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F9EFEF6C-4A52-43D0-AF2E-29119ECF732E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CC69" i="24"/>
  <c r="O80" i="31"/>
  <c r="N80" i="31"/>
  <c r="CC52" i="24"/>
  <c r="CC67" i="24"/>
  <c r="M80" i="31"/>
  <c r="L80" i="31"/>
  <c r="K80" i="31"/>
  <c r="J80" i="31"/>
  <c r="I80" i="31"/>
  <c r="CC48" i="24"/>
  <c r="CC62" i="24"/>
  <c r="H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CB69" i="24"/>
  <c r="O79" i="31"/>
  <c r="N79" i="31"/>
  <c r="CB52" i="24"/>
  <c r="CB67" i="24"/>
  <c r="M79" i="31"/>
  <c r="L79" i="31"/>
  <c r="K79" i="31"/>
  <c r="J79" i="31"/>
  <c r="I79" i="31"/>
  <c r="CB48" i="24"/>
  <c r="CB62" i="24"/>
  <c r="H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CA69" i="24"/>
  <c r="O78" i="31"/>
  <c r="N78" i="31"/>
  <c r="CA52" i="24"/>
  <c r="CA67" i="24"/>
  <c r="M78" i="31"/>
  <c r="L78" i="31"/>
  <c r="K78" i="31"/>
  <c r="J78" i="31"/>
  <c r="I78" i="31"/>
  <c r="CA48" i="24"/>
  <c r="CA62" i="24"/>
  <c r="H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BZ69" i="24"/>
  <c r="O77" i="31"/>
  <c r="N77" i="31"/>
  <c r="BZ52" i="24"/>
  <c r="BZ67" i="24"/>
  <c r="M77" i="31"/>
  <c r="L77" i="31"/>
  <c r="K77" i="31"/>
  <c r="J77" i="31"/>
  <c r="I77" i="31"/>
  <c r="BZ48" i="24"/>
  <c r="BZ62" i="24"/>
  <c r="H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BY69" i="24"/>
  <c r="O76" i="31"/>
  <c r="N76" i="31"/>
  <c r="BY52" i="24"/>
  <c r="BY67" i="24"/>
  <c r="M76" i="31"/>
  <c r="L76" i="31"/>
  <c r="K76" i="31"/>
  <c r="J76" i="31"/>
  <c r="I76" i="31"/>
  <c r="BY48" i="24"/>
  <c r="BY62" i="24"/>
  <c r="H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BX69" i="24"/>
  <c r="O75" i="31"/>
  <c r="N75" i="31"/>
  <c r="BX52" i="24"/>
  <c r="BX67" i="24"/>
  <c r="M75" i="31"/>
  <c r="L75" i="31"/>
  <c r="K75" i="31"/>
  <c r="J75" i="31"/>
  <c r="I75" i="31"/>
  <c r="BX48" i="24"/>
  <c r="BX62" i="24"/>
  <c r="H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BW69" i="24"/>
  <c r="O74" i="31"/>
  <c r="N74" i="31"/>
  <c r="BW52" i="24"/>
  <c r="BW67" i="24"/>
  <c r="M74" i="31"/>
  <c r="L74" i="31"/>
  <c r="K74" i="31"/>
  <c r="J74" i="31"/>
  <c r="I74" i="31"/>
  <c r="BW48" i="24"/>
  <c r="BW62" i="24"/>
  <c r="H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BV69" i="24"/>
  <c r="O73" i="31"/>
  <c r="N73" i="31"/>
  <c r="BV52" i="24"/>
  <c r="BV67" i="24"/>
  <c r="M73" i="31"/>
  <c r="L73" i="31"/>
  <c r="K73" i="31"/>
  <c r="J73" i="31"/>
  <c r="I73" i="31"/>
  <c r="BV48" i="24"/>
  <c r="BV62" i="24"/>
  <c r="H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BU69" i="24"/>
  <c r="O72" i="31"/>
  <c r="N72" i="31"/>
  <c r="BU52" i="24"/>
  <c r="BU67" i="24"/>
  <c r="M72" i="31"/>
  <c r="L72" i="31"/>
  <c r="K72" i="31"/>
  <c r="J72" i="31"/>
  <c r="I72" i="31"/>
  <c r="BU48" i="24"/>
  <c r="BU62" i="24"/>
  <c r="H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BT69" i="24"/>
  <c r="O71" i="31"/>
  <c r="N71" i="31"/>
  <c r="BT52" i="24"/>
  <c r="BT67" i="24"/>
  <c r="M71" i="31"/>
  <c r="L71" i="31"/>
  <c r="K71" i="31"/>
  <c r="J71" i="31"/>
  <c r="I71" i="31"/>
  <c r="BT48" i="24"/>
  <c r="BT62" i="24"/>
  <c r="H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BS69" i="24"/>
  <c r="O70" i="31"/>
  <c r="N70" i="31"/>
  <c r="BS52" i="24"/>
  <c r="BS67" i="24"/>
  <c r="M70" i="31"/>
  <c r="L70" i="31"/>
  <c r="K70" i="31"/>
  <c r="J70" i="31"/>
  <c r="I70" i="31"/>
  <c r="BS48" i="24"/>
  <c r="BS62" i="24"/>
  <c r="H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BR69" i="24"/>
  <c r="O69" i="31"/>
  <c r="N69" i="31"/>
  <c r="BR52" i="24"/>
  <c r="BR67" i="24"/>
  <c r="M69" i="31"/>
  <c r="L69" i="31"/>
  <c r="K69" i="31"/>
  <c r="J69" i="31"/>
  <c r="I69" i="31"/>
  <c r="BR48" i="24"/>
  <c r="BR62" i="24"/>
  <c r="H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BQ69" i="24"/>
  <c r="O68" i="31"/>
  <c r="N68" i="31"/>
  <c r="BQ52" i="24"/>
  <c r="BQ67" i="24"/>
  <c r="M68" i="31"/>
  <c r="L68" i="31"/>
  <c r="K68" i="31"/>
  <c r="J68" i="31"/>
  <c r="I68" i="31"/>
  <c r="BQ48" i="24"/>
  <c r="BQ62" i="24"/>
  <c r="H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BP69" i="24"/>
  <c r="O67" i="31"/>
  <c r="N67" i="31"/>
  <c r="BP52" i="24"/>
  <c r="BP67" i="24"/>
  <c r="M67" i="31"/>
  <c r="L67" i="31"/>
  <c r="K67" i="31"/>
  <c r="J67" i="31"/>
  <c r="I67" i="31"/>
  <c r="BP48" i="24"/>
  <c r="BP62" i="24"/>
  <c r="H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BO69" i="24"/>
  <c r="O66" i="31"/>
  <c r="N66" i="31"/>
  <c r="BO52" i="24"/>
  <c r="BO67" i="24"/>
  <c r="M66" i="31"/>
  <c r="L66" i="31"/>
  <c r="K66" i="31"/>
  <c r="J66" i="31"/>
  <c r="I66" i="31"/>
  <c r="BO48" i="24"/>
  <c r="BO62" i="24"/>
  <c r="H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BN69" i="24"/>
  <c r="O65" i="31"/>
  <c r="N65" i="31"/>
  <c r="BN52" i="24"/>
  <c r="BN67" i="24"/>
  <c r="M65" i="31"/>
  <c r="L65" i="31"/>
  <c r="K65" i="31"/>
  <c r="J65" i="31"/>
  <c r="I65" i="31"/>
  <c r="BN48" i="24"/>
  <c r="BN62" i="24"/>
  <c r="H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BM69" i="24"/>
  <c r="O64" i="31"/>
  <c r="N64" i="31"/>
  <c r="BM52" i="24"/>
  <c r="BM67" i="24"/>
  <c r="M64" i="31"/>
  <c r="L64" i="31"/>
  <c r="K64" i="31"/>
  <c r="J64" i="31"/>
  <c r="I64" i="31"/>
  <c r="BM48" i="24"/>
  <c r="BM62" i="24"/>
  <c r="H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BL69" i="24"/>
  <c r="O63" i="31"/>
  <c r="N63" i="31"/>
  <c r="BL52" i="24"/>
  <c r="BL67" i="24"/>
  <c r="M63" i="31"/>
  <c r="L63" i="31"/>
  <c r="K63" i="31"/>
  <c r="J63" i="31"/>
  <c r="I63" i="31"/>
  <c r="BL48" i="24"/>
  <c r="BL62" i="24"/>
  <c r="H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BK69" i="24"/>
  <c r="O62" i="31"/>
  <c r="N62" i="31"/>
  <c r="BK52" i="24"/>
  <c r="BK67" i="24"/>
  <c r="M62" i="31"/>
  <c r="L62" i="31"/>
  <c r="K62" i="31"/>
  <c r="J62" i="31"/>
  <c r="I62" i="31"/>
  <c r="BK48" i="24"/>
  <c r="BK62" i="24"/>
  <c r="H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BJ69" i="24"/>
  <c r="O61" i="31"/>
  <c r="N61" i="31"/>
  <c r="BJ52" i="24"/>
  <c r="BJ67" i="24"/>
  <c r="M61" i="31"/>
  <c r="L61" i="31"/>
  <c r="K61" i="31"/>
  <c r="J61" i="31"/>
  <c r="I61" i="31"/>
  <c r="BJ48" i="24"/>
  <c r="BJ62" i="24"/>
  <c r="H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BI69" i="24"/>
  <c r="O60" i="31"/>
  <c r="N60" i="31"/>
  <c r="BI52" i="24"/>
  <c r="BI67" i="24"/>
  <c r="M60" i="31"/>
  <c r="L60" i="31"/>
  <c r="K60" i="31"/>
  <c r="J60" i="31"/>
  <c r="I60" i="31"/>
  <c r="BI48" i="24"/>
  <c r="BI62" i="24"/>
  <c r="H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BH69" i="24"/>
  <c r="O59" i="31"/>
  <c r="N59" i="31"/>
  <c r="BH52" i="24"/>
  <c r="BH67" i="24"/>
  <c r="M59" i="31"/>
  <c r="L59" i="31"/>
  <c r="K59" i="31"/>
  <c r="J59" i="31"/>
  <c r="I59" i="31"/>
  <c r="BH48" i="24"/>
  <c r="BH62" i="24"/>
  <c r="H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BG69" i="24"/>
  <c r="O58" i="31"/>
  <c r="N58" i="31"/>
  <c r="BG52" i="24"/>
  <c r="BG67" i="24"/>
  <c r="M58" i="31"/>
  <c r="L58" i="31"/>
  <c r="K58" i="31"/>
  <c r="J58" i="31"/>
  <c r="I58" i="31"/>
  <c r="BG48" i="24"/>
  <c r="BG62" i="24"/>
  <c r="H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BF69" i="24"/>
  <c r="O57" i="31"/>
  <c r="N57" i="31"/>
  <c r="BF52" i="24"/>
  <c r="BF67" i="24"/>
  <c r="M57" i="31"/>
  <c r="L57" i="31"/>
  <c r="K57" i="31"/>
  <c r="J57" i="31"/>
  <c r="I57" i="31"/>
  <c r="BF48" i="24"/>
  <c r="BF62" i="24"/>
  <c r="H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BE69" i="24"/>
  <c r="O56" i="31"/>
  <c r="N56" i="31"/>
  <c r="BE52" i="24"/>
  <c r="BE67" i="24"/>
  <c r="M56" i="31"/>
  <c r="L56" i="31"/>
  <c r="K56" i="31"/>
  <c r="J56" i="31"/>
  <c r="I56" i="31"/>
  <c r="BE48" i="24"/>
  <c r="BE62" i="24"/>
  <c r="H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BD69" i="24"/>
  <c r="O55" i="31"/>
  <c r="N55" i="31"/>
  <c r="BD52" i="24"/>
  <c r="BD67" i="24"/>
  <c r="M55" i="31"/>
  <c r="L55" i="31"/>
  <c r="K55" i="31"/>
  <c r="J55" i="31"/>
  <c r="I55" i="31"/>
  <c r="BD48" i="24"/>
  <c r="BD62" i="24"/>
  <c r="H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BC69" i="24"/>
  <c r="O54" i="31"/>
  <c r="N54" i="31"/>
  <c r="BC52" i="24"/>
  <c r="BC67" i="24"/>
  <c r="M54" i="31"/>
  <c r="L54" i="31"/>
  <c r="K54" i="31"/>
  <c r="J54" i="31"/>
  <c r="I54" i="31"/>
  <c r="BC48" i="24"/>
  <c r="BC62" i="24"/>
  <c r="H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BB69" i="24"/>
  <c r="O53" i="31"/>
  <c r="N53" i="31"/>
  <c r="BB52" i="24"/>
  <c r="BB67" i="24"/>
  <c r="M53" i="31"/>
  <c r="L53" i="31"/>
  <c r="K53" i="31"/>
  <c r="J53" i="31"/>
  <c r="I53" i="31"/>
  <c r="BB48" i="24"/>
  <c r="BB62" i="24"/>
  <c r="H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BA69" i="24"/>
  <c r="O52" i="31"/>
  <c r="N52" i="31"/>
  <c r="BA52" i="24"/>
  <c r="BA67" i="24"/>
  <c r="M52" i="31"/>
  <c r="L52" i="31"/>
  <c r="K52" i="31"/>
  <c r="J52" i="31"/>
  <c r="I52" i="31"/>
  <c r="BA48" i="24"/>
  <c r="BA62" i="24"/>
  <c r="H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AZ69" i="24"/>
  <c r="O51" i="31"/>
  <c r="N51" i="31"/>
  <c r="AZ52" i="24"/>
  <c r="AZ67" i="24"/>
  <c r="M51" i="31"/>
  <c r="L51" i="31"/>
  <c r="K51" i="31"/>
  <c r="J51" i="31"/>
  <c r="I51" i="31"/>
  <c r="AZ48" i="24"/>
  <c r="AZ62" i="24"/>
  <c r="H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AY69" i="24"/>
  <c r="O50" i="31"/>
  <c r="N50" i="31"/>
  <c r="AY52" i="24"/>
  <c r="AY67" i="24"/>
  <c r="M50" i="31"/>
  <c r="L50" i="31"/>
  <c r="K50" i="31"/>
  <c r="J50" i="31"/>
  <c r="I50" i="31"/>
  <c r="AY48" i="24"/>
  <c r="AY62" i="24"/>
  <c r="H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AX69" i="24"/>
  <c r="O49" i="31"/>
  <c r="N49" i="31"/>
  <c r="AX52" i="24"/>
  <c r="AX67" i="24"/>
  <c r="M49" i="31"/>
  <c r="L49" i="31"/>
  <c r="K49" i="31"/>
  <c r="J49" i="31"/>
  <c r="I49" i="31"/>
  <c r="AX48" i="24"/>
  <c r="AX62" i="24"/>
  <c r="H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AW69" i="24"/>
  <c r="O48" i="31"/>
  <c r="N48" i="31"/>
  <c r="AW52" i="24"/>
  <c r="AW67" i="24"/>
  <c r="M48" i="31"/>
  <c r="L48" i="31"/>
  <c r="K48" i="31"/>
  <c r="J48" i="31"/>
  <c r="I48" i="31"/>
  <c r="AW48" i="24"/>
  <c r="AW62" i="24"/>
  <c r="H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V89" i="24"/>
  <c r="AE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AV69" i="24"/>
  <c r="O47" i="31"/>
  <c r="N47" i="31"/>
  <c r="AV52" i="24"/>
  <c r="AV67" i="24"/>
  <c r="M47" i="31"/>
  <c r="L47" i="31"/>
  <c r="K47" i="31"/>
  <c r="J47" i="31"/>
  <c r="I47" i="31"/>
  <c r="AV48" i="24"/>
  <c r="AV62" i="24"/>
  <c r="H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U89" i="24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AU69" i="24"/>
  <c r="O46" i="31"/>
  <c r="N46" i="31"/>
  <c r="AU52" i="24"/>
  <c r="AU67" i="24"/>
  <c r="M46" i="31"/>
  <c r="L46" i="31"/>
  <c r="K46" i="31"/>
  <c r="J46" i="31"/>
  <c r="I46" i="31"/>
  <c r="AU48" i="24"/>
  <c r="AU62" i="24"/>
  <c r="H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T89" i="24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AT69" i="24"/>
  <c r="O45" i="31"/>
  <c r="N45" i="31"/>
  <c r="AT52" i="24"/>
  <c r="AT67" i="24"/>
  <c r="M45" i="31"/>
  <c r="L45" i="31"/>
  <c r="K45" i="31"/>
  <c r="J45" i="31"/>
  <c r="I45" i="31"/>
  <c r="AT48" i="24"/>
  <c r="AT62" i="24"/>
  <c r="H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S89" i="24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AS69" i="24"/>
  <c r="O44" i="31"/>
  <c r="N44" i="31"/>
  <c r="AS52" i="24"/>
  <c r="AS67" i="24"/>
  <c r="M44" i="31"/>
  <c r="L44" i="31"/>
  <c r="K44" i="31"/>
  <c r="J44" i="31"/>
  <c r="I44" i="31"/>
  <c r="AS48" i="24"/>
  <c r="AS62" i="24"/>
  <c r="H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R89" i="24"/>
  <c r="AE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AR69" i="24"/>
  <c r="O43" i="31"/>
  <c r="N43" i="31"/>
  <c r="AR52" i="24"/>
  <c r="AR67" i="24"/>
  <c r="M43" i="31"/>
  <c r="L43" i="31"/>
  <c r="K43" i="31"/>
  <c r="J43" i="31"/>
  <c r="I43" i="31"/>
  <c r="AR48" i="24"/>
  <c r="AR62" i="24"/>
  <c r="H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Q89" i="24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AQ69" i="24"/>
  <c r="O42" i="31"/>
  <c r="N42" i="31"/>
  <c r="AQ52" i="24"/>
  <c r="AQ67" i="24"/>
  <c r="M42" i="31"/>
  <c r="L42" i="31"/>
  <c r="K42" i="31"/>
  <c r="J42" i="31"/>
  <c r="I42" i="31"/>
  <c r="AQ48" i="24"/>
  <c r="AQ62" i="24"/>
  <c r="H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P89" i="24"/>
  <c r="AE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AP69" i="24"/>
  <c r="O41" i="31"/>
  <c r="N41" i="31"/>
  <c r="AP52" i="24"/>
  <c r="AP67" i="24"/>
  <c r="M41" i="31"/>
  <c r="L41" i="31"/>
  <c r="K41" i="31"/>
  <c r="J41" i="31"/>
  <c r="I41" i="31"/>
  <c r="AP48" i="24"/>
  <c r="AP62" i="24"/>
  <c r="H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O89" i="24"/>
  <c r="AE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AO69" i="24"/>
  <c r="O40" i="31"/>
  <c r="N40" i="31"/>
  <c r="AO52" i="24"/>
  <c r="AO67" i="24"/>
  <c r="M40" i="31"/>
  <c r="L40" i="31"/>
  <c r="K40" i="31"/>
  <c r="J40" i="31"/>
  <c r="I40" i="31"/>
  <c r="AO48" i="24"/>
  <c r="AO62" i="24"/>
  <c r="H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N89" i="24"/>
  <c r="AE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AN69" i="24"/>
  <c r="O39" i="31"/>
  <c r="N39" i="31"/>
  <c r="AN52" i="24"/>
  <c r="AN67" i="24"/>
  <c r="M39" i="31"/>
  <c r="L39" i="31"/>
  <c r="K39" i="31"/>
  <c r="J39" i="31"/>
  <c r="I39" i="31"/>
  <c r="AN48" i="24"/>
  <c r="AN62" i="24"/>
  <c r="H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M89" i="24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AM69" i="24"/>
  <c r="O38" i="31"/>
  <c r="N38" i="31"/>
  <c r="AM52" i="24"/>
  <c r="AM67" i="24"/>
  <c r="M38" i="31"/>
  <c r="L38" i="31"/>
  <c r="K38" i="31"/>
  <c r="J38" i="31"/>
  <c r="I38" i="31"/>
  <c r="AM48" i="24"/>
  <c r="AM62" i="24"/>
  <c r="H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L89" i="24"/>
  <c r="AE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AL69" i="24"/>
  <c r="O37" i="31"/>
  <c r="N37" i="31"/>
  <c r="AL52" i="24"/>
  <c r="AL67" i="24"/>
  <c r="M37" i="31"/>
  <c r="L37" i="31"/>
  <c r="K37" i="31"/>
  <c r="J37" i="31"/>
  <c r="I37" i="31"/>
  <c r="AL48" i="24"/>
  <c r="AL62" i="24"/>
  <c r="H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K89" i="24"/>
  <c r="AE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AK69" i="24"/>
  <c r="O36" i="31"/>
  <c r="N36" i="31"/>
  <c r="AK52" i="24"/>
  <c r="AK67" i="24"/>
  <c r="M36" i="31"/>
  <c r="L36" i="31"/>
  <c r="K36" i="31"/>
  <c r="J36" i="31"/>
  <c r="I36" i="31"/>
  <c r="AK48" i="24"/>
  <c r="AK62" i="24"/>
  <c r="H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J89" i="24"/>
  <c r="AE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AJ69" i="24"/>
  <c r="O35" i="31"/>
  <c r="N35" i="31"/>
  <c r="AJ52" i="24"/>
  <c r="AJ67" i="24"/>
  <c r="M35" i="31"/>
  <c r="L35" i="31"/>
  <c r="K35" i="31"/>
  <c r="J35" i="31"/>
  <c r="I35" i="31"/>
  <c r="AJ48" i="24"/>
  <c r="AJ62" i="24"/>
  <c r="H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I89" i="24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AI69" i="24"/>
  <c r="O34" i="31"/>
  <c r="N34" i="31"/>
  <c r="AI52" i="24"/>
  <c r="AI67" i="24"/>
  <c r="M34" i="31"/>
  <c r="L34" i="31"/>
  <c r="K34" i="31"/>
  <c r="J34" i="31"/>
  <c r="I34" i="31"/>
  <c r="AI48" i="24"/>
  <c r="AI62" i="24"/>
  <c r="H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H89" i="24"/>
  <c r="AE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AH69" i="24"/>
  <c r="O33" i="31"/>
  <c r="N33" i="31"/>
  <c r="AH52" i="24"/>
  <c r="AH67" i="24"/>
  <c r="M33" i="31"/>
  <c r="L33" i="31"/>
  <c r="K33" i="31"/>
  <c r="J33" i="31"/>
  <c r="I33" i="31"/>
  <c r="AH48" i="24"/>
  <c r="AH62" i="24"/>
  <c r="H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G89" i="24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AG69" i="24"/>
  <c r="O32" i="31"/>
  <c r="N32" i="31"/>
  <c r="AG52" i="24"/>
  <c r="AG67" i="24"/>
  <c r="M32" i="31"/>
  <c r="L32" i="31"/>
  <c r="K32" i="31"/>
  <c r="J32" i="31"/>
  <c r="I32" i="31"/>
  <c r="AG48" i="24"/>
  <c r="AG62" i="24"/>
  <c r="H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F89" i="24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AF69" i="24"/>
  <c r="O31" i="31"/>
  <c r="N31" i="31"/>
  <c r="AF52" i="24"/>
  <c r="AF67" i="24"/>
  <c r="M31" i="31"/>
  <c r="L31" i="31"/>
  <c r="K31" i="31"/>
  <c r="J31" i="31"/>
  <c r="I31" i="31"/>
  <c r="AF48" i="24"/>
  <c r="AF62" i="24"/>
  <c r="H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89" i="24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AE69" i="24"/>
  <c r="O30" i="31"/>
  <c r="N30" i="31"/>
  <c r="AE52" i="24"/>
  <c r="AE67" i="24"/>
  <c r="M30" i="31"/>
  <c r="L30" i="31"/>
  <c r="K30" i="31"/>
  <c r="J30" i="31"/>
  <c r="I30" i="31"/>
  <c r="AE48" i="24"/>
  <c r="AE62" i="24"/>
  <c r="H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89" i="24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AD69" i="24"/>
  <c r="O29" i="31"/>
  <c r="N29" i="31"/>
  <c r="AD52" i="24"/>
  <c r="AD67" i="24"/>
  <c r="M29" i="31"/>
  <c r="L29" i="31"/>
  <c r="K29" i="31"/>
  <c r="J29" i="31"/>
  <c r="I29" i="31"/>
  <c r="AD48" i="24"/>
  <c r="AD62" i="24"/>
  <c r="H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C89" i="24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AC69" i="24"/>
  <c r="O28" i="31"/>
  <c r="N28" i="31"/>
  <c r="AC52" i="24"/>
  <c r="AC67" i="24"/>
  <c r="M28" i="31"/>
  <c r="L28" i="31"/>
  <c r="K28" i="31"/>
  <c r="J28" i="31"/>
  <c r="I28" i="31"/>
  <c r="AC48" i="24"/>
  <c r="AC62" i="24"/>
  <c r="H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B89" i="24"/>
  <c r="AE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AB69" i="24"/>
  <c r="O27" i="31"/>
  <c r="N27" i="31"/>
  <c r="AB52" i="24"/>
  <c r="AB67" i="24"/>
  <c r="M27" i="31"/>
  <c r="L27" i="31"/>
  <c r="K27" i="31"/>
  <c r="J27" i="31"/>
  <c r="I27" i="31"/>
  <c r="AB48" i="24"/>
  <c r="AB62" i="24"/>
  <c r="H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A89" i="24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AA69" i="24"/>
  <c r="O26" i="31"/>
  <c r="N26" i="31"/>
  <c r="AA52" i="24"/>
  <c r="AA67" i="24"/>
  <c r="M26" i="31"/>
  <c r="L26" i="31"/>
  <c r="K26" i="31"/>
  <c r="J26" i="31"/>
  <c r="I26" i="31"/>
  <c r="AA48" i="24"/>
  <c r="AA62" i="24"/>
  <c r="H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Z89" i="24"/>
  <c r="AE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Z69" i="24"/>
  <c r="O25" i="31"/>
  <c r="N25" i="31"/>
  <c r="Z52" i="24"/>
  <c r="Z67" i="24"/>
  <c r="M25" i="31"/>
  <c r="L25" i="31"/>
  <c r="K25" i="31"/>
  <c r="J25" i="31"/>
  <c r="I25" i="31"/>
  <c r="Z48" i="24"/>
  <c r="Z62" i="24"/>
  <c r="H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Y89" i="24"/>
  <c r="AE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Y69" i="24"/>
  <c r="O24" i="31"/>
  <c r="N24" i="31"/>
  <c r="Y52" i="24"/>
  <c r="Y67" i="24"/>
  <c r="M24" i="31"/>
  <c r="L24" i="31"/>
  <c r="K24" i="31"/>
  <c r="J24" i="31"/>
  <c r="I24" i="31"/>
  <c r="Y48" i="24"/>
  <c r="Y62" i="24"/>
  <c r="H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X89" i="24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X69" i="24"/>
  <c r="O23" i="31"/>
  <c r="N23" i="31"/>
  <c r="X52" i="24"/>
  <c r="X67" i="24"/>
  <c r="M23" i="31"/>
  <c r="L23" i="31"/>
  <c r="K23" i="31"/>
  <c r="J23" i="31"/>
  <c r="I23" i="31"/>
  <c r="X48" i="24"/>
  <c r="X62" i="24"/>
  <c r="H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W89" i="24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W69" i="24"/>
  <c r="O22" i="31"/>
  <c r="N22" i="31"/>
  <c r="W52" i="24"/>
  <c r="W67" i="24"/>
  <c r="M22" i="31"/>
  <c r="L22" i="31"/>
  <c r="K22" i="31"/>
  <c r="J22" i="31"/>
  <c r="I22" i="31"/>
  <c r="W48" i="24"/>
  <c r="W62" i="24"/>
  <c r="H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V89" i="24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V69" i="24"/>
  <c r="O21" i="31"/>
  <c r="N21" i="31"/>
  <c r="V52" i="24"/>
  <c r="V67" i="24"/>
  <c r="M21" i="31"/>
  <c r="L21" i="31"/>
  <c r="K21" i="31"/>
  <c r="J21" i="31"/>
  <c r="I21" i="31"/>
  <c r="V48" i="24"/>
  <c r="V62" i="24"/>
  <c r="H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U89" i="24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U69" i="24"/>
  <c r="O20" i="31"/>
  <c r="N20" i="31"/>
  <c r="U52" i="24"/>
  <c r="U67" i="24"/>
  <c r="M20" i="31"/>
  <c r="L20" i="31"/>
  <c r="K20" i="31"/>
  <c r="J20" i="31"/>
  <c r="I20" i="31"/>
  <c r="U48" i="24"/>
  <c r="U62" i="24"/>
  <c r="H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T89" i="24"/>
  <c r="AE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T69" i="24"/>
  <c r="O19" i="31"/>
  <c r="N19" i="31"/>
  <c r="T52" i="24"/>
  <c r="T67" i="24"/>
  <c r="M19" i="31"/>
  <c r="L19" i="31"/>
  <c r="K19" i="31"/>
  <c r="J19" i="31"/>
  <c r="I19" i="31"/>
  <c r="T48" i="24"/>
  <c r="T62" i="24"/>
  <c r="H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S89" i="24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S69" i="24"/>
  <c r="O18" i="31"/>
  <c r="N18" i="31"/>
  <c r="S52" i="24"/>
  <c r="S67" i="24"/>
  <c r="M18" i="31"/>
  <c r="L18" i="31"/>
  <c r="K18" i="31"/>
  <c r="J18" i="31"/>
  <c r="I18" i="31"/>
  <c r="S48" i="24"/>
  <c r="S62" i="24"/>
  <c r="H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R89" i="24"/>
  <c r="AE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R69" i="24"/>
  <c r="O17" i="31"/>
  <c r="N17" i="31"/>
  <c r="R52" i="24"/>
  <c r="R67" i="24"/>
  <c r="M17" i="31"/>
  <c r="L17" i="31"/>
  <c r="K17" i="31"/>
  <c r="J17" i="31"/>
  <c r="I17" i="31"/>
  <c r="R48" i="24"/>
  <c r="R62" i="24"/>
  <c r="H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Q89" i="24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Q69" i="24"/>
  <c r="O16" i="31"/>
  <c r="N16" i="31"/>
  <c r="Q52" i="24"/>
  <c r="Q67" i="24"/>
  <c r="M16" i="31"/>
  <c r="L16" i="31"/>
  <c r="K16" i="31"/>
  <c r="J16" i="31"/>
  <c r="I16" i="31"/>
  <c r="Q48" i="24"/>
  <c r="Q62" i="24"/>
  <c r="H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P89" i="24"/>
  <c r="AE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P69" i="24"/>
  <c r="O15" i="31"/>
  <c r="N15" i="31"/>
  <c r="P52" i="24"/>
  <c r="P67" i="24"/>
  <c r="M15" i="31"/>
  <c r="L15" i="31"/>
  <c r="K15" i="31"/>
  <c r="J15" i="31"/>
  <c r="I15" i="31"/>
  <c r="P48" i="24"/>
  <c r="P62" i="24"/>
  <c r="H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O89" i="24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69" i="24"/>
  <c r="O14" i="31"/>
  <c r="N14" i="31"/>
  <c r="O52" i="24"/>
  <c r="O67" i="24"/>
  <c r="M14" i="31"/>
  <c r="L14" i="31"/>
  <c r="K14" i="31"/>
  <c r="J14" i="31"/>
  <c r="I14" i="31"/>
  <c r="O48" i="24"/>
  <c r="O62" i="24"/>
  <c r="H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N89" i="24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69" i="24"/>
  <c r="O13" i="31"/>
  <c r="N13" i="31"/>
  <c r="N52" i="24"/>
  <c r="N67" i="24"/>
  <c r="M13" i="31"/>
  <c r="L13" i="31"/>
  <c r="K13" i="31"/>
  <c r="J13" i="31"/>
  <c r="I13" i="31"/>
  <c r="N48" i="24"/>
  <c r="N62" i="24"/>
  <c r="H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M89" i="24"/>
  <c r="AE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M69" i="24"/>
  <c r="O12" i="31"/>
  <c r="N12" i="31"/>
  <c r="M52" i="24"/>
  <c r="M67" i="24"/>
  <c r="M12" i="31"/>
  <c r="L12" i="31"/>
  <c r="K12" i="31"/>
  <c r="J12" i="31"/>
  <c r="I12" i="31"/>
  <c r="M48" i="24"/>
  <c r="M62" i="24"/>
  <c r="H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L89" i="24"/>
  <c r="AE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L69" i="24"/>
  <c r="O11" i="31"/>
  <c r="N11" i="31"/>
  <c r="L52" i="24"/>
  <c r="L67" i="24"/>
  <c r="M11" i="31"/>
  <c r="L11" i="31"/>
  <c r="K11" i="31"/>
  <c r="J11" i="31"/>
  <c r="I11" i="31"/>
  <c r="L48" i="24"/>
  <c r="L62" i="24"/>
  <c r="H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K89" i="24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K69" i="24"/>
  <c r="O10" i="31"/>
  <c r="N10" i="31"/>
  <c r="K52" i="24"/>
  <c r="K67" i="24"/>
  <c r="M10" i="31"/>
  <c r="L10" i="31"/>
  <c r="K10" i="31"/>
  <c r="J10" i="31"/>
  <c r="I10" i="31"/>
  <c r="K48" i="24"/>
  <c r="K62" i="24"/>
  <c r="H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J89" i="24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J69" i="24"/>
  <c r="O9" i="31"/>
  <c r="N9" i="31"/>
  <c r="J52" i="24"/>
  <c r="J67" i="24"/>
  <c r="M9" i="31"/>
  <c r="L9" i="31"/>
  <c r="K9" i="31"/>
  <c r="J9" i="31"/>
  <c r="I9" i="31"/>
  <c r="J48" i="24"/>
  <c r="J62" i="24"/>
  <c r="H9" i="31"/>
  <c r="G9" i="31"/>
  <c r="F9" i="31"/>
  <c r="E9" i="31"/>
  <c r="C9" i="31"/>
  <c r="B9" i="31"/>
  <c r="A9" i="31"/>
  <c r="AK8" i="31"/>
  <c r="AJ8" i="31"/>
  <c r="AI8" i="31"/>
  <c r="AH8" i="31"/>
  <c r="AG8" i="31"/>
  <c r="AF8" i="31"/>
  <c r="I89" i="24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I69" i="24"/>
  <c r="O8" i="31"/>
  <c r="N8" i="31"/>
  <c r="I52" i="24"/>
  <c r="I67" i="24"/>
  <c r="M8" i="31"/>
  <c r="L8" i="31"/>
  <c r="K8" i="31"/>
  <c r="J8" i="31"/>
  <c r="I8" i="31"/>
  <c r="I48" i="24"/>
  <c r="I62" i="24"/>
  <c r="H8" i="31"/>
  <c r="G8" i="31"/>
  <c r="F8" i="31"/>
  <c r="E8" i="31"/>
  <c r="C8" i="31"/>
  <c r="B8" i="31"/>
  <c r="A8" i="31"/>
  <c r="AK7" i="31"/>
  <c r="AJ7" i="31"/>
  <c r="AI7" i="31"/>
  <c r="AH7" i="31"/>
  <c r="AG7" i="31"/>
  <c r="AF7" i="31"/>
  <c r="H89" i="24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H69" i="24"/>
  <c r="O7" i="31"/>
  <c r="N7" i="31"/>
  <c r="H52" i="24"/>
  <c r="H67" i="24"/>
  <c r="M7" i="31"/>
  <c r="L7" i="31"/>
  <c r="K7" i="31"/>
  <c r="J7" i="31"/>
  <c r="I7" i="31"/>
  <c r="H48" i="24"/>
  <c r="H62" i="24"/>
  <c r="H7" i="31"/>
  <c r="G7" i="31"/>
  <c r="F7" i="31"/>
  <c r="E7" i="31"/>
  <c r="C7" i="31"/>
  <c r="B7" i="31"/>
  <c r="A7" i="31"/>
  <c r="AK6" i="31"/>
  <c r="AJ6" i="31"/>
  <c r="AI6" i="31"/>
  <c r="AH6" i="31"/>
  <c r="AG6" i="31"/>
  <c r="AF6" i="31"/>
  <c r="G89" i="24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G69" i="24"/>
  <c r="O6" i="31"/>
  <c r="N6" i="31"/>
  <c r="G52" i="24"/>
  <c r="G67" i="24"/>
  <c r="M6" i="31"/>
  <c r="L6" i="31"/>
  <c r="K6" i="31"/>
  <c r="J6" i="31"/>
  <c r="I6" i="31"/>
  <c r="G48" i="24"/>
  <c r="G62" i="24"/>
  <c r="H6" i="31"/>
  <c r="G6" i="31"/>
  <c r="F6" i="31"/>
  <c r="E6" i="31"/>
  <c r="C6" i="31"/>
  <c r="B6" i="31"/>
  <c r="A6" i="31"/>
  <c r="AK5" i="31"/>
  <c r="AJ5" i="31"/>
  <c r="AI5" i="31"/>
  <c r="AH5" i="31"/>
  <c r="AG5" i="31"/>
  <c r="AF5" i="31"/>
  <c r="F89" i="24"/>
  <c r="AE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F69" i="24"/>
  <c r="O5" i="31"/>
  <c r="N5" i="31"/>
  <c r="F52" i="24"/>
  <c r="F67" i="24"/>
  <c r="M5" i="31"/>
  <c r="L5" i="31"/>
  <c r="K5" i="31"/>
  <c r="J5" i="31"/>
  <c r="I5" i="31"/>
  <c r="F48" i="24"/>
  <c r="F62" i="24"/>
  <c r="H5" i="31"/>
  <c r="G5" i="31"/>
  <c r="F5" i="31"/>
  <c r="E5" i="31"/>
  <c r="C5" i="31"/>
  <c r="B5" i="31"/>
  <c r="A5" i="31"/>
  <c r="AK4" i="31"/>
  <c r="AJ4" i="31"/>
  <c r="AI4" i="31"/>
  <c r="AH4" i="31"/>
  <c r="AG4" i="31"/>
  <c r="AF4" i="31"/>
  <c r="E89" i="24"/>
  <c r="AE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E69" i="24"/>
  <c r="O4" i="31"/>
  <c r="N4" i="31"/>
  <c r="E52" i="24"/>
  <c r="E67" i="24"/>
  <c r="M4" i="31"/>
  <c r="L4" i="31"/>
  <c r="K4" i="31"/>
  <c r="J4" i="31"/>
  <c r="I4" i="31"/>
  <c r="E48" i="24"/>
  <c r="E62" i="24"/>
  <c r="H4" i="31"/>
  <c r="G4" i="31"/>
  <c r="F4" i="31"/>
  <c r="E4" i="31"/>
  <c r="C4" i="31"/>
  <c r="B4" i="31"/>
  <c r="A4" i="31"/>
  <c r="AK3" i="31"/>
  <c r="AJ3" i="31"/>
  <c r="AI3" i="31"/>
  <c r="AH3" i="31"/>
  <c r="AG3" i="31"/>
  <c r="AF3" i="31"/>
  <c r="D89" i="24"/>
  <c r="AE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D69" i="24"/>
  <c r="O3" i="31"/>
  <c r="N3" i="31"/>
  <c r="D52" i="24"/>
  <c r="D67" i="24"/>
  <c r="M3" i="31"/>
  <c r="L3" i="31"/>
  <c r="K3" i="31"/>
  <c r="J3" i="31"/>
  <c r="I3" i="31"/>
  <c r="D48" i="24"/>
  <c r="D62" i="24"/>
  <c r="H3" i="31"/>
  <c r="G3" i="31"/>
  <c r="F3" i="31"/>
  <c r="E3" i="31"/>
  <c r="C3" i="31"/>
  <c r="B3" i="31"/>
  <c r="A3" i="31"/>
  <c r="AK2" i="31"/>
  <c r="AJ2" i="31"/>
  <c r="AI2" i="31"/>
  <c r="AH2" i="31"/>
  <c r="AG2" i="31"/>
  <c r="AF2" i="31"/>
  <c r="C89" i="24"/>
  <c r="AE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C69" i="24"/>
  <c r="O2" i="31"/>
  <c r="N2" i="31"/>
  <c r="C52" i="24"/>
  <c r="C67" i="24"/>
  <c r="M2" i="31"/>
  <c r="L2" i="31"/>
  <c r="K2" i="31"/>
  <c r="J2" i="31"/>
  <c r="I2" i="31"/>
  <c r="C48" i="24"/>
  <c r="C62" i="24"/>
  <c r="H2" i="31"/>
  <c r="G2" i="31"/>
  <c r="F2" i="31"/>
  <c r="E2" i="31"/>
  <c r="C2" i="31"/>
  <c r="B2" i="31"/>
  <c r="A2" i="31"/>
  <c r="DH2" i="30"/>
  <c r="DG2" i="30"/>
  <c r="D420" i="24"/>
  <c r="DF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D415" i="24"/>
  <c r="CP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D381" i="24"/>
  <c r="BQ2" i="30"/>
  <c r="D256" i="24"/>
  <c r="BP2" i="30"/>
  <c r="BO2" i="30"/>
  <c r="D245" i="24"/>
  <c r="BN2" i="30"/>
  <c r="BM2" i="30"/>
  <c r="BL2" i="30"/>
  <c r="CE60" i="24"/>
  <c r="BK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D237" i="24"/>
  <c r="CF2" i="28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14" i="34"/>
  <c r="C615" i="34"/>
  <c r="C616" i="34"/>
  <c r="C617" i="34"/>
  <c r="C618" i="34"/>
  <c r="C619" i="34"/>
  <c r="C620" i="34"/>
  <c r="C621" i="34"/>
  <c r="C622" i="34"/>
  <c r="C623" i="34"/>
  <c r="C624" i="34"/>
  <c r="C625" i="34"/>
  <c r="C626" i="34"/>
  <c r="C627" i="34"/>
  <c r="C628" i="34"/>
  <c r="C629" i="34"/>
  <c r="C630" i="34"/>
  <c r="C631" i="34"/>
  <c r="C632" i="34"/>
  <c r="C633" i="34"/>
  <c r="C634" i="34"/>
  <c r="C635" i="34"/>
  <c r="C636" i="34"/>
  <c r="C637" i="34"/>
  <c r="C638" i="34"/>
  <c r="C639" i="34"/>
  <c r="C640" i="34"/>
  <c r="C641" i="34"/>
  <c r="C642" i="34"/>
  <c r="C643" i="34"/>
  <c r="C644" i="34"/>
  <c r="C645" i="34"/>
  <c r="C646" i="34"/>
  <c r="C647" i="34"/>
  <c r="C648" i="34"/>
  <c r="M716" i="34"/>
  <c r="D615" i="34"/>
  <c r="D612" i="34"/>
  <c r="D645" i="34"/>
  <c r="D616" i="34"/>
  <c r="D617" i="34"/>
  <c r="D618" i="34"/>
  <c r="D619" i="34"/>
  <c r="D620" i="34"/>
  <c r="D621" i="34"/>
  <c r="D622" i="34"/>
  <c r="D623" i="34"/>
  <c r="E623" i="34"/>
  <c r="D624" i="34"/>
  <c r="D625" i="34"/>
  <c r="D626" i="34"/>
  <c r="D627" i="34"/>
  <c r="D628" i="34"/>
  <c r="D629" i="34"/>
  <c r="D630" i="34"/>
  <c r="D631" i="34"/>
  <c r="D632" i="34"/>
  <c r="D633" i="34"/>
  <c r="D634" i="34"/>
  <c r="D635" i="34"/>
  <c r="D636" i="34"/>
  <c r="D637" i="34"/>
  <c r="D638" i="34"/>
  <c r="D639" i="34"/>
  <c r="D640" i="34"/>
  <c r="D641" i="34"/>
  <c r="D642" i="34"/>
  <c r="D643" i="34"/>
  <c r="D644" i="34"/>
  <c r="D646" i="34"/>
  <c r="D647" i="34"/>
  <c r="C668" i="34"/>
  <c r="D668" i="34"/>
  <c r="C669" i="34"/>
  <c r="D669" i="34"/>
  <c r="C670" i="34"/>
  <c r="D670" i="34"/>
  <c r="C671" i="34"/>
  <c r="D671" i="34"/>
  <c r="C672" i="34"/>
  <c r="D672" i="34"/>
  <c r="C673" i="34"/>
  <c r="D673" i="34"/>
  <c r="C674" i="34"/>
  <c r="D674" i="34"/>
  <c r="C675" i="34"/>
  <c r="D675" i="34"/>
  <c r="C676" i="34"/>
  <c r="D676" i="34"/>
  <c r="C677" i="34"/>
  <c r="D677" i="34"/>
  <c r="C678" i="34"/>
  <c r="D678" i="34"/>
  <c r="C679" i="34"/>
  <c r="D679" i="34"/>
  <c r="C680" i="34"/>
  <c r="D680" i="34"/>
  <c r="C681" i="34"/>
  <c r="D681" i="34"/>
  <c r="C682" i="34"/>
  <c r="D682" i="34"/>
  <c r="C683" i="34"/>
  <c r="D683" i="34"/>
  <c r="C684" i="34"/>
  <c r="D684" i="34"/>
  <c r="C685" i="34"/>
  <c r="D685" i="34"/>
  <c r="C686" i="34"/>
  <c r="D686" i="34"/>
  <c r="C687" i="34"/>
  <c r="D687" i="34"/>
  <c r="C688" i="34"/>
  <c r="D688" i="34"/>
  <c r="C689" i="34"/>
  <c r="D689" i="34"/>
  <c r="C690" i="34"/>
  <c r="D690" i="34"/>
  <c r="C691" i="34"/>
  <c r="D691" i="34"/>
  <c r="C692" i="34"/>
  <c r="D692" i="34"/>
  <c r="C693" i="34"/>
  <c r="D693" i="34"/>
  <c r="C694" i="34"/>
  <c r="D694" i="34"/>
  <c r="C695" i="34"/>
  <c r="D695" i="34"/>
  <c r="C696" i="34"/>
  <c r="D696" i="34"/>
  <c r="C697" i="34"/>
  <c r="D697" i="34"/>
  <c r="C698" i="34"/>
  <c r="D698" i="34"/>
  <c r="C699" i="34"/>
  <c r="D699" i="34"/>
  <c r="C700" i="34"/>
  <c r="D700" i="34"/>
  <c r="C701" i="34"/>
  <c r="D701" i="34"/>
  <c r="C702" i="34"/>
  <c r="D702" i="34"/>
  <c r="C703" i="34"/>
  <c r="D703" i="34"/>
  <c r="C704" i="34"/>
  <c r="D704" i="34"/>
  <c r="C705" i="34"/>
  <c r="D705" i="34"/>
  <c r="C706" i="34"/>
  <c r="D706" i="34"/>
  <c r="C707" i="34"/>
  <c r="D707" i="34"/>
  <c r="C708" i="34"/>
  <c r="D708" i="34"/>
  <c r="C709" i="34"/>
  <c r="D709" i="34"/>
  <c r="C710" i="34"/>
  <c r="D710" i="34"/>
  <c r="C711" i="34"/>
  <c r="D711" i="34"/>
  <c r="C712" i="34"/>
  <c r="D712" i="34"/>
  <c r="C713" i="34"/>
  <c r="D713" i="34"/>
  <c r="E612" i="34"/>
  <c r="E645" i="34"/>
  <c r="E624" i="34"/>
  <c r="F624" i="34"/>
  <c r="F612" i="34"/>
  <c r="F645" i="34"/>
  <c r="E625" i="34"/>
  <c r="F625" i="34"/>
  <c r="G625" i="34"/>
  <c r="G612" i="34"/>
  <c r="G645" i="34"/>
  <c r="L647" i="34"/>
  <c r="L716" i="34"/>
  <c r="E631" i="34"/>
  <c r="F631" i="34"/>
  <c r="G631" i="34"/>
  <c r="K644" i="34"/>
  <c r="K716" i="34"/>
  <c r="E630" i="34"/>
  <c r="F630" i="34"/>
  <c r="G630" i="34"/>
  <c r="J630" i="34"/>
  <c r="J716" i="34"/>
  <c r="E629" i="34"/>
  <c r="F629" i="34"/>
  <c r="G629" i="34"/>
  <c r="I629" i="34"/>
  <c r="I716" i="34"/>
  <c r="E626" i="34"/>
  <c r="F626" i="34"/>
  <c r="G626" i="34"/>
  <c r="H628" i="34"/>
  <c r="H716" i="34"/>
  <c r="G716" i="34"/>
  <c r="F716" i="34"/>
  <c r="E716" i="34"/>
  <c r="D716" i="34"/>
  <c r="C716" i="34"/>
  <c r="E668" i="34"/>
  <c r="F668" i="34"/>
  <c r="G668" i="34"/>
  <c r="M668" i="34"/>
  <c r="M715" i="34"/>
  <c r="L612" i="34"/>
  <c r="L668" i="34"/>
  <c r="L715" i="34"/>
  <c r="K612" i="34"/>
  <c r="K668" i="34"/>
  <c r="K715" i="34"/>
  <c r="J612" i="34"/>
  <c r="J631" i="34"/>
  <c r="J668" i="34"/>
  <c r="J715" i="34"/>
  <c r="I612" i="34"/>
  <c r="I630" i="34"/>
  <c r="I668" i="34"/>
  <c r="I715" i="34"/>
  <c r="H612" i="34"/>
  <c r="H629" i="34"/>
  <c r="H668" i="34"/>
  <c r="H715" i="34"/>
  <c r="G715" i="34"/>
  <c r="F627" i="34"/>
  <c r="F628" i="34"/>
  <c r="F632" i="34"/>
  <c r="F633" i="34"/>
  <c r="F634" i="34"/>
  <c r="F635" i="34"/>
  <c r="F636" i="34"/>
  <c r="F637" i="34"/>
  <c r="F638" i="34"/>
  <c r="F639" i="34"/>
  <c r="F640" i="34"/>
  <c r="F641" i="34"/>
  <c r="F642" i="34"/>
  <c r="F643" i="34"/>
  <c r="F644" i="34"/>
  <c r="F646" i="34"/>
  <c r="F647" i="34"/>
  <c r="F669" i="34"/>
  <c r="F670" i="34"/>
  <c r="F671" i="34"/>
  <c r="F672" i="34"/>
  <c r="F673" i="34"/>
  <c r="F674" i="34"/>
  <c r="F675" i="34"/>
  <c r="F676" i="34"/>
  <c r="F677" i="34"/>
  <c r="F678" i="34"/>
  <c r="F679" i="34"/>
  <c r="F680" i="34"/>
  <c r="F681" i="34"/>
  <c r="F682" i="34"/>
  <c r="F683" i="34"/>
  <c r="F684" i="34"/>
  <c r="F685" i="34"/>
  <c r="F686" i="34"/>
  <c r="F687" i="34"/>
  <c r="F688" i="34"/>
  <c r="F689" i="34"/>
  <c r="F690" i="34"/>
  <c r="F691" i="34"/>
  <c r="F692" i="34"/>
  <c r="F693" i="34"/>
  <c r="F694" i="34"/>
  <c r="F695" i="34"/>
  <c r="F696" i="34"/>
  <c r="F697" i="34"/>
  <c r="F698" i="34"/>
  <c r="F699" i="34"/>
  <c r="F700" i="34"/>
  <c r="F701" i="34"/>
  <c r="F702" i="34"/>
  <c r="F703" i="34"/>
  <c r="F704" i="34"/>
  <c r="F705" i="34"/>
  <c r="F706" i="34"/>
  <c r="F707" i="34"/>
  <c r="F708" i="34"/>
  <c r="F709" i="34"/>
  <c r="F710" i="34"/>
  <c r="F711" i="34"/>
  <c r="F712" i="34"/>
  <c r="F713" i="34"/>
  <c r="F715" i="34"/>
  <c r="E627" i="34"/>
  <c r="E628" i="34"/>
  <c r="E632" i="34"/>
  <c r="E633" i="34"/>
  <c r="E634" i="34"/>
  <c r="E635" i="34"/>
  <c r="E636" i="34"/>
  <c r="E637" i="34"/>
  <c r="E638" i="34"/>
  <c r="E639" i="34"/>
  <c r="E640" i="34"/>
  <c r="E641" i="34"/>
  <c r="E642" i="34"/>
  <c r="E643" i="34"/>
  <c r="E644" i="34"/>
  <c r="E646" i="34"/>
  <c r="E647" i="34"/>
  <c r="E669" i="34"/>
  <c r="E670" i="34"/>
  <c r="E671" i="34"/>
  <c r="E672" i="34"/>
  <c r="E673" i="34"/>
  <c r="E674" i="34"/>
  <c r="E675" i="34"/>
  <c r="E676" i="34"/>
  <c r="E677" i="34"/>
  <c r="E678" i="34"/>
  <c r="E679" i="34"/>
  <c r="E680" i="34"/>
  <c r="E681" i="34"/>
  <c r="E682" i="34"/>
  <c r="E683" i="34"/>
  <c r="E684" i="34"/>
  <c r="E685" i="34"/>
  <c r="E686" i="34"/>
  <c r="E687" i="34"/>
  <c r="E688" i="34"/>
  <c r="E689" i="34"/>
  <c r="E690" i="34"/>
  <c r="E691" i="34"/>
  <c r="E692" i="34"/>
  <c r="E693" i="34"/>
  <c r="E694" i="34"/>
  <c r="E695" i="34"/>
  <c r="E696" i="34"/>
  <c r="E697" i="34"/>
  <c r="E698" i="34"/>
  <c r="E699" i="34"/>
  <c r="E700" i="34"/>
  <c r="E701" i="34"/>
  <c r="E702" i="34"/>
  <c r="E703" i="34"/>
  <c r="E704" i="34"/>
  <c r="E705" i="34"/>
  <c r="E706" i="34"/>
  <c r="E707" i="34"/>
  <c r="E708" i="34"/>
  <c r="E709" i="34"/>
  <c r="E710" i="34"/>
  <c r="E711" i="34"/>
  <c r="E712" i="34"/>
  <c r="E713" i="34"/>
  <c r="E715" i="34"/>
  <c r="D715" i="34"/>
  <c r="C715" i="34"/>
  <c r="G713" i="34"/>
  <c r="M713" i="34"/>
  <c r="L713" i="34"/>
  <c r="K713" i="34"/>
  <c r="J713" i="34"/>
  <c r="I713" i="34"/>
  <c r="H713" i="34"/>
  <c r="G712" i="34"/>
  <c r="M712" i="34"/>
  <c r="L712" i="34"/>
  <c r="K712" i="34"/>
  <c r="J712" i="34"/>
  <c r="I712" i="34"/>
  <c r="H712" i="34"/>
  <c r="G711" i="34"/>
  <c r="M711" i="34"/>
  <c r="L711" i="34"/>
  <c r="K711" i="34"/>
  <c r="J711" i="34"/>
  <c r="I711" i="34"/>
  <c r="H711" i="34"/>
  <c r="G710" i="34"/>
  <c r="M710" i="34"/>
  <c r="L710" i="34"/>
  <c r="K710" i="34"/>
  <c r="J710" i="34"/>
  <c r="I710" i="34"/>
  <c r="H710" i="34"/>
  <c r="G709" i="34"/>
  <c r="M709" i="34"/>
  <c r="L709" i="34"/>
  <c r="K709" i="34"/>
  <c r="J709" i="34"/>
  <c r="I709" i="34"/>
  <c r="H709" i="34"/>
  <c r="G708" i="34"/>
  <c r="M708" i="34"/>
  <c r="L708" i="34"/>
  <c r="K708" i="34"/>
  <c r="J708" i="34"/>
  <c r="I708" i="34"/>
  <c r="H708" i="34"/>
  <c r="G707" i="34"/>
  <c r="M707" i="34"/>
  <c r="L707" i="34"/>
  <c r="K707" i="34"/>
  <c r="J707" i="34"/>
  <c r="I707" i="34"/>
  <c r="H707" i="34"/>
  <c r="G706" i="34"/>
  <c r="M706" i="34"/>
  <c r="L706" i="34"/>
  <c r="K706" i="34"/>
  <c r="J706" i="34"/>
  <c r="I706" i="34"/>
  <c r="H706" i="34"/>
  <c r="G705" i="34"/>
  <c r="M705" i="34"/>
  <c r="L705" i="34"/>
  <c r="K705" i="34"/>
  <c r="J705" i="34"/>
  <c r="I705" i="34"/>
  <c r="H705" i="34"/>
  <c r="G704" i="34"/>
  <c r="M704" i="34"/>
  <c r="L704" i="34"/>
  <c r="K704" i="34"/>
  <c r="J704" i="34"/>
  <c r="I704" i="34"/>
  <c r="H704" i="34"/>
  <c r="G703" i="34"/>
  <c r="M703" i="34"/>
  <c r="L703" i="34"/>
  <c r="K703" i="34"/>
  <c r="J703" i="34"/>
  <c r="I703" i="34"/>
  <c r="H703" i="34"/>
  <c r="G702" i="34"/>
  <c r="M702" i="34"/>
  <c r="L702" i="34"/>
  <c r="K702" i="34"/>
  <c r="J702" i="34"/>
  <c r="I702" i="34"/>
  <c r="H702" i="34"/>
  <c r="G701" i="34"/>
  <c r="M701" i="34"/>
  <c r="L701" i="34"/>
  <c r="K701" i="34"/>
  <c r="J701" i="34"/>
  <c r="I701" i="34"/>
  <c r="H701" i="34"/>
  <c r="G700" i="34"/>
  <c r="M700" i="34"/>
  <c r="L700" i="34"/>
  <c r="K700" i="34"/>
  <c r="J700" i="34"/>
  <c r="I700" i="34"/>
  <c r="H700" i="34"/>
  <c r="G699" i="34"/>
  <c r="M699" i="34"/>
  <c r="L699" i="34"/>
  <c r="K699" i="34"/>
  <c r="J699" i="34"/>
  <c r="I699" i="34"/>
  <c r="H699" i="34"/>
  <c r="G698" i="34"/>
  <c r="M698" i="34"/>
  <c r="L698" i="34"/>
  <c r="K698" i="34"/>
  <c r="J698" i="34"/>
  <c r="I698" i="34"/>
  <c r="H698" i="34"/>
  <c r="G697" i="34"/>
  <c r="M697" i="34"/>
  <c r="L697" i="34"/>
  <c r="K697" i="34"/>
  <c r="J697" i="34"/>
  <c r="I697" i="34"/>
  <c r="H697" i="34"/>
  <c r="G696" i="34"/>
  <c r="M696" i="34"/>
  <c r="L696" i="34"/>
  <c r="K696" i="34"/>
  <c r="J696" i="34"/>
  <c r="I696" i="34"/>
  <c r="H696" i="34"/>
  <c r="G695" i="34"/>
  <c r="M695" i="34"/>
  <c r="L695" i="34"/>
  <c r="K695" i="34"/>
  <c r="J695" i="34"/>
  <c r="I695" i="34"/>
  <c r="H695" i="34"/>
  <c r="G694" i="34"/>
  <c r="M694" i="34"/>
  <c r="L694" i="34"/>
  <c r="K694" i="34"/>
  <c r="J694" i="34"/>
  <c r="I694" i="34"/>
  <c r="H694" i="34"/>
  <c r="G693" i="34"/>
  <c r="M693" i="34"/>
  <c r="L693" i="34"/>
  <c r="K693" i="34"/>
  <c r="J693" i="34"/>
  <c r="I693" i="34"/>
  <c r="H693" i="34"/>
  <c r="G692" i="34"/>
  <c r="M692" i="34"/>
  <c r="L692" i="34"/>
  <c r="K692" i="34"/>
  <c r="J692" i="34"/>
  <c r="I692" i="34"/>
  <c r="H692" i="34"/>
  <c r="G691" i="34"/>
  <c r="M691" i="34"/>
  <c r="L691" i="34"/>
  <c r="K691" i="34"/>
  <c r="J691" i="34"/>
  <c r="I691" i="34"/>
  <c r="H691" i="34"/>
  <c r="G690" i="34"/>
  <c r="M690" i="34"/>
  <c r="L690" i="34"/>
  <c r="K690" i="34"/>
  <c r="J690" i="34"/>
  <c r="I690" i="34"/>
  <c r="H690" i="34"/>
  <c r="G689" i="34"/>
  <c r="M689" i="34"/>
  <c r="L689" i="34"/>
  <c r="K689" i="34"/>
  <c r="J689" i="34"/>
  <c r="I689" i="34"/>
  <c r="H689" i="34"/>
  <c r="G688" i="34"/>
  <c r="M688" i="34"/>
  <c r="L688" i="34"/>
  <c r="K688" i="34"/>
  <c r="J688" i="34"/>
  <c r="I688" i="34"/>
  <c r="H688" i="34"/>
  <c r="G687" i="34"/>
  <c r="M687" i="34"/>
  <c r="L687" i="34"/>
  <c r="K687" i="34"/>
  <c r="J687" i="34"/>
  <c r="I687" i="34"/>
  <c r="H687" i="34"/>
  <c r="G686" i="34"/>
  <c r="M686" i="34"/>
  <c r="L686" i="34"/>
  <c r="K686" i="34"/>
  <c r="J686" i="34"/>
  <c r="I686" i="34"/>
  <c r="H686" i="34"/>
  <c r="G685" i="34"/>
  <c r="M685" i="34"/>
  <c r="L685" i="34"/>
  <c r="K685" i="34"/>
  <c r="J685" i="34"/>
  <c r="I685" i="34"/>
  <c r="H685" i="34"/>
  <c r="G684" i="34"/>
  <c r="M684" i="34"/>
  <c r="L684" i="34"/>
  <c r="K684" i="34"/>
  <c r="J684" i="34"/>
  <c r="I684" i="34"/>
  <c r="H684" i="34"/>
  <c r="G683" i="34"/>
  <c r="M683" i="34"/>
  <c r="L683" i="34"/>
  <c r="K683" i="34"/>
  <c r="J683" i="34"/>
  <c r="I683" i="34"/>
  <c r="H683" i="34"/>
  <c r="G682" i="34"/>
  <c r="M682" i="34"/>
  <c r="L682" i="34"/>
  <c r="K682" i="34"/>
  <c r="J682" i="34"/>
  <c r="I682" i="34"/>
  <c r="H682" i="34"/>
  <c r="G681" i="34"/>
  <c r="M681" i="34"/>
  <c r="L681" i="34"/>
  <c r="K681" i="34"/>
  <c r="J681" i="34"/>
  <c r="I681" i="34"/>
  <c r="H681" i="34"/>
  <c r="G680" i="34"/>
  <c r="M680" i="34"/>
  <c r="L680" i="34"/>
  <c r="K680" i="34"/>
  <c r="J680" i="34"/>
  <c r="I680" i="34"/>
  <c r="H680" i="34"/>
  <c r="G679" i="34"/>
  <c r="M679" i="34"/>
  <c r="L679" i="34"/>
  <c r="K679" i="34"/>
  <c r="J679" i="34"/>
  <c r="I679" i="34"/>
  <c r="H679" i="34"/>
  <c r="G678" i="34"/>
  <c r="M678" i="34"/>
  <c r="L678" i="34"/>
  <c r="K678" i="34"/>
  <c r="J678" i="34"/>
  <c r="I678" i="34"/>
  <c r="H678" i="34"/>
  <c r="G677" i="34"/>
  <c r="M677" i="34"/>
  <c r="L677" i="34"/>
  <c r="K677" i="34"/>
  <c r="J677" i="34"/>
  <c r="I677" i="34"/>
  <c r="H677" i="34"/>
  <c r="G676" i="34"/>
  <c r="M676" i="34"/>
  <c r="L676" i="34"/>
  <c r="K676" i="34"/>
  <c r="J676" i="34"/>
  <c r="I676" i="34"/>
  <c r="H676" i="34"/>
  <c r="G675" i="34"/>
  <c r="M675" i="34"/>
  <c r="L675" i="34"/>
  <c r="K675" i="34"/>
  <c r="J675" i="34"/>
  <c r="I675" i="34"/>
  <c r="H675" i="34"/>
  <c r="G674" i="34"/>
  <c r="M674" i="34"/>
  <c r="L674" i="34"/>
  <c r="K674" i="34"/>
  <c r="J674" i="34"/>
  <c r="I674" i="34"/>
  <c r="H674" i="34"/>
  <c r="G673" i="34"/>
  <c r="M673" i="34"/>
  <c r="L673" i="34"/>
  <c r="K673" i="34"/>
  <c r="J673" i="34"/>
  <c r="I673" i="34"/>
  <c r="H673" i="34"/>
  <c r="G672" i="34"/>
  <c r="M672" i="34"/>
  <c r="L672" i="34"/>
  <c r="K672" i="34"/>
  <c r="J672" i="34"/>
  <c r="I672" i="34"/>
  <c r="H672" i="34"/>
  <c r="G671" i="34"/>
  <c r="M671" i="34"/>
  <c r="L671" i="34"/>
  <c r="K671" i="34"/>
  <c r="J671" i="34"/>
  <c r="I671" i="34"/>
  <c r="H671" i="34"/>
  <c r="G670" i="34"/>
  <c r="M670" i="34"/>
  <c r="L670" i="34"/>
  <c r="K670" i="34"/>
  <c r="J670" i="34"/>
  <c r="I670" i="34"/>
  <c r="H670" i="34"/>
  <c r="G669" i="34"/>
  <c r="M669" i="34"/>
  <c r="L669" i="34"/>
  <c r="K669" i="34"/>
  <c r="J669" i="34"/>
  <c r="I669" i="34"/>
  <c r="H669" i="34"/>
  <c r="J647" i="34"/>
  <c r="I647" i="34"/>
  <c r="H647" i="34"/>
  <c r="G647" i="34"/>
  <c r="J646" i="34"/>
  <c r="I646" i="34"/>
  <c r="H646" i="34"/>
  <c r="G646" i="34"/>
  <c r="J645" i="34"/>
  <c r="I645" i="34"/>
  <c r="H645" i="34"/>
  <c r="J644" i="34"/>
  <c r="I644" i="34"/>
  <c r="H644" i="34"/>
  <c r="G644" i="34"/>
  <c r="J643" i="34"/>
  <c r="I643" i="34"/>
  <c r="H643" i="34"/>
  <c r="G643" i="34"/>
  <c r="J642" i="34"/>
  <c r="I642" i="34"/>
  <c r="H642" i="34"/>
  <c r="G642" i="34"/>
  <c r="J641" i="34"/>
  <c r="I641" i="34"/>
  <c r="H641" i="34"/>
  <c r="G641" i="34"/>
  <c r="J640" i="34"/>
  <c r="I640" i="34"/>
  <c r="H640" i="34"/>
  <c r="G640" i="34"/>
  <c r="J639" i="34"/>
  <c r="I639" i="34"/>
  <c r="H639" i="34"/>
  <c r="G639" i="34"/>
  <c r="J638" i="34"/>
  <c r="I638" i="34"/>
  <c r="H638" i="34"/>
  <c r="G638" i="34"/>
  <c r="J637" i="34"/>
  <c r="I637" i="34"/>
  <c r="H637" i="34"/>
  <c r="G637" i="34"/>
  <c r="J636" i="34"/>
  <c r="I636" i="34"/>
  <c r="H636" i="34"/>
  <c r="G636" i="34"/>
  <c r="J635" i="34"/>
  <c r="I635" i="34"/>
  <c r="H635" i="34"/>
  <c r="G635" i="34"/>
  <c r="J634" i="34"/>
  <c r="I634" i="34"/>
  <c r="H634" i="34"/>
  <c r="G634" i="34"/>
  <c r="J633" i="34"/>
  <c r="I633" i="34"/>
  <c r="H633" i="34"/>
  <c r="G633" i="34"/>
  <c r="J632" i="34"/>
  <c r="I632" i="34"/>
  <c r="H632" i="34"/>
  <c r="G632" i="34"/>
  <c r="I631" i="34"/>
  <c r="H631" i="34"/>
  <c r="H630" i="34"/>
  <c r="G628" i="34"/>
  <c r="G627" i="34"/>
  <c r="CE94" i="24"/>
  <c r="I384" i="32"/>
  <c r="D384" i="32"/>
  <c r="C384" i="32"/>
  <c r="CE93" i="24"/>
  <c r="I383" i="32"/>
  <c r="D383" i="32"/>
  <c r="C383" i="32"/>
  <c r="CE92" i="24"/>
  <c r="I382" i="32"/>
  <c r="D382" i="32"/>
  <c r="C382" i="32"/>
  <c r="CE91" i="24"/>
  <c r="I381" i="32"/>
  <c r="D381" i="32"/>
  <c r="C381" i="32"/>
  <c r="CE90" i="24"/>
  <c r="I380" i="32"/>
  <c r="D380" i="32"/>
  <c r="C380" i="32"/>
  <c r="CE89" i="24"/>
  <c r="I378" i="32"/>
  <c r="D378" i="32"/>
  <c r="C378" i="32"/>
  <c r="CE88" i="24"/>
  <c r="I377" i="32"/>
  <c r="D377" i="32"/>
  <c r="C377" i="32"/>
  <c r="CE87" i="24"/>
  <c r="I376" i="32"/>
  <c r="D376" i="32"/>
  <c r="C376" i="32"/>
  <c r="I374" i="32"/>
  <c r="C85" i="24"/>
  <c r="D85" i="24"/>
  <c r="E85" i="24"/>
  <c r="F85" i="24"/>
  <c r="G85" i="24"/>
  <c r="H85" i="24"/>
  <c r="I85" i="24"/>
  <c r="J85" i="24"/>
  <c r="K85" i="24"/>
  <c r="L85" i="24"/>
  <c r="M85" i="24"/>
  <c r="N85" i="24"/>
  <c r="O85" i="24"/>
  <c r="P85" i="24"/>
  <c r="Q85" i="24"/>
  <c r="R85" i="24"/>
  <c r="S85" i="24"/>
  <c r="T85" i="24"/>
  <c r="U85" i="24"/>
  <c r="V85" i="24"/>
  <c r="W85" i="24"/>
  <c r="X85" i="24"/>
  <c r="Y85" i="24"/>
  <c r="Z85" i="24"/>
  <c r="AA85" i="24"/>
  <c r="AB85" i="24"/>
  <c r="AC85" i="24"/>
  <c r="AD85" i="24"/>
  <c r="AE85" i="24"/>
  <c r="AF85" i="24"/>
  <c r="AG85" i="24"/>
  <c r="AH85" i="24"/>
  <c r="AI85" i="24"/>
  <c r="AJ85" i="24"/>
  <c r="AK85" i="24"/>
  <c r="AL85" i="24"/>
  <c r="AM85" i="24"/>
  <c r="AN85" i="24"/>
  <c r="AO85" i="24"/>
  <c r="AP85" i="24"/>
  <c r="AQ85" i="24"/>
  <c r="AR85" i="24"/>
  <c r="AS85" i="24"/>
  <c r="AT85" i="24"/>
  <c r="AU85" i="24"/>
  <c r="AV85" i="24"/>
  <c r="AW85" i="24"/>
  <c r="AX85" i="24"/>
  <c r="AY85" i="24"/>
  <c r="AZ85" i="24"/>
  <c r="BA85" i="24"/>
  <c r="BB85" i="24"/>
  <c r="BC85" i="24"/>
  <c r="BD85" i="24"/>
  <c r="BE85" i="24"/>
  <c r="BF85" i="24"/>
  <c r="BG85" i="24"/>
  <c r="BH85" i="24"/>
  <c r="BI85" i="24"/>
  <c r="BJ85" i="24"/>
  <c r="BK85" i="24"/>
  <c r="BL85" i="24"/>
  <c r="BM85" i="24"/>
  <c r="BN85" i="24"/>
  <c r="BO85" i="24"/>
  <c r="BP85" i="24"/>
  <c r="BQ85" i="24"/>
  <c r="BR85" i="24"/>
  <c r="BS85" i="24"/>
  <c r="BT85" i="24"/>
  <c r="BU85" i="24"/>
  <c r="BV85" i="24"/>
  <c r="BW85" i="24"/>
  <c r="BX85" i="24"/>
  <c r="BY85" i="24"/>
  <c r="BZ85" i="24"/>
  <c r="CA85" i="24"/>
  <c r="CB85" i="24"/>
  <c r="CC85" i="24"/>
  <c r="CD69" i="24"/>
  <c r="CD85" i="24"/>
  <c r="CE85" i="24"/>
  <c r="I373" i="32"/>
  <c r="E373" i="32"/>
  <c r="D373" i="32"/>
  <c r="C373" i="32"/>
  <c r="CE84" i="24"/>
  <c r="I372" i="32"/>
  <c r="E372" i="32"/>
  <c r="D372" i="32"/>
  <c r="C372" i="32"/>
  <c r="CE70" i="24"/>
  <c r="CE71" i="24"/>
  <c r="CE72" i="24"/>
  <c r="CE73" i="24"/>
  <c r="CE74" i="24"/>
  <c r="CE75" i="24"/>
  <c r="CE76" i="24"/>
  <c r="CE77" i="24"/>
  <c r="CE78" i="24"/>
  <c r="CE79" i="24"/>
  <c r="CE80" i="24"/>
  <c r="CE81" i="24"/>
  <c r="CE82" i="24"/>
  <c r="CE83" i="24"/>
  <c r="CE69" i="24"/>
  <c r="I371" i="32"/>
  <c r="E371" i="32"/>
  <c r="D371" i="32"/>
  <c r="C371" i="32"/>
  <c r="CE68" i="24"/>
  <c r="I370" i="32"/>
  <c r="D370" i="32"/>
  <c r="C370" i="32"/>
  <c r="CE67" i="24"/>
  <c r="I369" i="32"/>
  <c r="D369" i="32"/>
  <c r="C369" i="32"/>
  <c r="CE66" i="24"/>
  <c r="I368" i="32"/>
  <c r="D368" i="32"/>
  <c r="C368" i="32"/>
  <c r="CE65" i="24"/>
  <c r="I367" i="32"/>
  <c r="D367" i="32"/>
  <c r="C367" i="32"/>
  <c r="CE64" i="24"/>
  <c r="I366" i="32"/>
  <c r="D366" i="32"/>
  <c r="C366" i="32"/>
  <c r="CE63" i="24"/>
  <c r="I365" i="32"/>
  <c r="D365" i="32"/>
  <c r="C365" i="32"/>
  <c r="CE62" i="24"/>
  <c r="I364" i="32"/>
  <c r="D364" i="32"/>
  <c r="C364" i="32"/>
  <c r="CE61" i="24"/>
  <c r="I363" i="32"/>
  <c r="D363" i="32"/>
  <c r="C363" i="32"/>
  <c r="I362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1" i="32"/>
  <c r="H341" i="32"/>
  <c r="G341" i="32"/>
  <c r="F341" i="32"/>
  <c r="E341" i="32"/>
  <c r="D341" i="32"/>
  <c r="C341" i="32"/>
  <c r="I340" i="32"/>
  <c r="H340" i="32"/>
  <c r="G340" i="32"/>
  <c r="F340" i="32"/>
  <c r="E340" i="32"/>
  <c r="D340" i="32"/>
  <c r="C340" i="32"/>
  <c r="I339" i="32"/>
  <c r="H339" i="32"/>
  <c r="G339" i="32"/>
  <c r="F339" i="32"/>
  <c r="E339" i="32"/>
  <c r="D339" i="32"/>
  <c r="C339" i="32"/>
  <c r="I338" i="32"/>
  <c r="H338" i="32"/>
  <c r="G338" i="32"/>
  <c r="F338" i="32"/>
  <c r="E338" i="32"/>
  <c r="D338" i="32"/>
  <c r="C338" i="32"/>
  <c r="I337" i="32"/>
  <c r="H337" i="32"/>
  <c r="G337" i="32"/>
  <c r="F337" i="32"/>
  <c r="E337" i="32"/>
  <c r="D337" i="32"/>
  <c r="C337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2" i="32"/>
  <c r="H332" i="32"/>
  <c r="G332" i="32"/>
  <c r="F332" i="32"/>
  <c r="E332" i="32"/>
  <c r="D332" i="32"/>
  <c r="C332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9" i="32"/>
  <c r="H309" i="32"/>
  <c r="G309" i="32"/>
  <c r="F309" i="32"/>
  <c r="E309" i="32"/>
  <c r="D309" i="32"/>
  <c r="C309" i="32"/>
  <c r="I308" i="32"/>
  <c r="H308" i="32"/>
  <c r="G308" i="32"/>
  <c r="F308" i="32"/>
  <c r="E308" i="32"/>
  <c r="D308" i="32"/>
  <c r="C308" i="32"/>
  <c r="I307" i="32"/>
  <c r="H307" i="32"/>
  <c r="G307" i="32"/>
  <c r="F307" i="32"/>
  <c r="E307" i="32"/>
  <c r="D307" i="32"/>
  <c r="C307" i="32"/>
  <c r="I306" i="32"/>
  <c r="H306" i="32"/>
  <c r="G306" i="32"/>
  <c r="F306" i="32"/>
  <c r="E306" i="32"/>
  <c r="D306" i="32"/>
  <c r="C306" i="32"/>
  <c r="I305" i="32"/>
  <c r="H305" i="32"/>
  <c r="G305" i="32"/>
  <c r="F305" i="32"/>
  <c r="E305" i="32"/>
  <c r="D305" i="32"/>
  <c r="C305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300" i="32"/>
  <c r="H300" i="32"/>
  <c r="G300" i="32"/>
  <c r="F300" i="32"/>
  <c r="E300" i="32"/>
  <c r="D300" i="32"/>
  <c r="C300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7" i="32"/>
  <c r="H277" i="32"/>
  <c r="G277" i="32"/>
  <c r="F277" i="32"/>
  <c r="E277" i="32"/>
  <c r="D277" i="32"/>
  <c r="C277" i="32"/>
  <c r="I276" i="32"/>
  <c r="H276" i="32"/>
  <c r="G276" i="32"/>
  <c r="F276" i="32"/>
  <c r="E276" i="32"/>
  <c r="D276" i="32"/>
  <c r="C276" i="32"/>
  <c r="I275" i="32"/>
  <c r="H275" i="32"/>
  <c r="G275" i="32"/>
  <c r="F275" i="32"/>
  <c r="E275" i="32"/>
  <c r="D275" i="32"/>
  <c r="C275" i="32"/>
  <c r="I274" i="32"/>
  <c r="H274" i="32"/>
  <c r="G274" i="32"/>
  <c r="F274" i="32"/>
  <c r="E274" i="32"/>
  <c r="D274" i="32"/>
  <c r="C274" i="32"/>
  <c r="I273" i="32"/>
  <c r="H273" i="32"/>
  <c r="G273" i="32"/>
  <c r="F273" i="32"/>
  <c r="E273" i="32"/>
  <c r="D273" i="32"/>
  <c r="C273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8" i="32"/>
  <c r="H268" i="32"/>
  <c r="G268" i="32"/>
  <c r="F268" i="32"/>
  <c r="E268" i="32"/>
  <c r="D268" i="32"/>
  <c r="C268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5" i="32"/>
  <c r="H245" i="32"/>
  <c r="G245" i="32"/>
  <c r="F245" i="32"/>
  <c r="E245" i="32"/>
  <c r="D245" i="32"/>
  <c r="C245" i="32"/>
  <c r="I244" i="32"/>
  <c r="H244" i="32"/>
  <c r="G244" i="32"/>
  <c r="F244" i="32"/>
  <c r="E244" i="32"/>
  <c r="D244" i="32"/>
  <c r="C244" i="32"/>
  <c r="I243" i="32"/>
  <c r="H243" i="32"/>
  <c r="G243" i="32"/>
  <c r="F243" i="32"/>
  <c r="E243" i="32"/>
  <c r="D243" i="32"/>
  <c r="C243" i="32"/>
  <c r="I242" i="32"/>
  <c r="H242" i="32"/>
  <c r="G242" i="32"/>
  <c r="F242" i="32"/>
  <c r="E242" i="32"/>
  <c r="D242" i="32"/>
  <c r="C242" i="32"/>
  <c r="I241" i="32"/>
  <c r="H241" i="32"/>
  <c r="G241" i="32"/>
  <c r="F241" i="32"/>
  <c r="E241" i="32"/>
  <c r="D241" i="32"/>
  <c r="C241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6" i="32"/>
  <c r="H236" i="32"/>
  <c r="G236" i="32"/>
  <c r="F236" i="32"/>
  <c r="E236" i="32"/>
  <c r="D236" i="32"/>
  <c r="C236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D218" i="32"/>
  <c r="C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C614" i="24"/>
  <c r="C615" i="24"/>
  <c r="D615" i="24"/>
  <c r="D612" i="24"/>
  <c r="D713" i="24"/>
  <c r="C616" i="24"/>
  <c r="D616" i="24"/>
  <c r="C617" i="24"/>
  <c r="D617" i="24"/>
  <c r="C618" i="24"/>
  <c r="D618" i="24"/>
  <c r="C619" i="24"/>
  <c r="D619" i="24"/>
  <c r="C620" i="24"/>
  <c r="D620" i="24"/>
  <c r="C621" i="24"/>
  <c r="D621" i="24"/>
  <c r="C622" i="24"/>
  <c r="D622" i="24"/>
  <c r="C623" i="24"/>
  <c r="D623" i="24"/>
  <c r="E623" i="24"/>
  <c r="C624" i="24"/>
  <c r="D624" i="24"/>
  <c r="C625" i="24"/>
  <c r="D625" i="24"/>
  <c r="C626" i="24"/>
  <c r="D626" i="24"/>
  <c r="C627" i="24"/>
  <c r="D627" i="24"/>
  <c r="C628" i="24"/>
  <c r="D628" i="24"/>
  <c r="C629" i="24"/>
  <c r="D629" i="24"/>
  <c r="C630" i="24"/>
  <c r="D630" i="24"/>
  <c r="C631" i="24"/>
  <c r="D631" i="24"/>
  <c r="C632" i="24"/>
  <c r="D632" i="24"/>
  <c r="C633" i="24"/>
  <c r="D633" i="24"/>
  <c r="C634" i="24"/>
  <c r="D634" i="24"/>
  <c r="C635" i="24"/>
  <c r="D635" i="24"/>
  <c r="C636" i="24"/>
  <c r="D636" i="24"/>
  <c r="C637" i="24"/>
  <c r="D637" i="24"/>
  <c r="C638" i="24"/>
  <c r="D638" i="24"/>
  <c r="C639" i="24"/>
  <c r="D639" i="24"/>
  <c r="C640" i="24"/>
  <c r="D640" i="24"/>
  <c r="C641" i="24"/>
  <c r="D641" i="24"/>
  <c r="C642" i="24"/>
  <c r="D642" i="24"/>
  <c r="C643" i="24"/>
  <c r="D643" i="24"/>
  <c r="C644" i="24"/>
  <c r="D644" i="24"/>
  <c r="C645" i="24"/>
  <c r="D645" i="24"/>
  <c r="C646" i="24"/>
  <c r="D646" i="24"/>
  <c r="C647" i="24"/>
  <c r="D647" i="24"/>
  <c r="C668" i="24"/>
  <c r="D668" i="24"/>
  <c r="C669" i="24"/>
  <c r="D669" i="24"/>
  <c r="C670" i="24"/>
  <c r="D670" i="24"/>
  <c r="C671" i="24"/>
  <c r="D671" i="24"/>
  <c r="C672" i="24"/>
  <c r="D672" i="24"/>
  <c r="C673" i="24"/>
  <c r="D673" i="24"/>
  <c r="C674" i="24"/>
  <c r="D674" i="24"/>
  <c r="C675" i="24"/>
  <c r="D675" i="24"/>
  <c r="C676" i="24"/>
  <c r="D676" i="24"/>
  <c r="C677" i="24"/>
  <c r="D677" i="24"/>
  <c r="C678" i="24"/>
  <c r="D678" i="24"/>
  <c r="C679" i="24"/>
  <c r="D679" i="24"/>
  <c r="C680" i="24"/>
  <c r="D680" i="24"/>
  <c r="C681" i="24"/>
  <c r="D681" i="24"/>
  <c r="C682" i="24"/>
  <c r="D682" i="24"/>
  <c r="C683" i="24"/>
  <c r="D683" i="24"/>
  <c r="C684" i="24"/>
  <c r="D684" i="24"/>
  <c r="C685" i="24"/>
  <c r="D685" i="24"/>
  <c r="C686" i="24"/>
  <c r="D686" i="24"/>
  <c r="C687" i="24"/>
  <c r="D687" i="24"/>
  <c r="C688" i="24"/>
  <c r="D688" i="24"/>
  <c r="C689" i="24"/>
  <c r="D689" i="24"/>
  <c r="C690" i="24"/>
  <c r="D690" i="24"/>
  <c r="C691" i="24"/>
  <c r="D691" i="24"/>
  <c r="C692" i="24"/>
  <c r="D692" i="24"/>
  <c r="C693" i="24"/>
  <c r="D693" i="24"/>
  <c r="C694" i="24"/>
  <c r="D694" i="24"/>
  <c r="C695" i="24"/>
  <c r="D695" i="24"/>
  <c r="C696" i="24"/>
  <c r="D696" i="24"/>
  <c r="C697" i="24"/>
  <c r="D697" i="24"/>
  <c r="C698" i="24"/>
  <c r="D698" i="24"/>
  <c r="C699" i="24"/>
  <c r="D699" i="24"/>
  <c r="C700" i="24"/>
  <c r="D700" i="24"/>
  <c r="C701" i="24"/>
  <c r="D701" i="24"/>
  <c r="C702" i="24"/>
  <c r="D702" i="24"/>
  <c r="C703" i="24"/>
  <c r="D703" i="24"/>
  <c r="C704" i="24"/>
  <c r="D704" i="24"/>
  <c r="C705" i="24"/>
  <c r="D705" i="24"/>
  <c r="C706" i="24"/>
  <c r="D706" i="24"/>
  <c r="C707" i="24"/>
  <c r="D707" i="24"/>
  <c r="C708" i="24"/>
  <c r="D708" i="24"/>
  <c r="C709" i="24"/>
  <c r="D709" i="24"/>
  <c r="C710" i="24"/>
  <c r="D710" i="24"/>
  <c r="C711" i="24"/>
  <c r="D711" i="24"/>
  <c r="C712" i="24"/>
  <c r="D712" i="24"/>
  <c r="C713" i="24"/>
  <c r="E612" i="24"/>
  <c r="E713" i="24"/>
  <c r="E624" i="24"/>
  <c r="F624" i="24"/>
  <c r="F612" i="24"/>
  <c r="F713" i="24"/>
  <c r="E625" i="24"/>
  <c r="F625" i="24"/>
  <c r="G625" i="24"/>
  <c r="G612" i="24"/>
  <c r="G713" i="24"/>
  <c r="M713" i="24"/>
  <c r="F215" i="32"/>
  <c r="E712" i="24"/>
  <c r="F712" i="24"/>
  <c r="G712" i="24"/>
  <c r="M712" i="24"/>
  <c r="E215" i="32"/>
  <c r="E711" i="24"/>
  <c r="F711" i="24"/>
  <c r="G711" i="24"/>
  <c r="M711" i="24"/>
  <c r="D215" i="32"/>
  <c r="E710" i="24"/>
  <c r="F710" i="24"/>
  <c r="G710" i="24"/>
  <c r="M710" i="24"/>
  <c r="C215" i="32"/>
  <c r="I213" i="32"/>
  <c r="H213" i="32"/>
  <c r="G213" i="32"/>
  <c r="F213" i="32"/>
  <c r="E213" i="32"/>
  <c r="D213" i="32"/>
  <c r="C213" i="32"/>
  <c r="I212" i="32"/>
  <c r="H212" i="32"/>
  <c r="G212" i="32"/>
  <c r="F212" i="32"/>
  <c r="E212" i="32"/>
  <c r="D212" i="32"/>
  <c r="C212" i="32"/>
  <c r="I211" i="32"/>
  <c r="H211" i="32"/>
  <c r="G211" i="32"/>
  <c r="F211" i="32"/>
  <c r="E211" i="32"/>
  <c r="D211" i="32"/>
  <c r="C211" i="32"/>
  <c r="I210" i="32"/>
  <c r="H210" i="32"/>
  <c r="G210" i="32"/>
  <c r="F210" i="32"/>
  <c r="E210" i="32"/>
  <c r="D210" i="32"/>
  <c r="C210" i="32"/>
  <c r="I209" i="32"/>
  <c r="H209" i="32"/>
  <c r="G209" i="32"/>
  <c r="F209" i="32"/>
  <c r="E209" i="32"/>
  <c r="D209" i="32"/>
  <c r="C209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4" i="32"/>
  <c r="H204" i="32"/>
  <c r="G204" i="32"/>
  <c r="F204" i="32"/>
  <c r="E204" i="32"/>
  <c r="D204" i="32"/>
  <c r="C204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6" i="32"/>
  <c r="H186" i="32"/>
  <c r="G186" i="32"/>
  <c r="F186" i="32"/>
  <c r="E186" i="32"/>
  <c r="D186" i="32"/>
  <c r="C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E709" i="24"/>
  <c r="F709" i="24"/>
  <c r="G709" i="24"/>
  <c r="M709" i="24"/>
  <c r="I183" i="32"/>
  <c r="E708" i="24"/>
  <c r="F708" i="24"/>
  <c r="G708" i="24"/>
  <c r="M708" i="24"/>
  <c r="H183" i="32"/>
  <c r="E707" i="24"/>
  <c r="F707" i="24"/>
  <c r="G707" i="24"/>
  <c r="M707" i="24"/>
  <c r="G183" i="32"/>
  <c r="E706" i="24"/>
  <c r="F706" i="24"/>
  <c r="G706" i="24"/>
  <c r="M706" i="24"/>
  <c r="F183" i="32"/>
  <c r="E705" i="24"/>
  <c r="F705" i="24"/>
  <c r="G705" i="24"/>
  <c r="M705" i="24"/>
  <c r="E183" i="32"/>
  <c r="E704" i="24"/>
  <c r="F704" i="24"/>
  <c r="G704" i="24"/>
  <c r="M704" i="24"/>
  <c r="D183" i="32"/>
  <c r="E703" i="24"/>
  <c r="F703" i="24"/>
  <c r="G703" i="24"/>
  <c r="M703" i="24"/>
  <c r="C183" i="32"/>
  <c r="I181" i="32"/>
  <c r="H181" i="32"/>
  <c r="G181" i="32"/>
  <c r="F181" i="32"/>
  <c r="E181" i="32"/>
  <c r="D181" i="32"/>
  <c r="C181" i="32"/>
  <c r="I180" i="32"/>
  <c r="H180" i="32"/>
  <c r="G180" i="32"/>
  <c r="F180" i="32"/>
  <c r="E180" i="32"/>
  <c r="D180" i="32"/>
  <c r="C180" i="32"/>
  <c r="I179" i="32"/>
  <c r="H179" i="32"/>
  <c r="G179" i="32"/>
  <c r="F179" i="32"/>
  <c r="E179" i="32"/>
  <c r="D179" i="32"/>
  <c r="C179" i="32"/>
  <c r="I178" i="32"/>
  <c r="H178" i="32"/>
  <c r="G178" i="32"/>
  <c r="F178" i="32"/>
  <c r="E178" i="32"/>
  <c r="D178" i="32"/>
  <c r="C178" i="32"/>
  <c r="I177" i="32"/>
  <c r="H177" i="32"/>
  <c r="G177" i="32"/>
  <c r="F177" i="32"/>
  <c r="E177" i="32"/>
  <c r="D177" i="32"/>
  <c r="C177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2" i="32"/>
  <c r="H172" i="32"/>
  <c r="G172" i="32"/>
  <c r="F172" i="32"/>
  <c r="E172" i="32"/>
  <c r="D172" i="32"/>
  <c r="C172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4" i="32"/>
  <c r="H154" i="32"/>
  <c r="G154" i="32"/>
  <c r="F154" i="32"/>
  <c r="E154" i="32"/>
  <c r="D154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E702" i="24"/>
  <c r="F702" i="24"/>
  <c r="G702" i="24"/>
  <c r="M702" i="24"/>
  <c r="I151" i="32"/>
  <c r="E701" i="24"/>
  <c r="F701" i="24"/>
  <c r="G701" i="24"/>
  <c r="M701" i="24"/>
  <c r="H151" i="32"/>
  <c r="E700" i="24"/>
  <c r="F700" i="24"/>
  <c r="G700" i="24"/>
  <c r="M700" i="24"/>
  <c r="G151" i="32"/>
  <c r="E699" i="24"/>
  <c r="F699" i="24"/>
  <c r="G699" i="24"/>
  <c r="M699" i="24"/>
  <c r="F151" i="32"/>
  <c r="E698" i="24"/>
  <c r="F698" i="24"/>
  <c r="G698" i="24"/>
  <c r="M698" i="24"/>
  <c r="E151" i="32"/>
  <c r="E697" i="24"/>
  <c r="F697" i="24"/>
  <c r="G697" i="24"/>
  <c r="M697" i="24"/>
  <c r="D151" i="32"/>
  <c r="E696" i="24"/>
  <c r="F696" i="24"/>
  <c r="G696" i="24"/>
  <c r="M696" i="24"/>
  <c r="C151" i="32"/>
  <c r="I149" i="32"/>
  <c r="H149" i="32"/>
  <c r="G149" i="32"/>
  <c r="F149" i="32"/>
  <c r="E149" i="32"/>
  <c r="D149" i="32"/>
  <c r="C149" i="32"/>
  <c r="I148" i="32"/>
  <c r="H148" i="32"/>
  <c r="G148" i="32"/>
  <c r="F148" i="32"/>
  <c r="E148" i="32"/>
  <c r="D148" i="32"/>
  <c r="C148" i="32"/>
  <c r="I147" i="32"/>
  <c r="H147" i="32"/>
  <c r="G147" i="32"/>
  <c r="F147" i="32"/>
  <c r="E147" i="32"/>
  <c r="D147" i="32"/>
  <c r="C147" i="32"/>
  <c r="I146" i="32"/>
  <c r="H146" i="32"/>
  <c r="G146" i="32"/>
  <c r="F146" i="32"/>
  <c r="E146" i="32"/>
  <c r="D146" i="32"/>
  <c r="C146" i="32"/>
  <c r="I145" i="32"/>
  <c r="H145" i="32"/>
  <c r="G145" i="32"/>
  <c r="F145" i="32"/>
  <c r="E145" i="32"/>
  <c r="D145" i="32"/>
  <c r="C145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40" i="32"/>
  <c r="H140" i="32"/>
  <c r="G140" i="32"/>
  <c r="F140" i="32"/>
  <c r="E140" i="32"/>
  <c r="D140" i="32"/>
  <c r="C140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2" i="32"/>
  <c r="H122" i="32"/>
  <c r="G122" i="32"/>
  <c r="F122" i="32"/>
  <c r="E122" i="32"/>
  <c r="D122" i="32"/>
  <c r="C122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E695" i="24"/>
  <c r="F695" i="24"/>
  <c r="G695" i="24"/>
  <c r="M695" i="24"/>
  <c r="I119" i="32"/>
  <c r="E694" i="24"/>
  <c r="F694" i="24"/>
  <c r="G694" i="24"/>
  <c r="M694" i="24"/>
  <c r="H119" i="32"/>
  <c r="E693" i="24"/>
  <c r="F693" i="24"/>
  <c r="G693" i="24"/>
  <c r="M693" i="24"/>
  <c r="G119" i="32"/>
  <c r="E692" i="24"/>
  <c r="F692" i="24"/>
  <c r="G692" i="24"/>
  <c r="M692" i="24"/>
  <c r="F119" i="32"/>
  <c r="E691" i="24"/>
  <c r="F691" i="24"/>
  <c r="G691" i="24"/>
  <c r="M691" i="24"/>
  <c r="E119" i="32"/>
  <c r="E690" i="24"/>
  <c r="F690" i="24"/>
  <c r="G690" i="24"/>
  <c r="M690" i="24"/>
  <c r="D119" i="32"/>
  <c r="E689" i="24"/>
  <c r="F689" i="24"/>
  <c r="G689" i="24"/>
  <c r="M689" i="24"/>
  <c r="C119" i="32"/>
  <c r="I117" i="32"/>
  <c r="H117" i="32"/>
  <c r="G117" i="32"/>
  <c r="F117" i="32"/>
  <c r="E117" i="32"/>
  <c r="D117" i="32"/>
  <c r="C117" i="32"/>
  <c r="I116" i="32"/>
  <c r="H116" i="32"/>
  <c r="G116" i="32"/>
  <c r="F116" i="32"/>
  <c r="E116" i="32"/>
  <c r="D116" i="32"/>
  <c r="C116" i="32"/>
  <c r="I115" i="32"/>
  <c r="H115" i="32"/>
  <c r="G115" i="32"/>
  <c r="F115" i="32"/>
  <c r="E115" i="32"/>
  <c r="D115" i="32"/>
  <c r="C115" i="32"/>
  <c r="I114" i="32"/>
  <c r="H114" i="32"/>
  <c r="G114" i="32"/>
  <c r="F114" i="32"/>
  <c r="E114" i="32"/>
  <c r="D114" i="32"/>
  <c r="C114" i="32"/>
  <c r="I113" i="32"/>
  <c r="H113" i="32"/>
  <c r="G113" i="32"/>
  <c r="F113" i="32"/>
  <c r="E113" i="32"/>
  <c r="D113" i="32"/>
  <c r="C113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8" i="32"/>
  <c r="H108" i="32"/>
  <c r="G108" i="32"/>
  <c r="F108" i="32"/>
  <c r="E108" i="32"/>
  <c r="D108" i="32"/>
  <c r="C108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G90" i="32"/>
  <c r="F90" i="32"/>
  <c r="E90" i="32"/>
  <c r="D90" i="32"/>
  <c r="C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E688" i="24"/>
  <c r="F688" i="24"/>
  <c r="G688" i="24"/>
  <c r="M688" i="24"/>
  <c r="I87" i="32"/>
  <c r="E687" i="24"/>
  <c r="F687" i="24"/>
  <c r="G687" i="24"/>
  <c r="M687" i="24"/>
  <c r="H87" i="32"/>
  <c r="E686" i="24"/>
  <c r="F686" i="24"/>
  <c r="G686" i="24"/>
  <c r="M686" i="24"/>
  <c r="G87" i="32"/>
  <c r="E685" i="24"/>
  <c r="F685" i="24"/>
  <c r="G685" i="24"/>
  <c r="M685" i="24"/>
  <c r="F87" i="32"/>
  <c r="E684" i="24"/>
  <c r="F684" i="24"/>
  <c r="G684" i="24"/>
  <c r="M684" i="24"/>
  <c r="E87" i="32"/>
  <c r="E683" i="24"/>
  <c r="F683" i="24"/>
  <c r="G683" i="24"/>
  <c r="M683" i="24"/>
  <c r="D87" i="32"/>
  <c r="E682" i="24"/>
  <c r="F682" i="24"/>
  <c r="G682" i="24"/>
  <c r="M682" i="24"/>
  <c r="C87" i="32"/>
  <c r="I85" i="32"/>
  <c r="H85" i="32"/>
  <c r="G85" i="32"/>
  <c r="F85" i="32"/>
  <c r="E85" i="32"/>
  <c r="D85" i="32"/>
  <c r="C85" i="32"/>
  <c r="I84" i="32"/>
  <c r="H84" i="32"/>
  <c r="G84" i="32"/>
  <c r="F84" i="32"/>
  <c r="E84" i="32"/>
  <c r="D84" i="32"/>
  <c r="C84" i="32"/>
  <c r="I83" i="32"/>
  <c r="H83" i="32"/>
  <c r="G83" i="32"/>
  <c r="F83" i="32"/>
  <c r="E83" i="32"/>
  <c r="D83" i="32"/>
  <c r="C83" i="32"/>
  <c r="I82" i="32"/>
  <c r="H82" i="32"/>
  <c r="G82" i="32"/>
  <c r="F82" i="32"/>
  <c r="E82" i="32"/>
  <c r="D82" i="32"/>
  <c r="C82" i="32"/>
  <c r="I81" i="32"/>
  <c r="H81" i="32"/>
  <c r="G81" i="32"/>
  <c r="F81" i="32"/>
  <c r="E81" i="32"/>
  <c r="D81" i="32"/>
  <c r="C81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6" i="32"/>
  <c r="H76" i="32"/>
  <c r="G76" i="32"/>
  <c r="F76" i="32"/>
  <c r="E76" i="32"/>
  <c r="D76" i="32"/>
  <c r="C76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8" i="32"/>
  <c r="H58" i="32"/>
  <c r="G58" i="32"/>
  <c r="F58" i="32"/>
  <c r="E58" i="32"/>
  <c r="D58" i="32"/>
  <c r="C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E681" i="24"/>
  <c r="F681" i="24"/>
  <c r="G681" i="24"/>
  <c r="M681" i="24"/>
  <c r="I55" i="32"/>
  <c r="E680" i="24"/>
  <c r="F680" i="24"/>
  <c r="G680" i="24"/>
  <c r="M680" i="24"/>
  <c r="H55" i="32"/>
  <c r="G55" i="32"/>
  <c r="F55" i="32"/>
  <c r="E55" i="32"/>
  <c r="E676" i="24"/>
  <c r="F676" i="24"/>
  <c r="G676" i="24"/>
  <c r="M676" i="24"/>
  <c r="D55" i="32"/>
  <c r="E675" i="24"/>
  <c r="F675" i="24"/>
  <c r="G675" i="24"/>
  <c r="M675" i="24"/>
  <c r="C55" i="32"/>
  <c r="I53" i="32"/>
  <c r="H53" i="32"/>
  <c r="G53" i="32"/>
  <c r="F53" i="32"/>
  <c r="E53" i="32"/>
  <c r="D53" i="32"/>
  <c r="C53" i="32"/>
  <c r="I52" i="32"/>
  <c r="H52" i="32"/>
  <c r="G52" i="32"/>
  <c r="F52" i="32"/>
  <c r="E52" i="32"/>
  <c r="D52" i="32"/>
  <c r="C52" i="32"/>
  <c r="I51" i="32"/>
  <c r="H51" i="32"/>
  <c r="G51" i="32"/>
  <c r="F51" i="32"/>
  <c r="E51" i="32"/>
  <c r="D51" i="32"/>
  <c r="C51" i="32"/>
  <c r="I50" i="32"/>
  <c r="H50" i="32"/>
  <c r="G50" i="32"/>
  <c r="F50" i="32"/>
  <c r="E50" i="32"/>
  <c r="D50" i="32"/>
  <c r="C50" i="32"/>
  <c r="I49" i="32"/>
  <c r="H49" i="32"/>
  <c r="G49" i="32"/>
  <c r="F49" i="32"/>
  <c r="E49" i="32"/>
  <c r="D49" i="32"/>
  <c r="C49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4" i="32"/>
  <c r="H44" i="32"/>
  <c r="G44" i="32"/>
  <c r="F44" i="32"/>
  <c r="E44" i="32"/>
  <c r="D44" i="32"/>
  <c r="C44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H26" i="32"/>
  <c r="G26" i="32"/>
  <c r="F26" i="32"/>
  <c r="E26" i="32"/>
  <c r="D26" i="32"/>
  <c r="C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E674" i="24"/>
  <c r="F674" i="24"/>
  <c r="G674" i="24"/>
  <c r="M674" i="24"/>
  <c r="I23" i="32"/>
  <c r="E673" i="24"/>
  <c r="F673" i="24"/>
  <c r="G673" i="24"/>
  <c r="M673" i="24"/>
  <c r="H23" i="32"/>
  <c r="E672" i="24"/>
  <c r="F672" i="24"/>
  <c r="G672" i="24"/>
  <c r="M672" i="24"/>
  <c r="G23" i="32"/>
  <c r="E671" i="24"/>
  <c r="F671" i="24"/>
  <c r="G671" i="24"/>
  <c r="M671" i="24"/>
  <c r="F23" i="32"/>
  <c r="E670" i="24"/>
  <c r="F670" i="24"/>
  <c r="G670" i="24"/>
  <c r="M670" i="24"/>
  <c r="E23" i="32"/>
  <c r="E669" i="24"/>
  <c r="F669" i="24"/>
  <c r="G669" i="24"/>
  <c r="M669" i="24"/>
  <c r="D23" i="32"/>
  <c r="E668" i="24"/>
  <c r="F668" i="24"/>
  <c r="G668" i="24"/>
  <c r="M668" i="24"/>
  <c r="C23" i="32"/>
  <c r="I21" i="32"/>
  <c r="H21" i="32"/>
  <c r="G21" i="32"/>
  <c r="F21" i="32"/>
  <c r="E21" i="32"/>
  <c r="D21" i="32"/>
  <c r="C21" i="32"/>
  <c r="I20" i="32"/>
  <c r="H20" i="32"/>
  <c r="G20" i="32"/>
  <c r="F20" i="32"/>
  <c r="E20" i="32"/>
  <c r="D20" i="32"/>
  <c r="C20" i="32"/>
  <c r="I19" i="32"/>
  <c r="H19" i="32"/>
  <c r="G19" i="32"/>
  <c r="F19" i="32"/>
  <c r="E19" i="32"/>
  <c r="D19" i="32"/>
  <c r="C19" i="32"/>
  <c r="I18" i="32"/>
  <c r="H18" i="32"/>
  <c r="G18" i="32"/>
  <c r="F18" i="32"/>
  <c r="E18" i="32"/>
  <c r="D18" i="32"/>
  <c r="C18" i="32"/>
  <c r="I17" i="32"/>
  <c r="H17" i="32"/>
  <c r="G17" i="32"/>
  <c r="F17" i="32"/>
  <c r="E17" i="32"/>
  <c r="D17" i="32"/>
  <c r="C17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2" i="32"/>
  <c r="H12" i="32"/>
  <c r="G12" i="32"/>
  <c r="F12" i="32"/>
  <c r="E12" i="32"/>
  <c r="D12" i="32"/>
  <c r="C12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D360" i="24"/>
  <c r="D366" i="24"/>
  <c r="D367" i="24"/>
  <c r="D383" i="24"/>
  <c r="D384" i="24"/>
  <c r="D416" i="24"/>
  <c r="D417" i="24"/>
  <c r="D421" i="24"/>
  <c r="D424" i="24"/>
  <c r="C177" i="8"/>
  <c r="C175" i="8"/>
  <c r="C174" i="8"/>
  <c r="C172" i="8"/>
  <c r="C170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1" i="8"/>
  <c r="C120" i="8"/>
  <c r="C119" i="8"/>
  <c r="C118" i="8"/>
  <c r="C117" i="8"/>
  <c r="C116" i="8"/>
  <c r="C113" i="8"/>
  <c r="C112" i="8"/>
  <c r="C111" i="8"/>
  <c r="C108" i="8"/>
  <c r="A108" i="8"/>
  <c r="D276" i="24"/>
  <c r="D281" i="24"/>
  <c r="D291" i="24"/>
  <c r="D293" i="24"/>
  <c r="D299" i="24"/>
  <c r="D306" i="24"/>
  <c r="D308" i="24"/>
  <c r="D352" i="24"/>
  <c r="C103" i="8"/>
  <c r="C102" i="8"/>
  <c r="C101" i="8"/>
  <c r="C98" i="8"/>
  <c r="C96" i="8"/>
  <c r="C94" i="8"/>
  <c r="C92" i="8"/>
  <c r="C89" i="8"/>
  <c r="D339" i="24"/>
  <c r="D340" i="24"/>
  <c r="D341" i="24"/>
  <c r="C87" i="8"/>
  <c r="C86" i="8"/>
  <c r="C85" i="8"/>
  <c r="C84" i="8"/>
  <c r="C83" i="8"/>
  <c r="C82" i="8"/>
  <c r="C81" i="8"/>
  <c r="C80" i="8"/>
  <c r="C79" i="8"/>
  <c r="C78" i="8"/>
  <c r="C77" i="8"/>
  <c r="D329" i="24"/>
  <c r="C74" i="8"/>
  <c r="C73" i="8"/>
  <c r="C72" i="8"/>
  <c r="C71" i="8"/>
  <c r="D324" i="24"/>
  <c r="C68" i="8"/>
  <c r="C67" i="8"/>
  <c r="C66" i="8"/>
  <c r="C65" i="8"/>
  <c r="C64" i="8"/>
  <c r="C63" i="8"/>
  <c r="C62" i="8"/>
  <c r="C61" i="8"/>
  <c r="C60" i="8"/>
  <c r="C59" i="8"/>
  <c r="C58" i="8"/>
  <c r="C55" i="8"/>
  <c r="A55" i="8"/>
  <c r="C50" i="8"/>
  <c r="C49" i="8"/>
  <c r="C48" i="8"/>
  <c r="C47" i="8"/>
  <c r="C46" i="8"/>
  <c r="C45" i="8"/>
  <c r="C42" i="8"/>
  <c r="C41" i="8"/>
  <c r="C40" i="8"/>
  <c r="C39" i="8"/>
  <c r="C38" i="8"/>
  <c r="C35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6" i="8"/>
  <c r="C15" i="8"/>
  <c r="C14" i="8"/>
  <c r="C13" i="8"/>
  <c r="C12" i="8"/>
  <c r="C11" i="8"/>
  <c r="C10" i="8"/>
  <c r="C9" i="8"/>
  <c r="C8" i="8"/>
  <c r="C7" i="8"/>
  <c r="C6" i="8"/>
  <c r="C3" i="8"/>
  <c r="A3" i="8"/>
  <c r="D27" i="7"/>
  <c r="D26" i="7"/>
  <c r="D24" i="7"/>
  <c r="D252" i="24"/>
  <c r="D22" i="7"/>
  <c r="D19" i="7"/>
  <c r="D18" i="7"/>
  <c r="D16" i="7"/>
  <c r="D13" i="7"/>
  <c r="D12" i="7"/>
  <c r="D11" i="7"/>
  <c r="D10" i="7"/>
  <c r="D9" i="7"/>
  <c r="D8" i="7"/>
  <c r="D7" i="7"/>
  <c r="D5" i="7"/>
  <c r="D2" i="7"/>
  <c r="A2" i="7"/>
  <c r="E225" i="24"/>
  <c r="E226" i="24"/>
  <c r="E227" i="24"/>
  <c r="E228" i="24"/>
  <c r="E229" i="24"/>
  <c r="E230" i="24"/>
  <c r="E231" i="24"/>
  <c r="E232" i="24"/>
  <c r="E233" i="24"/>
  <c r="F32" i="6"/>
  <c r="D233" i="24"/>
  <c r="E32" i="6"/>
  <c r="C233" i="24"/>
  <c r="D32" i="6"/>
  <c r="B233" i="24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E211" i="24"/>
  <c r="E212" i="24"/>
  <c r="E213" i="24"/>
  <c r="E214" i="24"/>
  <c r="E215" i="24"/>
  <c r="E216" i="24"/>
  <c r="E217" i="24"/>
  <c r="E218" i="24"/>
  <c r="E219" i="24"/>
  <c r="E220" i="24"/>
  <c r="F16" i="6"/>
  <c r="D220" i="24"/>
  <c r="E16" i="6"/>
  <c r="C220" i="24"/>
  <c r="D16" i="6"/>
  <c r="B220" i="24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F8" i="6"/>
  <c r="E8" i="6"/>
  <c r="D8" i="6"/>
  <c r="C8" i="6"/>
  <c r="F7" i="6"/>
  <c r="E7" i="6"/>
  <c r="D7" i="6"/>
  <c r="C7" i="6"/>
  <c r="F3" i="6"/>
  <c r="A3" i="6"/>
  <c r="D206" i="24"/>
  <c r="C40" i="5"/>
  <c r="C39" i="5"/>
  <c r="C38" i="5"/>
  <c r="D202" i="24"/>
  <c r="C34" i="5"/>
  <c r="C33" i="5"/>
  <c r="C32" i="5"/>
  <c r="C31" i="5"/>
  <c r="D197" i="24"/>
  <c r="C27" i="5"/>
  <c r="C26" i="5"/>
  <c r="C25" i="5"/>
  <c r="D193" i="24"/>
  <c r="C20" i="5"/>
  <c r="C19" i="5"/>
  <c r="C18" i="5"/>
  <c r="D189" i="24"/>
  <c r="C14" i="5"/>
  <c r="C13" i="5"/>
  <c r="C12" i="5"/>
  <c r="C11" i="5"/>
  <c r="C10" i="5"/>
  <c r="C9" i="5"/>
  <c r="C8" i="5"/>
  <c r="C7" i="5"/>
  <c r="C6" i="5"/>
  <c r="C3" i="5"/>
  <c r="A3" i="5"/>
  <c r="C33" i="4"/>
  <c r="C32" i="4"/>
  <c r="E169" i="24"/>
  <c r="E170" i="24"/>
  <c r="G28" i="4"/>
  <c r="F28" i="4"/>
  <c r="E28" i="4"/>
  <c r="E168" i="24"/>
  <c r="D28" i="4"/>
  <c r="E167" i="24"/>
  <c r="C28" i="4"/>
  <c r="E166" i="2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E163" i="24"/>
  <c r="E164" i="24"/>
  <c r="G19" i="4"/>
  <c r="F19" i="4"/>
  <c r="E19" i="4"/>
  <c r="E162" i="24"/>
  <c r="D19" i="4"/>
  <c r="E161" i="24"/>
  <c r="C19" i="4"/>
  <c r="E160" i="2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E157" i="24"/>
  <c r="E10" i="4"/>
  <c r="E158" i="24"/>
  <c r="F10" i="4"/>
  <c r="G10" i="4"/>
  <c r="E156" i="24"/>
  <c r="D10" i="4"/>
  <c r="E155" i="24"/>
  <c r="C10" i="4"/>
  <c r="E154" i="2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E143" i="24"/>
  <c r="G34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6" i="33"/>
  <c r="D25" i="33"/>
  <c r="D12" i="33"/>
  <c r="D11" i="33"/>
  <c r="I94" i="15"/>
  <c r="C94" i="15"/>
  <c r="G94" i="15"/>
  <c r="B94" i="15"/>
  <c r="I93" i="15"/>
  <c r="C93" i="15"/>
  <c r="G93" i="15"/>
  <c r="B93" i="15"/>
  <c r="I92" i="15"/>
  <c r="C92" i="15"/>
  <c r="G92" i="15"/>
  <c r="B92" i="15"/>
  <c r="I91" i="15"/>
  <c r="C91" i="15"/>
  <c r="G91" i="15"/>
  <c r="B91" i="15"/>
  <c r="I90" i="15"/>
  <c r="C90" i="15"/>
  <c r="G90" i="15"/>
  <c r="B90" i="15"/>
  <c r="I89" i="15"/>
  <c r="C89" i="15"/>
  <c r="G89" i="15"/>
  <c r="B89" i="15"/>
  <c r="I88" i="15"/>
  <c r="C88" i="15"/>
  <c r="G88" i="15"/>
  <c r="B88" i="15"/>
  <c r="I87" i="15"/>
  <c r="C87" i="15"/>
  <c r="G87" i="15"/>
  <c r="B87" i="15"/>
  <c r="I86" i="15"/>
  <c r="C86" i="15"/>
  <c r="G86" i="15"/>
  <c r="B86" i="15"/>
  <c r="I85" i="15"/>
  <c r="C85" i="15"/>
  <c r="G85" i="15"/>
  <c r="B85" i="15"/>
  <c r="I84" i="15"/>
  <c r="C84" i="15"/>
  <c r="G84" i="15"/>
  <c r="B84" i="15"/>
  <c r="I83" i="15"/>
  <c r="C83" i="15"/>
  <c r="G83" i="15"/>
  <c r="B83" i="15"/>
  <c r="I82" i="15"/>
  <c r="C82" i="15"/>
  <c r="G82" i="15"/>
  <c r="B82" i="15"/>
  <c r="I81" i="15"/>
  <c r="C81" i="15"/>
  <c r="G81" i="15"/>
  <c r="B81" i="15"/>
  <c r="I80" i="15"/>
  <c r="C80" i="15"/>
  <c r="G80" i="15"/>
  <c r="B80" i="15"/>
  <c r="I79" i="15"/>
  <c r="C79" i="15"/>
  <c r="G79" i="15"/>
  <c r="B79" i="15"/>
  <c r="I78" i="15"/>
  <c r="C78" i="15"/>
  <c r="G78" i="15"/>
  <c r="B78" i="15"/>
  <c r="I77" i="15"/>
  <c r="C77" i="15"/>
  <c r="G77" i="15"/>
  <c r="B77" i="15"/>
  <c r="I76" i="15"/>
  <c r="C76" i="15"/>
  <c r="G76" i="15"/>
  <c r="B76" i="15"/>
  <c r="I75" i="15"/>
  <c r="C75" i="15"/>
  <c r="G75" i="15"/>
  <c r="B75" i="15"/>
  <c r="I74" i="15"/>
  <c r="C74" i="15"/>
  <c r="G74" i="15"/>
  <c r="B74" i="15"/>
  <c r="I73" i="15"/>
  <c r="C73" i="15"/>
  <c r="G73" i="15"/>
  <c r="B73" i="15"/>
  <c r="I72" i="15"/>
  <c r="C72" i="15"/>
  <c r="G72" i="15"/>
  <c r="B72" i="15"/>
  <c r="I71" i="15"/>
  <c r="C71" i="15"/>
  <c r="G71" i="15"/>
  <c r="B71" i="15"/>
  <c r="I70" i="15"/>
  <c r="C70" i="15"/>
  <c r="G70" i="15"/>
  <c r="B70" i="15"/>
  <c r="B69" i="15"/>
  <c r="C69" i="15"/>
  <c r="E69" i="15"/>
  <c r="G69" i="15"/>
  <c r="H69" i="15"/>
  <c r="I69" i="15"/>
  <c r="D69" i="15"/>
  <c r="F69" i="15"/>
  <c r="I68" i="15"/>
  <c r="C68" i="15"/>
  <c r="G68" i="15"/>
  <c r="B68" i="15"/>
  <c r="I67" i="15"/>
  <c r="C67" i="15"/>
  <c r="G67" i="15"/>
  <c r="B67" i="15"/>
  <c r="I66" i="15"/>
  <c r="C66" i="15"/>
  <c r="G66" i="15"/>
  <c r="B66" i="15"/>
  <c r="B65" i="15"/>
  <c r="C65" i="15"/>
  <c r="H65" i="15"/>
  <c r="I65" i="15"/>
  <c r="G65" i="15"/>
  <c r="D65" i="15"/>
  <c r="F65" i="15"/>
  <c r="E65" i="15"/>
  <c r="B64" i="15"/>
  <c r="C64" i="15"/>
  <c r="H64" i="15"/>
  <c r="I64" i="15"/>
  <c r="E64" i="15"/>
  <c r="G64" i="15"/>
  <c r="D64" i="15"/>
  <c r="F64" i="15"/>
  <c r="B63" i="15"/>
  <c r="C63" i="15"/>
  <c r="H63" i="15"/>
  <c r="I63" i="15"/>
  <c r="E63" i="15"/>
  <c r="G63" i="15"/>
  <c r="D63" i="15"/>
  <c r="F63" i="15"/>
  <c r="I62" i="15"/>
  <c r="C62" i="15"/>
  <c r="B62" i="15"/>
  <c r="I61" i="15"/>
  <c r="C61" i="15"/>
  <c r="B61" i="15"/>
  <c r="I60" i="15"/>
  <c r="C60" i="15"/>
  <c r="B60" i="15"/>
  <c r="B59" i="15"/>
  <c r="H59" i="15"/>
  <c r="I59" i="15"/>
  <c r="C59" i="15"/>
  <c r="G59" i="15"/>
  <c r="F59" i="15"/>
  <c r="E59" i="15"/>
  <c r="D59" i="15"/>
  <c r="B58" i="15"/>
  <c r="H58" i="15"/>
  <c r="I58" i="15"/>
  <c r="C58" i="15"/>
  <c r="G58" i="15"/>
  <c r="F58" i="15"/>
  <c r="E58" i="15"/>
  <c r="D58" i="15"/>
  <c r="B57" i="15"/>
  <c r="H57" i="15"/>
  <c r="I57" i="15"/>
  <c r="C57" i="15"/>
  <c r="G57" i="15"/>
  <c r="F57" i="15"/>
  <c r="E57" i="15"/>
  <c r="D57" i="15"/>
  <c r="B56" i="15"/>
  <c r="H56" i="15"/>
  <c r="I56" i="15"/>
  <c r="C56" i="15"/>
  <c r="G56" i="15"/>
  <c r="F56" i="15"/>
  <c r="E56" i="15"/>
  <c r="D56" i="15"/>
  <c r="B55" i="15"/>
  <c r="H55" i="15"/>
  <c r="I55" i="15"/>
  <c r="C55" i="15"/>
  <c r="G55" i="15"/>
  <c r="F55" i="15"/>
  <c r="E55" i="15"/>
  <c r="D55" i="15"/>
  <c r="B54" i="15"/>
  <c r="H54" i="15"/>
  <c r="I54" i="15"/>
  <c r="C54" i="15"/>
  <c r="G54" i="15"/>
  <c r="F54" i="15"/>
  <c r="E54" i="15"/>
  <c r="D54" i="15"/>
  <c r="B53" i="15"/>
  <c r="H53" i="15"/>
  <c r="I53" i="15"/>
  <c r="C53" i="15"/>
  <c r="G53" i="15"/>
  <c r="F53" i="15"/>
  <c r="E53" i="15"/>
  <c r="D53" i="15"/>
  <c r="B52" i="15"/>
  <c r="H52" i="15"/>
  <c r="I52" i="15"/>
  <c r="C52" i="15"/>
  <c r="G52" i="15"/>
  <c r="F52" i="15"/>
  <c r="E52" i="15"/>
  <c r="D52" i="15"/>
  <c r="B51" i="15"/>
  <c r="H51" i="15"/>
  <c r="I51" i="15"/>
  <c r="C51" i="15"/>
  <c r="G51" i="15"/>
  <c r="F51" i="15"/>
  <c r="E51" i="15"/>
  <c r="D51" i="15"/>
  <c r="B50" i="15"/>
  <c r="H50" i="15"/>
  <c r="I50" i="15"/>
  <c r="C50" i="15"/>
  <c r="G50" i="15"/>
  <c r="F50" i="15"/>
  <c r="E50" i="15"/>
  <c r="D50" i="15"/>
  <c r="B49" i="15"/>
  <c r="H49" i="15"/>
  <c r="I49" i="15"/>
  <c r="C49" i="15"/>
  <c r="G49" i="15"/>
  <c r="F49" i="15"/>
  <c r="E49" i="15"/>
  <c r="D49" i="15"/>
  <c r="B48" i="15"/>
  <c r="C48" i="15"/>
  <c r="H48" i="15"/>
  <c r="I48" i="15"/>
  <c r="E48" i="15"/>
  <c r="G48" i="15"/>
  <c r="D48" i="15"/>
  <c r="F48" i="15"/>
  <c r="B47" i="15"/>
  <c r="H47" i="15"/>
  <c r="I47" i="15"/>
  <c r="C47" i="15"/>
  <c r="G47" i="15"/>
  <c r="F47" i="15"/>
  <c r="E47" i="15"/>
  <c r="D47" i="15"/>
  <c r="B46" i="15"/>
  <c r="H46" i="15"/>
  <c r="I46" i="15"/>
  <c r="C46" i="15"/>
  <c r="G46" i="15"/>
  <c r="F46" i="15"/>
  <c r="E46" i="15"/>
  <c r="D46" i="15"/>
  <c r="B45" i="15"/>
  <c r="C45" i="15"/>
  <c r="H45" i="15"/>
  <c r="I45" i="15"/>
  <c r="E45" i="15"/>
  <c r="G45" i="15"/>
  <c r="D45" i="15"/>
  <c r="F45" i="15"/>
  <c r="B44" i="15"/>
  <c r="H44" i="15"/>
  <c r="I44" i="15"/>
  <c r="C44" i="15"/>
  <c r="G44" i="15"/>
  <c r="F44" i="15"/>
  <c r="E44" i="15"/>
  <c r="D44" i="15"/>
  <c r="B43" i="15"/>
  <c r="C43" i="15"/>
  <c r="H43" i="15"/>
  <c r="I43" i="15"/>
  <c r="E43" i="15"/>
  <c r="G43" i="15"/>
  <c r="D43" i="15"/>
  <c r="F43" i="15"/>
  <c r="B42" i="15"/>
  <c r="C42" i="15"/>
  <c r="H42" i="15"/>
  <c r="I42" i="15"/>
  <c r="E42" i="15"/>
  <c r="G42" i="15"/>
  <c r="D42" i="15"/>
  <c r="F42" i="15"/>
  <c r="B41" i="15"/>
  <c r="C41" i="15"/>
  <c r="H41" i="15"/>
  <c r="I41" i="15"/>
  <c r="E41" i="15"/>
  <c r="G41" i="15"/>
  <c r="D41" i="15"/>
  <c r="F41" i="15"/>
  <c r="I40" i="15"/>
  <c r="C40" i="15"/>
  <c r="G40" i="15"/>
  <c r="B40" i="15"/>
  <c r="B39" i="15"/>
  <c r="C39" i="15"/>
  <c r="H39" i="15"/>
  <c r="I39" i="15"/>
  <c r="E39" i="15"/>
  <c r="G39" i="15"/>
  <c r="D39" i="15"/>
  <c r="F39" i="15"/>
  <c r="B38" i="15"/>
  <c r="H38" i="15"/>
  <c r="I38" i="15"/>
  <c r="C38" i="15"/>
  <c r="G38" i="15"/>
  <c r="F38" i="15"/>
  <c r="E38" i="15"/>
  <c r="D38" i="15"/>
  <c r="B37" i="15"/>
  <c r="C37" i="15"/>
  <c r="H37" i="15"/>
  <c r="I37" i="15"/>
  <c r="E37" i="15"/>
  <c r="G37" i="15"/>
  <c r="D37" i="15"/>
  <c r="F37" i="15"/>
  <c r="B36" i="15"/>
  <c r="C36" i="15"/>
  <c r="H36" i="15"/>
  <c r="I36" i="15"/>
  <c r="E36" i="15"/>
  <c r="G36" i="15"/>
  <c r="D36" i="15"/>
  <c r="F36" i="15"/>
  <c r="B35" i="15"/>
  <c r="C35" i="15"/>
  <c r="H35" i="15"/>
  <c r="I35" i="15"/>
  <c r="E35" i="15"/>
  <c r="G35" i="15"/>
  <c r="D35" i="15"/>
  <c r="F35" i="15"/>
  <c r="B34" i="15"/>
  <c r="C34" i="15"/>
  <c r="H34" i="15"/>
  <c r="I34" i="15"/>
  <c r="E34" i="15"/>
  <c r="G34" i="15"/>
  <c r="D34" i="15"/>
  <c r="F34" i="15"/>
  <c r="B33" i="15"/>
  <c r="C33" i="15"/>
  <c r="H33" i="15"/>
  <c r="I33" i="15"/>
  <c r="E33" i="15"/>
  <c r="G33" i="15"/>
  <c r="D33" i="15"/>
  <c r="F33" i="15"/>
  <c r="I32" i="15"/>
  <c r="C32" i="15"/>
  <c r="G32" i="15"/>
  <c r="B32" i="15"/>
  <c r="I31" i="15"/>
  <c r="C31" i="15"/>
  <c r="G31" i="15"/>
  <c r="B31" i="15"/>
  <c r="B30" i="15"/>
  <c r="C30" i="15"/>
  <c r="H30" i="15"/>
  <c r="I30" i="15"/>
  <c r="E30" i="15"/>
  <c r="G30" i="15"/>
  <c r="D30" i="15"/>
  <c r="F30" i="15"/>
  <c r="B29" i="15"/>
  <c r="C29" i="15"/>
  <c r="H29" i="15"/>
  <c r="I29" i="15"/>
  <c r="E29" i="15"/>
  <c r="G29" i="15"/>
  <c r="D29" i="15"/>
  <c r="F29" i="15"/>
  <c r="B28" i="15"/>
  <c r="C28" i="15"/>
  <c r="H28" i="15"/>
  <c r="I28" i="15"/>
  <c r="E28" i="15"/>
  <c r="G28" i="15"/>
  <c r="D28" i="15"/>
  <c r="F28" i="15"/>
  <c r="B27" i="15"/>
  <c r="C27" i="15"/>
  <c r="E27" i="15"/>
  <c r="G27" i="15"/>
  <c r="H27" i="15"/>
  <c r="I27" i="15"/>
  <c r="D27" i="15"/>
  <c r="F27" i="15"/>
  <c r="B26" i="15"/>
  <c r="H26" i="15"/>
  <c r="I26" i="15"/>
  <c r="C26" i="15"/>
  <c r="G26" i="15"/>
  <c r="F26" i="15"/>
  <c r="E26" i="15"/>
  <c r="D26" i="15"/>
  <c r="B25" i="15"/>
  <c r="H25" i="15"/>
  <c r="I25" i="15"/>
  <c r="C25" i="15"/>
  <c r="G25" i="15"/>
  <c r="F25" i="15"/>
  <c r="E25" i="15"/>
  <c r="D25" i="15"/>
  <c r="B24" i="15"/>
  <c r="H24" i="15"/>
  <c r="I24" i="15"/>
  <c r="C24" i="15"/>
  <c r="G24" i="15"/>
  <c r="F24" i="15"/>
  <c r="E24" i="15"/>
  <c r="D24" i="15"/>
  <c r="B23" i="15"/>
  <c r="H23" i="15"/>
  <c r="I23" i="15"/>
  <c r="C23" i="15"/>
  <c r="E23" i="15"/>
  <c r="G23" i="15"/>
  <c r="F23" i="15"/>
  <c r="D23" i="15"/>
  <c r="B22" i="15"/>
  <c r="C22" i="15"/>
  <c r="E22" i="15"/>
  <c r="G22" i="15"/>
  <c r="H22" i="15"/>
  <c r="D22" i="15"/>
  <c r="F22" i="15"/>
  <c r="B21" i="15"/>
  <c r="H21" i="15"/>
  <c r="I21" i="15"/>
  <c r="C21" i="15"/>
  <c r="G21" i="15"/>
  <c r="F21" i="15"/>
  <c r="E21" i="15"/>
  <c r="D21" i="15"/>
  <c r="B20" i="15"/>
  <c r="H20" i="15"/>
  <c r="I20" i="15"/>
  <c r="C20" i="15"/>
  <c r="G20" i="15"/>
  <c r="F20" i="15"/>
  <c r="E20" i="15"/>
  <c r="D20" i="15"/>
  <c r="B19" i="15"/>
  <c r="H19" i="15"/>
  <c r="I19" i="15"/>
  <c r="C19" i="15"/>
  <c r="G19" i="15"/>
  <c r="F19" i="15"/>
  <c r="E19" i="15"/>
  <c r="D19" i="15"/>
  <c r="B18" i="15"/>
  <c r="H18" i="15"/>
  <c r="I18" i="15"/>
  <c r="C18" i="15"/>
  <c r="G18" i="15"/>
  <c r="F18" i="15"/>
  <c r="E18" i="15"/>
  <c r="D18" i="15"/>
  <c r="B17" i="15"/>
  <c r="C17" i="15"/>
  <c r="E17" i="15"/>
  <c r="G17" i="15"/>
  <c r="H17" i="15"/>
  <c r="I17" i="15"/>
  <c r="D17" i="15"/>
  <c r="F17" i="15"/>
  <c r="B16" i="15"/>
  <c r="H16" i="15"/>
  <c r="I16" i="15"/>
  <c r="C16" i="15"/>
  <c r="G16" i="15"/>
  <c r="F16" i="15"/>
  <c r="E16" i="15"/>
  <c r="D16" i="15"/>
  <c r="B15" i="15"/>
  <c r="C15" i="15"/>
  <c r="E15" i="15"/>
  <c r="G15" i="15"/>
  <c r="H15" i="15"/>
  <c r="I15" i="15"/>
  <c r="D15" i="15"/>
  <c r="F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48" i="24"/>
  <c r="M716" i="24"/>
  <c r="E645" i="24"/>
  <c r="F645" i="24"/>
  <c r="G645" i="24"/>
  <c r="L647" i="24"/>
  <c r="L716" i="24"/>
  <c r="E631" i="24"/>
  <c r="F631" i="24"/>
  <c r="G631" i="24"/>
  <c r="K644" i="24"/>
  <c r="K716" i="24"/>
  <c r="E630" i="24"/>
  <c r="F630" i="24"/>
  <c r="G630" i="24"/>
  <c r="J630" i="24"/>
  <c r="J716" i="24"/>
  <c r="E629" i="24"/>
  <c r="F629" i="24"/>
  <c r="G629" i="24"/>
  <c r="I629" i="24"/>
  <c r="I716" i="24"/>
  <c r="E626" i="24"/>
  <c r="F626" i="24"/>
  <c r="G626" i="24"/>
  <c r="H628" i="24"/>
  <c r="H716" i="24"/>
  <c r="G716" i="24"/>
  <c r="F716" i="24"/>
  <c r="E716" i="24"/>
  <c r="D716" i="24"/>
  <c r="C716" i="24"/>
  <c r="M715" i="24"/>
  <c r="L612" i="24"/>
  <c r="L668" i="24"/>
  <c r="L715" i="24"/>
  <c r="K612" i="24"/>
  <c r="K668" i="24"/>
  <c r="K715" i="24"/>
  <c r="J612" i="24"/>
  <c r="J631" i="24"/>
  <c r="J668" i="24"/>
  <c r="J715" i="24"/>
  <c r="I612" i="24"/>
  <c r="I630" i="24"/>
  <c r="I668" i="24"/>
  <c r="I715" i="24"/>
  <c r="H612" i="24"/>
  <c r="H629" i="24"/>
  <c r="H668" i="24"/>
  <c r="H715" i="24"/>
  <c r="G715" i="24"/>
  <c r="F627" i="24"/>
  <c r="F628" i="24"/>
  <c r="F632" i="24"/>
  <c r="F633" i="24"/>
  <c r="F634" i="24"/>
  <c r="F635" i="24"/>
  <c r="F636" i="24"/>
  <c r="F637" i="24"/>
  <c r="F638" i="24"/>
  <c r="F639" i="24"/>
  <c r="F640" i="24"/>
  <c r="F641" i="24"/>
  <c r="F642" i="24"/>
  <c r="F643" i="24"/>
  <c r="F644" i="24"/>
  <c r="F646" i="24"/>
  <c r="F647" i="24"/>
  <c r="F677" i="24"/>
  <c r="F678" i="24"/>
  <c r="F679" i="24"/>
  <c r="F715" i="24"/>
  <c r="E627" i="24"/>
  <c r="E628" i="24"/>
  <c r="E632" i="24"/>
  <c r="E633" i="24"/>
  <c r="E634" i="24"/>
  <c r="E635" i="24"/>
  <c r="E636" i="24"/>
  <c r="E637" i="24"/>
  <c r="E638" i="24"/>
  <c r="E639" i="24"/>
  <c r="E640" i="24"/>
  <c r="E641" i="24"/>
  <c r="E642" i="24"/>
  <c r="E643" i="24"/>
  <c r="E644" i="24"/>
  <c r="E646" i="24"/>
  <c r="E647" i="24"/>
  <c r="E677" i="24"/>
  <c r="E678" i="24"/>
  <c r="E679" i="24"/>
  <c r="E715" i="24"/>
  <c r="D715" i="24"/>
  <c r="C715" i="24"/>
  <c r="L713" i="24"/>
  <c r="K713" i="24"/>
  <c r="J713" i="24"/>
  <c r="I713" i="24"/>
  <c r="H713" i="24"/>
  <c r="L712" i="24"/>
  <c r="K712" i="24"/>
  <c r="J712" i="24"/>
  <c r="I712" i="24"/>
  <c r="H712" i="24"/>
  <c r="L711" i="24"/>
  <c r="K711" i="24"/>
  <c r="J711" i="24"/>
  <c r="I711" i="24"/>
  <c r="H711" i="24"/>
  <c r="L710" i="24"/>
  <c r="K710" i="24"/>
  <c r="J710" i="24"/>
  <c r="I710" i="24"/>
  <c r="H710" i="24"/>
  <c r="L709" i="24"/>
  <c r="K709" i="24"/>
  <c r="J709" i="24"/>
  <c r="I709" i="24"/>
  <c r="H709" i="24"/>
  <c r="L708" i="24"/>
  <c r="K708" i="24"/>
  <c r="J708" i="24"/>
  <c r="I708" i="24"/>
  <c r="H708" i="24"/>
  <c r="L707" i="24"/>
  <c r="K707" i="24"/>
  <c r="J707" i="24"/>
  <c r="I707" i="24"/>
  <c r="H707" i="24"/>
  <c r="L706" i="24"/>
  <c r="K706" i="24"/>
  <c r="J706" i="24"/>
  <c r="I706" i="24"/>
  <c r="H706" i="24"/>
  <c r="L705" i="24"/>
  <c r="K705" i="24"/>
  <c r="J705" i="24"/>
  <c r="I705" i="24"/>
  <c r="H705" i="24"/>
  <c r="L704" i="24"/>
  <c r="K704" i="24"/>
  <c r="J704" i="24"/>
  <c r="I704" i="24"/>
  <c r="H704" i="24"/>
  <c r="L703" i="24"/>
  <c r="K703" i="24"/>
  <c r="J703" i="24"/>
  <c r="I703" i="24"/>
  <c r="H703" i="24"/>
  <c r="L702" i="24"/>
  <c r="K702" i="24"/>
  <c r="J702" i="24"/>
  <c r="I702" i="24"/>
  <c r="H702" i="24"/>
  <c r="L701" i="24"/>
  <c r="K701" i="24"/>
  <c r="J701" i="24"/>
  <c r="I701" i="24"/>
  <c r="H701" i="24"/>
  <c r="L700" i="24"/>
  <c r="K700" i="24"/>
  <c r="J700" i="24"/>
  <c r="I700" i="24"/>
  <c r="H700" i="24"/>
  <c r="L699" i="24"/>
  <c r="K699" i="24"/>
  <c r="J699" i="24"/>
  <c r="I699" i="24"/>
  <c r="H699" i="24"/>
  <c r="L698" i="24"/>
  <c r="K698" i="24"/>
  <c r="J698" i="24"/>
  <c r="I698" i="24"/>
  <c r="H698" i="24"/>
  <c r="L697" i="24"/>
  <c r="K697" i="24"/>
  <c r="J697" i="24"/>
  <c r="I697" i="24"/>
  <c r="H697" i="24"/>
  <c r="L696" i="24"/>
  <c r="K696" i="24"/>
  <c r="J696" i="24"/>
  <c r="I696" i="24"/>
  <c r="H696" i="24"/>
  <c r="L695" i="24"/>
  <c r="K695" i="24"/>
  <c r="J695" i="24"/>
  <c r="I695" i="24"/>
  <c r="H695" i="24"/>
  <c r="L694" i="24"/>
  <c r="K694" i="24"/>
  <c r="J694" i="24"/>
  <c r="I694" i="24"/>
  <c r="H694" i="24"/>
  <c r="L693" i="24"/>
  <c r="K693" i="24"/>
  <c r="J693" i="24"/>
  <c r="I693" i="24"/>
  <c r="H693" i="24"/>
  <c r="L692" i="24"/>
  <c r="K692" i="24"/>
  <c r="J692" i="24"/>
  <c r="I692" i="24"/>
  <c r="H692" i="24"/>
  <c r="L691" i="24"/>
  <c r="K691" i="24"/>
  <c r="J691" i="24"/>
  <c r="I691" i="24"/>
  <c r="H691" i="24"/>
  <c r="L690" i="24"/>
  <c r="K690" i="24"/>
  <c r="J690" i="24"/>
  <c r="I690" i="24"/>
  <c r="H690" i="24"/>
  <c r="L689" i="24"/>
  <c r="K689" i="24"/>
  <c r="J689" i="24"/>
  <c r="I689" i="24"/>
  <c r="H689" i="24"/>
  <c r="L688" i="24"/>
  <c r="K688" i="24"/>
  <c r="J688" i="24"/>
  <c r="I688" i="24"/>
  <c r="H688" i="24"/>
  <c r="L687" i="24"/>
  <c r="K687" i="24"/>
  <c r="J687" i="24"/>
  <c r="I687" i="24"/>
  <c r="H687" i="24"/>
  <c r="L686" i="24"/>
  <c r="K686" i="24"/>
  <c r="J686" i="24"/>
  <c r="I686" i="24"/>
  <c r="H686" i="24"/>
  <c r="L685" i="24"/>
  <c r="K685" i="24"/>
  <c r="J685" i="24"/>
  <c r="I685" i="24"/>
  <c r="H685" i="24"/>
  <c r="L684" i="24"/>
  <c r="K684" i="24"/>
  <c r="J684" i="24"/>
  <c r="I684" i="24"/>
  <c r="H684" i="24"/>
  <c r="L683" i="24"/>
  <c r="K683" i="24"/>
  <c r="J683" i="24"/>
  <c r="I683" i="24"/>
  <c r="H683" i="24"/>
  <c r="L682" i="24"/>
  <c r="K682" i="24"/>
  <c r="J682" i="24"/>
  <c r="I682" i="24"/>
  <c r="H682" i="24"/>
  <c r="L681" i="24"/>
  <c r="K681" i="24"/>
  <c r="J681" i="24"/>
  <c r="I681" i="24"/>
  <c r="H681" i="24"/>
  <c r="L680" i="24"/>
  <c r="K680" i="24"/>
  <c r="J680" i="24"/>
  <c r="I680" i="24"/>
  <c r="H680" i="24"/>
  <c r="G679" i="24"/>
  <c r="M679" i="24"/>
  <c r="L679" i="24"/>
  <c r="K679" i="24"/>
  <c r="J679" i="24"/>
  <c r="I679" i="24"/>
  <c r="H679" i="24"/>
  <c r="G678" i="24"/>
  <c r="M678" i="24"/>
  <c r="L678" i="24"/>
  <c r="K678" i="24"/>
  <c r="J678" i="24"/>
  <c r="I678" i="24"/>
  <c r="H678" i="24"/>
  <c r="G677" i="24"/>
  <c r="M677" i="24"/>
  <c r="L677" i="24"/>
  <c r="K677" i="24"/>
  <c r="J677" i="24"/>
  <c r="I677" i="24"/>
  <c r="H677" i="24"/>
  <c r="L676" i="24"/>
  <c r="K676" i="24"/>
  <c r="J676" i="24"/>
  <c r="I676" i="24"/>
  <c r="H676" i="24"/>
  <c r="L675" i="24"/>
  <c r="K675" i="24"/>
  <c r="J675" i="24"/>
  <c r="I675" i="24"/>
  <c r="H675" i="24"/>
  <c r="L674" i="24"/>
  <c r="K674" i="24"/>
  <c r="J674" i="24"/>
  <c r="I674" i="24"/>
  <c r="H674" i="24"/>
  <c r="L673" i="24"/>
  <c r="K673" i="24"/>
  <c r="J673" i="24"/>
  <c r="I673" i="24"/>
  <c r="H673" i="24"/>
  <c r="L672" i="24"/>
  <c r="K672" i="24"/>
  <c r="J672" i="24"/>
  <c r="I672" i="24"/>
  <c r="H672" i="24"/>
  <c r="L671" i="24"/>
  <c r="K671" i="24"/>
  <c r="J671" i="24"/>
  <c r="I671" i="24"/>
  <c r="H671" i="24"/>
  <c r="L670" i="24"/>
  <c r="K670" i="24"/>
  <c r="J670" i="24"/>
  <c r="I670" i="24"/>
  <c r="H670" i="24"/>
  <c r="L669" i="24"/>
  <c r="K669" i="24"/>
  <c r="J669" i="24"/>
  <c r="I669" i="24"/>
  <c r="H669" i="24"/>
  <c r="J647" i="24"/>
  <c r="I647" i="24"/>
  <c r="H647" i="24"/>
  <c r="G647" i="24"/>
  <c r="J646" i="24"/>
  <c r="I646" i="24"/>
  <c r="H646" i="24"/>
  <c r="G646" i="24"/>
  <c r="J645" i="24"/>
  <c r="I645" i="24"/>
  <c r="H645" i="24"/>
  <c r="J644" i="24"/>
  <c r="I644" i="24"/>
  <c r="H644" i="24"/>
  <c r="G644" i="24"/>
  <c r="J643" i="24"/>
  <c r="I643" i="24"/>
  <c r="H643" i="24"/>
  <c r="G643" i="24"/>
  <c r="J642" i="24"/>
  <c r="I642" i="24"/>
  <c r="H642" i="24"/>
  <c r="G642" i="24"/>
  <c r="J641" i="24"/>
  <c r="I641" i="24"/>
  <c r="H641" i="24"/>
  <c r="G641" i="24"/>
  <c r="J640" i="24"/>
  <c r="I640" i="24"/>
  <c r="H640" i="24"/>
  <c r="G640" i="24"/>
  <c r="J639" i="24"/>
  <c r="I639" i="24"/>
  <c r="H639" i="24"/>
  <c r="G639" i="24"/>
  <c r="J638" i="24"/>
  <c r="I638" i="24"/>
  <c r="H638" i="24"/>
  <c r="G638" i="24"/>
  <c r="J637" i="24"/>
  <c r="I637" i="24"/>
  <c r="H637" i="24"/>
  <c r="G637" i="24"/>
  <c r="J636" i="24"/>
  <c r="I636" i="24"/>
  <c r="H636" i="24"/>
  <c r="G636" i="24"/>
  <c r="J635" i="24"/>
  <c r="I635" i="24"/>
  <c r="H635" i="24"/>
  <c r="G635" i="24"/>
  <c r="J634" i="24"/>
  <c r="I634" i="24"/>
  <c r="H634" i="24"/>
  <c r="G634" i="24"/>
  <c r="J633" i="24"/>
  <c r="I633" i="24"/>
  <c r="H633" i="24"/>
  <c r="G633" i="24"/>
  <c r="J632" i="24"/>
  <c r="I632" i="24"/>
  <c r="H632" i="24"/>
  <c r="G632" i="24"/>
  <c r="I631" i="24"/>
  <c r="H631" i="24"/>
  <c r="H630" i="24"/>
  <c r="G628" i="24"/>
  <c r="G627" i="24"/>
  <c r="F420" i="24"/>
  <c r="E414" i="24"/>
  <c r="E380" i="24"/>
  <c r="D350" i="24"/>
  <c r="F309" i="24"/>
  <c r="D258" i="24"/>
  <c r="F234" i="24"/>
  <c r="CF93" i="24"/>
  <c r="CF91" i="24"/>
  <c r="CF90" i="24"/>
  <c r="B53" i="24"/>
  <c r="CD52" i="24"/>
  <c r="CE52" i="24"/>
  <c r="CE51" i="24"/>
  <c r="B49" i="24"/>
  <c r="CD48" i="24"/>
  <c r="CE48" i="24"/>
  <c r="CE47" i="24"/>
</calcChain>
</file>

<file path=xl/sharedStrings.xml><?xml version="1.0" encoding="utf-8"?>
<sst xmlns="http://schemas.openxmlformats.org/spreadsheetml/2006/main" count="4858" uniqueCount="1375">
  <si>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</si>
  <si>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</si>
  <si>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</si>
  <si>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</si>
  <si>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</si>
  <si>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</si>
  <si>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</si>
  <si>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</si>
  <si>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</si>
  <si>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</si>
  <si>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</si>
  <si>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</si>
  <si>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</si>
  <si>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</si>
  <si>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</si>
  <si>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</si>
  <si>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</si>
  <si>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</si>
  <si>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</si>
  <si>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</si>
  <si>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</si>
  <si>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</si>
  <si>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</si>
  <si>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</si>
  <si>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</si>
  <si>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</si>
  <si>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</si>
  <si>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</si>
  <si>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</si>
  <si>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</si>
  <si>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</si>
  <si>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</si>
  <si>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</si>
  <si>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</si>
  <si>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</si>
  <si>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</si>
  <si>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</si>
  <si>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</si>
  <si>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</si>
  <si>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</si>
  <si>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</si>
  <si>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</si>
  <si>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</si>
  <si>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</si>
  <si>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</si>
  <si>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</si>
  <si>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</si>
  <si>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</si>
  <si>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</si>
  <si>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</si>
  <si>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</si>
  <si>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</si>
  <si>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</si>
  <si>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</si>
  <si>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</si>
  <si>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</si>
  <si>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</si>
  <si>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</si>
  <si>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</si>
  <si>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</si>
  <si>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</si>
  <si>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</si>
  <si>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</si>
  <si>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</si>
  <si>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</si>
  <si>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</si>
  <si>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</si>
  <si>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</si>
  <si>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</si>
  <si>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</si>
  <si>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</si>
  <si>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</si>
  <si>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</si>
  <si>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</si>
  <si>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</si>
  <si>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</si>
  <si>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</si>
  <si>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</si>
  <si>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</si>
  <si>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</si>
  <si>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</si>
  <si>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</si>
  <si>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</si>
  <si>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</si>
  <si>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</si>
  <si>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</si>
  <si>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</si>
  <si>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</si>
  <si>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</si>
  <si>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</si>
  <si>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</si>
  <si>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</si>
  <si>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</si>
  <si>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</si>
  <si>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</si>
  <si>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</si>
  <si>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</si>
  <si>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</si>
  <si>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</si>
  <si>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</si>
  <si>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</si>
  <si>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</si>
  <si>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</si>
  <si>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</si>
  <si>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</si>
  <si>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</si>
  <si>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</si>
  <si>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</si>
  <si>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</si>
  <si>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</si>
  <si>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</si>
  <si>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</si>
  <si>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</si>
  <si>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</si>
  <si>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</si>
  <si>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</si>
  <si>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</si>
  <si>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</si>
  <si>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</si>
  <si>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</si>
  <si>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</si>
  <si>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</si>
  <si>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</si>
  <si>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</si>
  <si>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</si>
  <si>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</si>
  <si>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</si>
  <si>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</si>
  <si>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</si>
  <si>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</si>
  <si>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</si>
  <si>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</si>
  <si>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</si>
  <si>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</si>
  <si>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</si>
  <si>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</si>
  <si>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</si>
  <si>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</si>
  <si>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</si>
  <si>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</si>
  <si>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</si>
  <si>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</si>
  <si>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</si>
  <si>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</si>
  <si>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</si>
  <si>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</si>
  <si>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</si>
  <si>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</si>
  <si>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</si>
  <si>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</si>
  <si>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</si>
  <si>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</si>
  <si>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</si>
  <si>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</si>
  <si>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</si>
  <si>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</si>
  <si>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</si>
  <si>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</si>
  <si>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</si>
  <si>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</si>
  <si>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</si>
  <si>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</si>
  <si>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</si>
  <si>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</si>
  <si>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</si>
  <si>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</si>
  <si>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</si>
  <si>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</si>
  <si>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</si>
  <si>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</si>
  <si>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</si>
  <si>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</si>
  <si>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</si>
  <si>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</si>
  <si>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</si>
  <si>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</si>
  <si>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</si>
  <si>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</si>
  <si>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</si>
  <si>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</si>
  <si>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</si>
  <si>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</si>
  <si>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</si>
  <si>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</si>
  <si>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</si>
  <si>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</si>
  <si>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</si>
  <si>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</si>
  <si>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</si>
  <si>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</si>
  <si>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</si>
  <si>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</si>
  <si>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</si>
  <si>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</si>
  <si>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</si>
  <si>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</si>
  <si>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</si>
  <si>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</si>
  <si>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</si>
  <si>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</si>
  <si>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</si>
  <si>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</si>
  <si>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</si>
  <si>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</si>
  <si>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</si>
  <si>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</si>
  <si>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</si>
  <si>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</si>
  <si>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</si>
  <si>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</si>
  <si>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</si>
  <si>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</si>
  <si>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</si>
  <si>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</si>
  <si>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</si>
  <si>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</si>
  <si>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</si>
  <si>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</si>
  <si>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</si>
  <si>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</si>
  <si>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</si>
  <si>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</si>
  <si>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</si>
  <si>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</si>
  <si>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</si>
  <si>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</si>
  <si>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</si>
  <si>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</si>
  <si>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</si>
  <si>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</si>
  <si>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</si>
  <si>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</si>
  <si>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</si>
  <si>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</si>
  <si>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</si>
  <si>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</si>
  <si>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</si>
  <si>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</si>
  <si>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</si>
  <si>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</si>
  <si>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</si>
  <si>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</si>
  <si>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</si>
  <si>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</si>
  <si>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</si>
  <si>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</si>
  <si>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</si>
  <si>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</si>
  <si>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</si>
  <si>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</si>
  <si>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</si>
  <si>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</si>
  <si>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</si>
  <si>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</si>
  <si>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</si>
  <si>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</si>
  <si>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</si>
  <si>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</si>
  <si>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</si>
  <si>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</si>
  <si>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</si>
  <si>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</si>
  <si>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</si>
  <si>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</si>
  <si>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</si>
  <si>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</si>
  <si>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</si>
  <si>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</si>
  <si>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</si>
  <si>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</si>
  <si>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</si>
  <si>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</si>
  <si>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</si>
  <si>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</si>
  <si>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</si>
  <si>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</si>
  <si>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</si>
  <si>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</si>
  <si>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</si>
  <si>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</si>
  <si>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</si>
  <si>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</si>
  <si>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</si>
  <si>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</si>
  <si>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</si>
  <si>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</si>
  <si>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</si>
  <si>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</si>
  <si>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</si>
  <si>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</si>
  <si>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</si>
  <si>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</si>
  <si>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</si>
  <si>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</si>
  <si>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</si>
  <si>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</si>
  <si>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</si>
  <si>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</si>
  <si>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</si>
  <si>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</si>
  <si>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210</t>
  </si>
  <si>
    <t>Hospital Name</t>
  </si>
  <si>
    <t>Swedish Issaquah</t>
  </si>
  <si>
    <t>Mailing Address</t>
  </si>
  <si>
    <t>751 NE Blakely Drive</t>
  </si>
  <si>
    <t>City</t>
  </si>
  <si>
    <t>Issaquah</t>
  </si>
  <si>
    <t>State</t>
  </si>
  <si>
    <t>WA</t>
  </si>
  <si>
    <t>Zip</t>
  </si>
  <si>
    <t>County</t>
  </si>
  <si>
    <t>King</t>
  </si>
  <si>
    <t>Chief Executive Officer</t>
  </si>
  <si>
    <t>Chief Financial Officer</t>
  </si>
  <si>
    <t>Chair of Governing Board</t>
  </si>
  <si>
    <t>Telephone Number</t>
  </si>
  <si>
    <t>425-313-4000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</si>
  <si>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</si>
  <si>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</si>
  <si>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</si>
  <si>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</si>
  <si>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</si>
  <si>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</si>
  <si>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</si>
  <si>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</si>
  <si>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</si>
  <si>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</si>
  <si>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</si>
  <si>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</si>
  <si>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</si>
  <si>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</si>
  <si>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</si>
  <si>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</si>
  <si>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</si>
  <si>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</si>
  <si>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</si>
  <si>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</si>
  <si>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</si>
  <si>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</si>
  <si>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</si>
  <si>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</si>
  <si>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</si>
  <si>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</si>
  <si>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</si>
  <si>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</si>
  <si>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</si>
  <si>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</si>
  <si>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</si>
  <si>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</si>
  <si>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</si>
  <si>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</si>
  <si>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</si>
  <si>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</si>
  <si>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</si>
  <si>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</si>
  <si>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</si>
  <si>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</si>
  <si>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</si>
  <si>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</si>
  <si>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</si>
  <si>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</si>
  <si>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</si>
  <si>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</si>
  <si>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</si>
  <si>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</si>
  <si>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</si>
  <si>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</si>
  <si>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</si>
  <si>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</si>
  <si>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</si>
  <si>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</si>
  <si>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</si>
  <si>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</si>
  <si>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</si>
  <si>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</si>
  <si>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</si>
  <si>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</si>
  <si>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</si>
  <si>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</si>
  <si>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</si>
  <si>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</si>
  <si>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</si>
  <si>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</si>
  <si>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</si>
  <si>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</si>
  <si>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</si>
  <si>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</si>
  <si>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</si>
  <si>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</si>
  <si>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</si>
  <si>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</si>
  <si>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</si>
  <si>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</si>
  <si>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</si>
  <si>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</si>
  <si>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</si>
  <si>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</si>
  <si>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</si>
  <si>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</si>
  <si>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</si>
  <si>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</si>
  <si>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</si>
  <si>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</si>
  <si>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</si>
  <si>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</si>
  <si>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</si>
  <si>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</si>
  <si>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</si>
  <si>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</si>
  <si>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</si>
  <si>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</si>
  <si>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</si>
  <si>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</si>
  <si>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</si>
  <si>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</si>
  <si>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</si>
  <si>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</si>
  <si>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</si>
  <si>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</si>
  <si>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</si>
  <si>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</si>
  <si>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</si>
  <si>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</si>
  <si>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</si>
  <si>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</si>
  <si>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</si>
  <si>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</si>
  <si>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</si>
  <si>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</si>
  <si>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</si>
  <si>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</si>
  <si>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</si>
  <si>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</si>
  <si>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</si>
  <si>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</si>
  <si>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</si>
  <si>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</si>
  <si>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</si>
  <si>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</si>
  <si>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</si>
  <si>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</si>
  <si>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</si>
  <si>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</si>
  <si>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</si>
  <si>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</si>
  <si>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</si>
  <si>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</si>
  <si>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</si>
  <si>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</si>
  <si>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</si>
  <si>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</si>
  <si>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</si>
  <si>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</si>
  <si>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</si>
  <si>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</si>
  <si>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</si>
  <si>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</si>
  <si>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</si>
  <si>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</si>
  <si>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</si>
  <si>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</si>
  <si>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</si>
  <si>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</si>
  <si>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</si>
  <si>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</si>
  <si>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</si>
  <si>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</si>
  <si>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</si>
  <si>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</si>
  <si>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</si>
  <si>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</si>
  <si>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</si>
  <si>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</si>
  <si>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</si>
  <si>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</si>
  <si>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</si>
  <si>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</si>
  <si>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</si>
  <si>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</si>
  <si>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</si>
  <si>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</si>
  <si>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</si>
  <si>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</si>
  <si>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</si>
  <si>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</si>
  <si>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</si>
  <si>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</si>
  <si>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</si>
  <si>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</si>
  <si>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</si>
  <si>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</si>
  <si>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</si>
  <si>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</si>
  <si>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</si>
  <si>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</si>
  <si>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</si>
  <si>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</si>
  <si>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</si>
  <si>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</si>
  <si>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</si>
  <si>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</si>
  <si>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</si>
  <si>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</si>
  <si>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</si>
  <si>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</si>
  <si>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</si>
  <si>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</si>
  <si>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</si>
  <si>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</si>
  <si>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</si>
  <si>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</si>
  <si>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</si>
  <si>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</si>
  <si>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</si>
  <si>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</si>
  <si>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</si>
  <si>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</si>
  <si>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</si>
  <si>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</si>
  <si>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</si>
  <si>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</si>
  <si>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</si>
  <si>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</si>
  <si>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</si>
  <si>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</si>
  <si>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</si>
  <si>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</si>
  <si>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</si>
  <si>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</si>
  <si>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</si>
  <si>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</si>
  <si>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</si>
  <si>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</si>
  <si>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</si>
  <si>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</si>
  <si>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</si>
  <si>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</si>
  <si>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</si>
  <si>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</si>
  <si>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</si>
  <si>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</si>
  <si>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</si>
  <si>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</si>
  <si>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</si>
  <si>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</si>
  <si>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</si>
  <si>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</si>
  <si>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</si>
  <si>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</si>
  <si>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</si>
  <si>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</si>
  <si>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</si>
  <si>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</si>
  <si>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</si>
  <si>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</si>
  <si>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</si>
  <si>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</si>
  <si>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</si>
  <si>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</si>
  <si>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</si>
  <si>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</si>
  <si>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</si>
  <si>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</si>
  <si>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</si>
  <si>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</si>
  <si>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</si>
  <si>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</si>
  <si>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</si>
  <si>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</si>
  <si>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</si>
  <si>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</si>
  <si>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</si>
  <si>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</si>
  <si>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</si>
  <si>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</si>
  <si>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</si>
  <si>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</si>
  <si>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</si>
  <si>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</si>
  <si>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</si>
  <si>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</si>
  <si>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</si>
  <si>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</si>
  <si>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</si>
  <si>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</si>
  <si>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</si>
  <si>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</si>
  <si>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</si>
  <si>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</si>
  <si>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</si>
  <si>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</si>
  <si>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</si>
  <si>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</si>
  <si>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</si>
  <si>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</si>
  <si>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</si>
  <si>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</si>
  <si>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</si>
  <si>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</si>
  <si>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</si>
  <si>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</si>
  <si>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</si>
  <si>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</si>
  <si>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</si>
  <si>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</si>
  <si>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</si>
  <si>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</si>
  <si>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</si>
  <si>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</si>
  <si>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</si>
  <si>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</si>
  <si>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</si>
  <si>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</si>
  <si>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</si>
  <si>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</si>
  <si>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</si>
  <si>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</si>
  <si>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</si>
  <si>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</si>
  <si>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</si>
  <si>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</si>
  <si>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</si>
  <si>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</si>
  <si>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</si>
  <si>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</si>
  <si>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</si>
  <si>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</si>
  <si>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</si>
  <si>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</si>
  <si>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</si>
  <si>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</si>
  <si>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</si>
  <si>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</si>
  <si>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</si>
  <si>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</si>
  <si>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</si>
  <si>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</si>
  <si>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</si>
  <si>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</si>
  <si>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</si>
  <si>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</si>
  <si>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</si>
  <si>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</si>
  <si>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</si>
  <si>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</si>
  <si>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</si>
  <si>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</si>
  <si>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</si>
  <si>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</si>
  <si>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</si>
  <si>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</si>
  <si>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</si>
  <si>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</si>
  <si>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</si>
  <si>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</si>
  <si>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</si>
  <si>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</si>
  <si>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</si>
  <si>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</si>
  <si>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</si>
  <si>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</si>
  <si>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</si>
  <si>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</si>
  <si>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</si>
  <si>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</si>
  <si>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</si>
  <si>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</si>
  <si>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</si>
  <si>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</si>
  <si>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</si>
  <si>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</si>
  <si>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</si>
  <si>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</si>
  <si>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</si>
  <si>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</si>
  <si>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</si>
  <si>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</si>
  <si>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</si>
  <si>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</si>
  <si>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</si>
  <si>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</si>
  <si>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</si>
  <si>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</si>
  <si>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</si>
  <si>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</si>
  <si>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</si>
  <si>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</si>
  <si>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</si>
  <si>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</si>
  <si>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</si>
  <si>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</si>
  <si>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</si>
  <si>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</si>
  <si>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</si>
  <si>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</si>
  <si>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</si>
  <si>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</si>
  <si>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</si>
  <si>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</si>
  <si>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</si>
  <si>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</si>
  <si>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</si>
  <si>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</si>
  <si>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</si>
  <si>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</si>
  <si>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</si>
  <si>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</si>
  <si>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</si>
  <si>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</si>
  <si>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</si>
  <si>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</si>
  <si>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</si>
  <si>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</si>
  <si>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</si>
  <si>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</si>
  <si>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</si>
  <si>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</si>
  <si>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</si>
  <si>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</si>
  <si>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</si>
  <si>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</si>
  <si>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</si>
  <si>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</si>
  <si>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</si>
  <si>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</si>
  <si>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</si>
  <si>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</si>
  <si>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</si>
  <si>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</si>
  <si>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</si>
  <si>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</si>
  <si>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</si>
  <si>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</si>
  <si>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</si>
  <si>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</si>
  <si>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</si>
  <si>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</si>
  <si>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</si>
  <si>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</si>
  <si>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</si>
  <si>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</si>
  <si>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</si>
  <si>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</si>
  <si>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</si>
  <si>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</si>
  <si>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</si>
  <si>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</si>
  <si>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</si>
  <si>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</si>
  <si>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</si>
  <si>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</si>
  <si>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</si>
  <si>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</si>
  <si>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</si>
  <si>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</si>
  <si>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</si>
  <si>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</si>
  <si>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</si>
  <si>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</si>
  <si>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</si>
  <si>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</si>
  <si>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</si>
  <si>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</si>
  <si>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</si>
  <si>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</si>
  <si>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</si>
  <si>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</si>
  <si>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</si>
  <si>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</si>
  <si>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</si>
  <si>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</si>
  <si>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</si>
  <si>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</si>
  <si>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</si>
  <si>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</si>
  <si>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</si>
  <si>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</si>
  <si>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</si>
  <si>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</si>
  <si>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</si>
  <si>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</si>
  <si>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</si>
  <si>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</si>
  <si>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</si>
  <si>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</si>
  <si>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</si>
  <si>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</si>
  <si>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</si>
  <si>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</si>
  <si>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</si>
  <si>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</si>
  <si>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</si>
  <si>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</si>
  <si>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</si>
  <si>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</si>
  <si>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</si>
  <si>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</si>
  <si>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</si>
  <si>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</si>
  <si>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</si>
  <si>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</si>
  <si>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</si>
  <si>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</si>
  <si>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</si>
  <si>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</si>
  <si>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</si>
  <si>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</si>
  <si>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</si>
  <si>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</si>
  <si>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</si>
  <si>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</si>
  <si>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</si>
  <si>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</si>
  <si>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</si>
  <si>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</si>
  <si>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</si>
  <si>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</si>
  <si>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</si>
  <si>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</si>
  <si>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</si>
  <si>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</si>
  <si>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</si>
  <si>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</si>
  <si>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</si>
  <si>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</si>
  <si>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</si>
  <si>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</si>
  <si>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</si>
  <si>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</si>
  <si>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</si>
  <si>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</si>
  <si>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</si>
  <si>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</si>
  <si>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</si>
  <si>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</si>
  <si>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</si>
  <si>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</si>
  <si>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</si>
  <si>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</si>
  <si>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</si>
  <si>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</si>
  <si>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</si>
  <si>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</si>
  <si>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</si>
  <si>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</si>
  <si>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</si>
  <si>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</si>
  <si>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</si>
  <si>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</si>
  <si>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</si>
  <si>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</si>
  <si>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</si>
  <si>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</si>
  <si>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</si>
  <si>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</si>
  <si>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</si>
  <si>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</si>
  <si>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</si>
  <si>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</si>
  <si>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</si>
  <si>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</si>
  <si>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</si>
  <si>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</si>
  <si>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</si>
  <si>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</si>
  <si>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</si>
  <si>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</si>
  <si>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</si>
  <si>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</si>
  <si>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</si>
  <si>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</si>
  <si>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</si>
  <si>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</si>
  <si>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</si>
  <si>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</si>
  <si>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</si>
  <si>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</si>
  <si>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</si>
  <si>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</si>
  <si>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</si>
  <si>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</si>
  <si>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</si>
  <si>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</si>
  <si>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</si>
  <si>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</si>
  <si>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</si>
  <si>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</si>
  <si>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</si>
  <si>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</si>
  <si>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</si>
  <si>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</si>
  <si>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</si>
  <si>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</si>
  <si>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</si>
  <si>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</si>
  <si>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</si>
  <si>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</si>
  <si>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</si>
  <si>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</si>
  <si>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</si>
  <si>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</si>
  <si>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</si>
  <si>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</si>
  <si>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</si>
  <si>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</si>
  <si>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</si>
  <si>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</si>
  <si>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</si>
  <si>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</si>
  <si>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</si>
  <si>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</si>
  <si>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</si>
  <si>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</si>
  <si>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</si>
  <si>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</si>
  <si>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</si>
  <si>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</si>
  <si>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</si>
  <si>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</si>
  <si>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</si>
  <si>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</si>
  <si>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</si>
  <si>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</si>
  <si>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</si>
  <si>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</si>
  <si>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</si>
  <si>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</si>
  <si>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</si>
  <si>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</si>
  <si>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</si>
  <si>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</si>
  <si>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</si>
  <si>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</si>
  <si>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</si>
  <si>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</si>
  <si>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</si>
  <si>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</si>
  <si>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</si>
  <si>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</si>
  <si>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</si>
  <si>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</si>
  <si>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</si>
  <si>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</si>
  <si>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</si>
  <si>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</si>
  <si>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</si>
  <si>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</si>
  <si>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</si>
  <si>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</si>
  <si>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</si>
  <si>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</si>
  <si>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</si>
  <si>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</si>
  <si>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</si>
  <si>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</si>
  <si>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</si>
  <si>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</si>
  <si>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</si>
  <si>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</si>
  <si>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</si>
  <si>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</si>
  <si>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</si>
  <si>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</si>
  <si>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</si>
  <si>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</si>
  <si>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</si>
  <si>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</si>
  <si>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</si>
  <si>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</si>
  <si>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</si>
  <si>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</si>
  <si>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</si>
  <si>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</si>
  <si>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</si>
  <si>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</si>
  <si>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</si>
  <si>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</si>
  <si>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</si>
  <si>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</si>
  <si>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</si>
  <si>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</si>
  <si>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</si>
  <si>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</si>
  <si>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</si>
  <si>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</si>
  <si>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</si>
  <si>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</si>
  <si>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</si>
  <si>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</si>
  <si>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</si>
  <si>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</si>
  <si>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</si>
  <si>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</si>
  <si>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</si>
  <si>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</si>
  <si>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</si>
  <si>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</si>
  <si>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</si>
  <si>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</si>
  <si>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</si>
  <si>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</si>
  <si>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</si>
  <si>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</si>
  <si>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</si>
  <si>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</si>
  <si>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</si>
  <si>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</si>
  <si>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</si>
  <si>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</si>
  <si>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</si>
  <si>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</si>
  <si>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</si>
  <si>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</si>
  <si>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</si>
  <si>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</si>
  <si>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</si>
  <si>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</si>
  <si>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</si>
  <si>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</si>
  <si>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</si>
  <si>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</si>
  <si>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</si>
  <si>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</si>
  <si>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</si>
  <si>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</si>
  <si>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</si>
  <si>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</si>
  <si>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</si>
  <si>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</si>
  <si>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</si>
  <si>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</si>
  <si>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</si>
  <si>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</si>
  <si>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</si>
  <si>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</si>
  <si>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</si>
  <si>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</si>
  <si>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</si>
  <si>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</si>
  <si>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</si>
  <si>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</si>
  <si>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</si>
  <si>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</si>
  <si>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</si>
  <si>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</si>
  <si>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</si>
  <si>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</si>
  <si>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</si>
  <si>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</si>
  <si>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</si>
  <si>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</si>
  <si>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</si>
  <si>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</si>
  <si>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</si>
  <si>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</si>
  <si>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</si>
  <si>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</si>
  <si>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</si>
  <si>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Elizabeth Wako</t>
  </si>
  <si>
    <t>Mary Beth Formby</t>
  </si>
  <si>
    <t>R. Omar Riojas</t>
  </si>
  <si>
    <t>Joni Murphy</t>
  </si>
  <si>
    <t>joni.murphy@providence.org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</si>
  <si>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</si>
  <si>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</si>
  <si>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</si>
  <si>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</si>
  <si>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</si>
  <si>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</si>
  <si>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</si>
  <si>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</si>
  <si>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</si>
  <si>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</si>
  <si>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</si>
  <si>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</si>
  <si>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</si>
  <si>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</si>
  <si>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</si>
  <si>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</si>
  <si>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</si>
  <si>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</si>
  <si>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</si>
  <si>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</si>
  <si>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</si>
  <si>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</si>
  <si>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</si>
  <si>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</si>
  <si>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</si>
  <si>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</si>
  <si>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</si>
  <si>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</si>
  <si>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</si>
  <si>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</si>
  <si>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</si>
  <si>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</si>
  <si>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</si>
  <si>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</si>
  <si>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</si>
  <si>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</si>
  <si>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</si>
  <si>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</si>
  <si>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</si>
  <si>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</si>
  <si>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</si>
  <si>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</si>
  <si>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</si>
  <si>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</si>
  <si>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</si>
  <si>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</si>
  <si>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</si>
  <si>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</si>
  <si>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</si>
  <si>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</si>
  <si>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</si>
  <si>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</si>
  <si>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</si>
  <si>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</si>
  <si>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</si>
  <si>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</si>
  <si>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</si>
  <si>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</si>
  <si>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</si>
  <si>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</si>
  <si>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</si>
  <si>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</si>
  <si>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</si>
  <si>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</si>
  <si>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</si>
  <si>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</si>
  <si>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</si>
  <si>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</si>
  <si>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</si>
  <si>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</si>
  <si>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</si>
  <si>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</si>
  <si>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</si>
  <si>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</si>
  <si>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</si>
  <si>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</si>
  <si>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</si>
  <si>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</si>
  <si>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</si>
  <si>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</si>
  <si>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</si>
  <si>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</si>
  <si>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</si>
  <si>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</si>
  <si>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</si>
  <si>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</si>
  <si>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</si>
  <si>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</si>
  <si>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</si>
  <si>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</si>
  <si>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</si>
  <si>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</si>
  <si>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</si>
  <si>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</si>
  <si>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</si>
  <si>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</si>
  <si>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</si>
  <si>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</si>
  <si>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</si>
  <si>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</si>
  <si>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</si>
  <si>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</si>
  <si>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</si>
  <si>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</si>
  <si>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</si>
  <si>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</si>
  <si>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</si>
  <si>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</si>
  <si>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</si>
  <si>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</si>
  <si>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</si>
  <si>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</si>
  <si>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</si>
  <si>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</si>
  <si>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</si>
  <si>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</si>
  <si>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</si>
  <si>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</si>
  <si>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</si>
  <si>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</si>
  <si>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</si>
  <si>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</si>
  <si>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</si>
  <si>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</si>
  <si>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</si>
  <si>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</si>
  <si>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</si>
  <si>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</si>
  <si>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</si>
  <si>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</si>
  <si>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</si>
  <si>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</si>
  <si>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</si>
  <si>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</si>
  <si>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</si>
  <si>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</si>
  <si>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</si>
  <si>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</si>
  <si>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</si>
  <si>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</si>
  <si>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</si>
  <si>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</si>
  <si>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</si>
  <si>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</si>
  <si>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</si>
  <si>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</si>
  <si>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</si>
  <si>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</si>
  <si>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</si>
  <si>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</si>
  <si>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</si>
  <si>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</si>
  <si>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</si>
  <si>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</si>
  <si>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</si>
  <si>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</si>
  <si>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</si>
  <si>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</si>
  <si>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</si>
  <si>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</si>
  <si>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</si>
  <si>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</si>
  <si>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</si>
  <si>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</si>
  <si>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</si>
  <si>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</si>
  <si>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</si>
  <si>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</si>
  <si>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</si>
  <si>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</si>
  <si>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</si>
  <si>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</si>
  <si>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</si>
  <si>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</si>
  <si>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</si>
  <si>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</si>
  <si>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</si>
  <si>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</si>
  <si>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</si>
  <si>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</si>
  <si>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</si>
  <si>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</si>
  <si>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</si>
  <si>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</si>
  <si>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</si>
  <si>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</si>
  <si>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</si>
  <si>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</si>
  <si>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</si>
  <si>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</si>
  <si>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</si>
  <si>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</si>
  <si>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</si>
  <si>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</si>
  <si>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</si>
  <si>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</si>
  <si>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</si>
  <si>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</si>
  <si>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</si>
  <si>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</si>
  <si>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</si>
  <si>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</si>
  <si>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</si>
  <si>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</si>
  <si>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</si>
  <si>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</si>
  <si>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</si>
  <si>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</si>
  <si>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</si>
  <si>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</si>
  <si>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</si>
  <si>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</si>
  <si>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</si>
  <si>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</si>
  <si>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</si>
  <si>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</si>
  <si>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</si>
  <si>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</si>
  <si>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</si>
  <si>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</si>
  <si>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</si>
  <si>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</si>
  <si>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</si>
  <si>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</si>
  <si>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</si>
  <si>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</si>
  <si>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</si>
  <si>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</si>
  <si>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</si>
  <si>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</si>
  <si>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</si>
  <si>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</si>
  <si>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</si>
  <si>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</si>
  <si>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</si>
  <si>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</si>
  <si>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</si>
  <si>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</si>
  <si>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</si>
  <si>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</si>
  <si>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</si>
  <si>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</si>
  <si>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</si>
  <si>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</si>
  <si>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</si>
  <si>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</si>
  <si>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</si>
  <si>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</si>
  <si>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</si>
  <si>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</si>
  <si>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</si>
  <si>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</si>
  <si>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</si>
  <si>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</si>
  <si>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</si>
  <si>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</si>
  <si>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</si>
  <si>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</si>
  <si>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</si>
  <si>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</si>
  <si>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</si>
  <si>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</si>
  <si>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</si>
  <si>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</si>
  <si>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</si>
  <si>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</si>
  <si>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</si>
  <si>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</si>
  <si>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</si>
  <si>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</si>
  <si>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</si>
  <si>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</si>
  <si>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</si>
  <si>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</si>
  <si>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</si>
  <si>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</si>
  <si>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</si>
  <si>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</si>
  <si>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</si>
  <si>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</si>
  <si>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</si>
  <si>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</si>
  <si>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</si>
  <si>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</si>
  <si>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</si>
  <si>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</si>
  <si>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</si>
  <si>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</si>
  <si>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</si>
  <si>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</si>
  <si>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</si>
  <si>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</si>
  <si>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</si>
  <si>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</si>
  <si>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</si>
  <si>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</si>
  <si>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</si>
  <si>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</si>
  <si>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</si>
  <si>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</si>
  <si>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</si>
  <si>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</si>
  <si>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</si>
  <si>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</si>
  <si>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</si>
  <si>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</si>
  <si>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Revenue from Services Provided</t>
  </si>
  <si>
    <t>Nathan Louvier</t>
  </si>
  <si>
    <t>Nathan.louvier@providence.org</t>
  </si>
  <si>
    <t>Update to Newborn Days query resulted in more accruate count for 2024</t>
  </si>
  <si>
    <t>Dues and Subscriptions</t>
  </si>
  <si>
    <t>Purchase Healthcare outside med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</si>
</sst>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indexed="12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8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26" fillId="0" borderId="42" xfId="0" applyFont="1" applyBorder="1" applyProtection="1">
      <protection locked="0"/>
    </xf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26" fillId="31" borderId="42" xfId="0" applyFont="1" applyFill="1" applyBorder="1" applyProtection="1">
      <protection locked="0"/>
    </xf>
    <xf numFmtId="0" fontId="11" fillId="30" borderId="0" xfId="630" applyNumberFormat="1" applyFont="1" applyFill="1" applyAlignment="1" applyProtection="1">
      <alignment vertical="top"/>
      <protection locked="0"/>
    </xf>
    <xf numFmtId="38" fontId="26" fillId="32" borderId="42" xfId="0" applyNumberFormat="1" applyFont="1" applyFill="1" applyBorder="1" applyProtection="1">
      <protection locked="0"/>
    </xf>
    <xf numFmtId="0" fontId="26" fillId="32" borderId="42" xfId="0" applyNumberFormat="1" applyFont="1" applyFill="1" applyBorder="1" applyProtection="1">
      <protection locked="0"/>
    </xf>
    <xf numFmtId="41" fontId="26" fillId="32" borderId="42" xfId="0" applyNumberFormat="1" applyFont="1" applyFill="1" applyBorder="1" applyProtection="1">
      <protection locked="0"/>
    </xf>
    <xf numFmtId="41" fontId="26" fillId="32" borderId="42" xfId="0" applyNumberFormat="1" applyFont="1" applyFill="1" applyBorder="1" applyAlignment="1" applyProtection="1">
      <alignment horizontal="right"/>
      <protection locked="0"/>
    </xf>
    <xf numFmtId="38" fontId="26" fillId="0" borderId="42" xfId="0" applyNumberFormat="1" applyFont="1" applyBorder="1" applyProtection="1">
      <protection locked="0"/>
    </xf>
    <xf numFmtId="38" fontId="52" fillId="32" borderId="42" xfId="0" applyNumberFormat="1" applyFont="1" applyFill="1" applyBorder="1" applyProtection="1">
      <protection locked="0"/>
    </xf>
    <xf numFmtId="0" fontId="27" fillId="0" borderId="0" xfId="0" applyNumberFormat="1" applyFont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brad.lavoie@providenc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0" transitionEvaluation="1" transitionEntry="1" codeName="Sheet1">
    <tabColor rgb="FF92D050"/>
    <pageSetUpPr autoPageBreaks="0" fitToPage="1"/>
  </sheetPr>
  <dimension ref="A1:CF716"/>
  <sheetViews>
    <sheetView tabSelected="1" topLeftCell="A90" zoomScaleNormal="100" workbookViewId="0">
      <selection activeCell="C111" sqref="C11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28627697</v>
      </c>
      <c r="C47" s="273">
        <v>1409639</v>
      </c>
      <c r="D47" s="273">
        <v>0</v>
      </c>
      <c r="E47" s="273">
        <v>2543228</v>
      </c>
      <c r="F47" s="273">
        <v>0</v>
      </c>
      <c r="G47" s="273">
        <v>0</v>
      </c>
      <c r="H47" s="273">
        <v>0</v>
      </c>
      <c r="I47" s="273">
        <v>0</v>
      </c>
      <c r="J47" s="273">
        <v>273319</v>
      </c>
      <c r="K47" s="273">
        <v>0</v>
      </c>
      <c r="L47" s="273">
        <v>0</v>
      </c>
      <c r="M47" s="273">
        <v>0</v>
      </c>
      <c r="N47" s="273">
        <v>0</v>
      </c>
      <c r="O47" s="273">
        <v>1102504</v>
      </c>
      <c r="P47" s="273">
        <v>1572016</v>
      </c>
      <c r="Q47" s="273">
        <v>606627</v>
      </c>
      <c r="R47" s="273">
        <v>66740</v>
      </c>
      <c r="S47" s="273">
        <v>0</v>
      </c>
      <c r="T47" s="273">
        <v>10569</v>
      </c>
      <c r="U47" s="273">
        <v>18200</v>
      </c>
      <c r="V47" s="273">
        <v>599283</v>
      </c>
      <c r="W47" s="273">
        <v>149236</v>
      </c>
      <c r="X47" s="273">
        <v>453002</v>
      </c>
      <c r="Y47" s="273">
        <v>703284</v>
      </c>
      <c r="Z47" s="273">
        <v>0</v>
      </c>
      <c r="AA47" s="273">
        <v>0</v>
      </c>
      <c r="AB47" s="273">
        <v>612252</v>
      </c>
      <c r="AC47" s="273">
        <v>300195</v>
      </c>
      <c r="AD47" s="273">
        <v>0</v>
      </c>
      <c r="AE47" s="273">
        <v>399516</v>
      </c>
      <c r="AF47" s="273">
        <v>0</v>
      </c>
      <c r="AG47" s="273">
        <v>1051972</v>
      </c>
      <c r="AH47" s="273">
        <v>0</v>
      </c>
      <c r="AI47" s="273">
        <v>0</v>
      </c>
      <c r="AJ47" s="273">
        <v>250408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53372</v>
      </c>
      <c r="AW47" s="273">
        <v>0</v>
      </c>
      <c r="AX47" s="273">
        <v>0</v>
      </c>
      <c r="AY47" s="273">
        <v>343933</v>
      </c>
      <c r="AZ47" s="273">
        <v>55337</v>
      </c>
      <c r="BA47" s="273">
        <v>16812</v>
      </c>
      <c r="BB47" s="273">
        <v>393964</v>
      </c>
      <c r="BC47" s="273">
        <v>0</v>
      </c>
      <c r="BD47" s="273">
        <v>2081</v>
      </c>
      <c r="BE47" s="273">
        <v>835006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130241</v>
      </c>
      <c r="BM47" s="273">
        <v>0</v>
      </c>
      <c r="BN47" s="273">
        <v>134550</v>
      </c>
      <c r="BO47" s="273">
        <v>13266859</v>
      </c>
      <c r="BP47" s="273">
        <v>0</v>
      </c>
      <c r="BQ47" s="273">
        <v>0</v>
      </c>
      <c r="BR47" s="273">
        <v>0</v>
      </c>
      <c r="BS47" s="273">
        <v>61396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198748</v>
      </c>
      <c r="BZ47" s="273">
        <v>825368</v>
      </c>
      <c r="CA47" s="273">
        <v>0</v>
      </c>
      <c r="CB47" s="273">
        <v>0</v>
      </c>
      <c r="CC47" s="273">
        <v>188039</v>
      </c>
      <c r="CD47" s="16"/>
      <c r="CE47" s="25">
        <f>SUM(C47:CC47)</f>
        <v>28627696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28627697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23177662</v>
      </c>
      <c r="C51" s="273">
        <v>107773</v>
      </c>
      <c r="D51" s="273">
        <v>0</v>
      </c>
      <c r="E51" s="273">
        <v>59358</v>
      </c>
      <c r="F51" s="273">
        <v>0</v>
      </c>
      <c r="G51" s="273">
        <v>0</v>
      </c>
      <c r="H51" s="273">
        <v>0</v>
      </c>
      <c r="I51" s="273">
        <v>0</v>
      </c>
      <c r="J51" s="273">
        <v>181836</v>
      </c>
      <c r="K51" s="273">
        <v>0</v>
      </c>
      <c r="L51" s="273">
        <v>0</v>
      </c>
      <c r="M51" s="273">
        <v>0</v>
      </c>
      <c r="N51" s="273">
        <v>0</v>
      </c>
      <c r="O51" s="273">
        <v>100152</v>
      </c>
      <c r="P51" s="273">
        <v>2663267</v>
      </c>
      <c r="Q51" s="273">
        <v>2036</v>
      </c>
      <c r="R51" s="273">
        <v>15961</v>
      </c>
      <c r="S51" s="273">
        <v>0</v>
      </c>
      <c r="T51" s="273">
        <v>6761</v>
      </c>
      <c r="U51" s="273">
        <v>18982</v>
      </c>
      <c r="V51" s="273">
        <v>139219</v>
      </c>
      <c r="W51" s="273">
        <v>80976</v>
      </c>
      <c r="X51" s="273">
        <v>10217</v>
      </c>
      <c r="Y51" s="273">
        <v>434955</v>
      </c>
      <c r="Z51" s="273">
        <v>0</v>
      </c>
      <c r="AA51" s="273">
        <v>0</v>
      </c>
      <c r="AB51" s="273">
        <v>3369</v>
      </c>
      <c r="AC51" s="273">
        <v>145841</v>
      </c>
      <c r="AD51" s="273">
        <v>0</v>
      </c>
      <c r="AE51" s="273">
        <v>596</v>
      </c>
      <c r="AF51" s="273">
        <v>0</v>
      </c>
      <c r="AG51" s="273">
        <v>42752</v>
      </c>
      <c r="AH51" s="273">
        <v>0</v>
      </c>
      <c r="AI51" s="273">
        <v>0</v>
      </c>
      <c r="AJ51" s="273">
        <v>550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3788</v>
      </c>
      <c r="AZ51" s="273">
        <v>7464</v>
      </c>
      <c r="BA51" s="273">
        <v>0</v>
      </c>
      <c r="BB51" s="273">
        <v>0</v>
      </c>
      <c r="BC51" s="273">
        <v>0</v>
      </c>
      <c r="BD51" s="273">
        <v>0</v>
      </c>
      <c r="BE51" s="273">
        <v>159461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1715557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163247</v>
      </c>
      <c r="CA51" s="273">
        <v>0</v>
      </c>
      <c r="CB51" s="273">
        <v>0</v>
      </c>
      <c r="CC51" s="273">
        <v>17113546</v>
      </c>
      <c r="CD51" s="16"/>
      <c r="CE51" s="25">
        <f>SUM(C51:CD51)</f>
        <v>23177664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23177662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8523</v>
      </c>
      <c r="D59" s="273">
        <v>0</v>
      </c>
      <c r="E59" s="273">
        <v>21922</v>
      </c>
      <c r="F59" s="273">
        <v>0</v>
      </c>
      <c r="G59" s="273">
        <v>0</v>
      </c>
      <c r="H59" s="273">
        <v>0</v>
      </c>
      <c r="I59" s="273">
        <v>0</v>
      </c>
      <c r="J59" s="273">
        <v>4370</v>
      </c>
      <c r="K59" s="273">
        <v>0</v>
      </c>
      <c r="L59" s="273">
        <v>0</v>
      </c>
      <c r="M59" s="273">
        <v>0</v>
      </c>
      <c r="N59" s="273">
        <v>0</v>
      </c>
      <c r="O59" s="273">
        <v>1880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597457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84.78</v>
      </c>
      <c r="D60" s="277">
        <v>0</v>
      </c>
      <c r="E60" s="277">
        <v>156.9</v>
      </c>
      <c r="F60" s="277">
        <v>0</v>
      </c>
      <c r="G60" s="277">
        <v>0</v>
      </c>
      <c r="H60" s="277">
        <v>0</v>
      </c>
      <c r="I60" s="277">
        <v>0</v>
      </c>
      <c r="J60" s="277">
        <v>11.88</v>
      </c>
      <c r="K60" s="277">
        <v>0</v>
      </c>
      <c r="L60" s="277">
        <v>0</v>
      </c>
      <c r="M60" s="277">
        <v>0</v>
      </c>
      <c r="N60" s="277">
        <v>0</v>
      </c>
      <c r="O60" s="277">
        <v>51.53</v>
      </c>
      <c r="P60" s="274">
        <v>99.77</v>
      </c>
      <c r="Q60" s="274">
        <v>29.14</v>
      </c>
      <c r="R60" s="274">
        <v>5.25</v>
      </c>
      <c r="S60" s="278">
        <v>0</v>
      </c>
      <c r="T60" s="278">
        <v>1.1299999999999999</v>
      </c>
      <c r="U60" s="279">
        <v>2.46</v>
      </c>
      <c r="V60" s="274">
        <v>29.58</v>
      </c>
      <c r="W60" s="274">
        <v>6.18</v>
      </c>
      <c r="X60" s="274">
        <v>21.43</v>
      </c>
      <c r="Y60" s="274">
        <v>40.22</v>
      </c>
      <c r="Z60" s="274">
        <v>0</v>
      </c>
      <c r="AA60" s="274">
        <v>0.81</v>
      </c>
      <c r="AB60" s="278">
        <v>28.12</v>
      </c>
      <c r="AC60" s="274">
        <v>16.510000000000002</v>
      </c>
      <c r="AD60" s="274">
        <v>1.61</v>
      </c>
      <c r="AE60" s="274">
        <v>19.89</v>
      </c>
      <c r="AF60" s="274">
        <v>0</v>
      </c>
      <c r="AG60" s="274">
        <v>58.62</v>
      </c>
      <c r="AH60" s="274">
        <v>0</v>
      </c>
      <c r="AI60" s="274">
        <v>0</v>
      </c>
      <c r="AJ60" s="274">
        <v>16.84</v>
      </c>
      <c r="AK60" s="274">
        <v>0</v>
      </c>
      <c r="AL60" s="274">
        <v>0</v>
      </c>
      <c r="AM60" s="274">
        <v>0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1.56</v>
      </c>
      <c r="AW60" s="278">
        <v>0</v>
      </c>
      <c r="AX60" s="278">
        <v>0</v>
      </c>
      <c r="AY60" s="274">
        <v>32.020000000000003</v>
      </c>
      <c r="AZ60" s="274">
        <v>3.79</v>
      </c>
      <c r="BA60" s="278">
        <v>1.71</v>
      </c>
      <c r="BB60" s="278">
        <v>23.54</v>
      </c>
      <c r="BC60" s="278">
        <v>0</v>
      </c>
      <c r="BD60" s="278">
        <v>0</v>
      </c>
      <c r="BE60" s="274">
        <v>73.06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6.23</v>
      </c>
      <c r="BM60" s="278">
        <v>0</v>
      </c>
      <c r="BN60" s="278">
        <v>5.85</v>
      </c>
      <c r="BO60" s="278">
        <v>0</v>
      </c>
      <c r="BP60" s="278">
        <v>0</v>
      </c>
      <c r="BQ60" s="278">
        <v>0</v>
      </c>
      <c r="BR60" s="278">
        <v>0</v>
      </c>
      <c r="BS60" s="278">
        <v>5.94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8.43</v>
      </c>
      <c r="BZ60" s="278">
        <v>41.85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f t="shared" ref="CE60:CE68" si="6">SUM(C60:CD60)</f>
        <v>886.63</v>
      </c>
    </row>
    <row r="61" spans="1:83" x14ac:dyDescent="0.25">
      <c r="A61" s="31" t="s">
        <v>262</v>
      </c>
      <c r="B61" s="16"/>
      <c r="C61" s="273">
        <v>10179901</v>
      </c>
      <c r="D61" s="273">
        <v>0</v>
      </c>
      <c r="E61" s="273">
        <v>18609127</v>
      </c>
      <c r="F61" s="273">
        <v>0</v>
      </c>
      <c r="G61" s="273">
        <v>0</v>
      </c>
      <c r="H61" s="273">
        <v>0</v>
      </c>
      <c r="I61" s="273">
        <v>0</v>
      </c>
      <c r="J61" s="273">
        <v>1753446</v>
      </c>
      <c r="K61" s="273">
        <v>0</v>
      </c>
      <c r="L61" s="273">
        <v>0</v>
      </c>
      <c r="M61" s="273">
        <v>0</v>
      </c>
      <c r="N61" s="273">
        <v>0</v>
      </c>
      <c r="O61" s="273">
        <v>6867213</v>
      </c>
      <c r="P61" s="275">
        <v>10987839</v>
      </c>
      <c r="Q61" s="275">
        <v>4224828</v>
      </c>
      <c r="R61" s="275">
        <v>618163</v>
      </c>
      <c r="S61" s="280">
        <v>0</v>
      </c>
      <c r="T61" s="280">
        <v>177213</v>
      </c>
      <c r="U61" s="276">
        <v>266424</v>
      </c>
      <c r="V61" s="275">
        <v>4210136</v>
      </c>
      <c r="W61" s="275">
        <v>1162424</v>
      </c>
      <c r="X61" s="275">
        <v>3278283</v>
      </c>
      <c r="Y61" s="275">
        <v>4809578</v>
      </c>
      <c r="Z61" s="275">
        <v>0</v>
      </c>
      <c r="AA61" s="275">
        <v>134578</v>
      </c>
      <c r="AB61" s="281">
        <v>4491038</v>
      </c>
      <c r="AC61" s="275">
        <v>2154832</v>
      </c>
      <c r="AD61" s="275">
        <v>260628</v>
      </c>
      <c r="AE61" s="275">
        <v>2564889</v>
      </c>
      <c r="AF61" s="275">
        <v>0</v>
      </c>
      <c r="AG61" s="275">
        <v>7431549</v>
      </c>
      <c r="AH61" s="275">
        <v>0</v>
      </c>
      <c r="AI61" s="275">
        <v>0</v>
      </c>
      <c r="AJ61" s="275">
        <v>1753559</v>
      </c>
      <c r="AK61" s="275">
        <v>0</v>
      </c>
      <c r="AL61" s="275">
        <v>0</v>
      </c>
      <c r="AM61" s="275">
        <v>0</v>
      </c>
      <c r="AN61" s="275">
        <v>0</v>
      </c>
      <c r="AO61" s="275">
        <v>0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366747</v>
      </c>
      <c r="AW61" s="280">
        <v>0</v>
      </c>
      <c r="AX61" s="280">
        <v>0</v>
      </c>
      <c r="AY61" s="275">
        <v>2471254</v>
      </c>
      <c r="AZ61" s="275">
        <v>280797</v>
      </c>
      <c r="BA61" s="280">
        <v>118525</v>
      </c>
      <c r="BB61" s="280">
        <v>2772830</v>
      </c>
      <c r="BC61" s="280">
        <v>0</v>
      </c>
      <c r="BD61" s="280">
        <v>0</v>
      </c>
      <c r="BE61" s="275">
        <v>5766652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1014853</v>
      </c>
      <c r="BM61" s="280">
        <v>0</v>
      </c>
      <c r="BN61" s="280">
        <v>862034</v>
      </c>
      <c r="BO61" s="280">
        <v>0</v>
      </c>
      <c r="BP61" s="280">
        <v>0</v>
      </c>
      <c r="BQ61" s="280">
        <v>0</v>
      </c>
      <c r="BR61" s="280">
        <v>0</v>
      </c>
      <c r="BS61" s="280">
        <v>410400</v>
      </c>
      <c r="BT61" s="280">
        <v>0</v>
      </c>
      <c r="BU61" s="280">
        <v>0</v>
      </c>
      <c r="BV61" s="280">
        <v>101</v>
      </c>
      <c r="BW61" s="280">
        <v>0</v>
      </c>
      <c r="BX61" s="280">
        <v>0</v>
      </c>
      <c r="BY61" s="280">
        <v>1442137</v>
      </c>
      <c r="BZ61" s="280">
        <v>5012845</v>
      </c>
      <c r="CA61" s="280">
        <v>342</v>
      </c>
      <c r="CB61" s="280">
        <v>0</v>
      </c>
      <c r="CC61" s="280">
        <v>184363</v>
      </c>
      <c r="CD61" s="24" t="s">
        <v>247</v>
      </c>
      <c r="CE61" s="25">
        <f t="shared" si="6"/>
        <v>106639528</v>
      </c>
    </row>
    <row r="62" spans="1:83" x14ac:dyDescent="0.25">
      <c r="A62" s="31" t="s">
        <v>10</v>
      </c>
      <c r="B62" s="16"/>
      <c r="C62" s="25">
        <f t="shared" ref="C62:AH62" si="7">ROUND(C47+C48,0)</f>
        <v>1409639</v>
      </c>
      <c r="D62" s="25">
        <f t="shared" si="7"/>
        <v>0</v>
      </c>
      <c r="E62" s="25">
        <f t="shared" si="7"/>
        <v>2543228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273319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1102504</v>
      </c>
      <c r="P62" s="25">
        <f t="shared" si="7"/>
        <v>1572016</v>
      </c>
      <c r="Q62" s="25">
        <f t="shared" si="7"/>
        <v>606627</v>
      </c>
      <c r="R62" s="25">
        <f t="shared" si="7"/>
        <v>66740</v>
      </c>
      <c r="S62" s="25">
        <f t="shared" si="7"/>
        <v>0</v>
      </c>
      <c r="T62" s="25">
        <f t="shared" si="7"/>
        <v>10569</v>
      </c>
      <c r="U62" s="25">
        <f t="shared" si="7"/>
        <v>18200</v>
      </c>
      <c r="V62" s="25">
        <f t="shared" si="7"/>
        <v>599283</v>
      </c>
      <c r="W62" s="25">
        <f t="shared" si="7"/>
        <v>149236</v>
      </c>
      <c r="X62" s="25">
        <f t="shared" si="7"/>
        <v>453002</v>
      </c>
      <c r="Y62" s="25">
        <f t="shared" si="7"/>
        <v>703284</v>
      </c>
      <c r="Z62" s="25">
        <f t="shared" si="7"/>
        <v>0</v>
      </c>
      <c r="AA62" s="25">
        <f t="shared" si="7"/>
        <v>0</v>
      </c>
      <c r="AB62" s="25">
        <f t="shared" si="7"/>
        <v>612252</v>
      </c>
      <c r="AC62" s="25">
        <f t="shared" si="7"/>
        <v>300195</v>
      </c>
      <c r="AD62" s="25">
        <f t="shared" si="7"/>
        <v>0</v>
      </c>
      <c r="AE62" s="25">
        <f t="shared" si="7"/>
        <v>399516</v>
      </c>
      <c r="AF62" s="25">
        <f t="shared" si="7"/>
        <v>0</v>
      </c>
      <c r="AG62" s="25">
        <f t="shared" si="7"/>
        <v>1051972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250408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53372</v>
      </c>
      <c r="AW62" s="25">
        <f t="shared" si="8"/>
        <v>0</v>
      </c>
      <c r="AX62" s="25">
        <f t="shared" si="8"/>
        <v>0</v>
      </c>
      <c r="AY62" s="25">
        <f t="shared" si="8"/>
        <v>343933</v>
      </c>
      <c r="AZ62" s="25">
        <f t="shared" si="8"/>
        <v>55337</v>
      </c>
      <c r="BA62" s="25">
        <f t="shared" si="8"/>
        <v>16812</v>
      </c>
      <c r="BB62" s="25">
        <f t="shared" si="8"/>
        <v>393964</v>
      </c>
      <c r="BC62" s="25">
        <f t="shared" si="8"/>
        <v>0</v>
      </c>
      <c r="BD62" s="25">
        <f t="shared" si="8"/>
        <v>2081</v>
      </c>
      <c r="BE62" s="25">
        <f t="shared" si="8"/>
        <v>835006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130241</v>
      </c>
      <c r="BM62" s="25">
        <f t="shared" si="8"/>
        <v>0</v>
      </c>
      <c r="BN62" s="25">
        <f t="shared" si="8"/>
        <v>134550</v>
      </c>
      <c r="BO62" s="25">
        <f t="shared" ref="BO62:CC62" si="9">ROUND(BO47+BO48,0)</f>
        <v>13266859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61396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198748</v>
      </c>
      <c r="BZ62" s="25">
        <f t="shared" si="9"/>
        <v>825368</v>
      </c>
      <c r="CA62" s="25">
        <f t="shared" si="9"/>
        <v>0</v>
      </c>
      <c r="CB62" s="25">
        <f t="shared" si="9"/>
        <v>0</v>
      </c>
      <c r="CC62" s="25">
        <f t="shared" si="9"/>
        <v>188039</v>
      </c>
      <c r="CD62" s="24" t="s">
        <v>247</v>
      </c>
      <c r="CE62" s="25">
        <f t="shared" si="6"/>
        <v>28627696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12032.26</v>
      </c>
      <c r="F63" s="273">
        <v>0</v>
      </c>
      <c r="G63" s="273">
        <v>0</v>
      </c>
      <c r="H63" s="273">
        <v>0</v>
      </c>
      <c r="I63" s="273">
        <v>0</v>
      </c>
      <c r="J63" s="273">
        <v>534710.96</v>
      </c>
      <c r="K63" s="273">
        <v>0</v>
      </c>
      <c r="L63" s="273">
        <v>0</v>
      </c>
      <c r="M63" s="273">
        <v>0</v>
      </c>
      <c r="N63" s="273">
        <v>0</v>
      </c>
      <c r="O63" s="273">
        <v>1283333.04</v>
      </c>
      <c r="P63" s="275">
        <v>540.01</v>
      </c>
      <c r="Q63" s="275">
        <v>0</v>
      </c>
      <c r="R63" s="275">
        <v>2092624.79</v>
      </c>
      <c r="S63" s="280">
        <v>0</v>
      </c>
      <c r="T63" s="280">
        <v>0</v>
      </c>
      <c r="U63" s="276">
        <v>944429.90999999992</v>
      </c>
      <c r="V63" s="275">
        <v>0</v>
      </c>
      <c r="W63" s="275">
        <v>0</v>
      </c>
      <c r="X63" s="275">
        <v>0</v>
      </c>
      <c r="Y63" s="275">
        <v>0</v>
      </c>
      <c r="Z63" s="275">
        <v>0</v>
      </c>
      <c r="AA63" s="275">
        <v>0</v>
      </c>
      <c r="AB63" s="281">
        <v>12932.36</v>
      </c>
      <c r="AC63" s="275">
        <v>0</v>
      </c>
      <c r="AD63" s="275">
        <v>0</v>
      </c>
      <c r="AE63" s="275">
        <v>0</v>
      </c>
      <c r="AF63" s="275">
        <v>0</v>
      </c>
      <c r="AG63" s="275">
        <v>887161.68</v>
      </c>
      <c r="AH63" s="275">
        <v>0</v>
      </c>
      <c r="AI63" s="275">
        <v>0</v>
      </c>
      <c r="AJ63" s="275">
        <v>1308780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204.6</v>
      </c>
      <c r="BC63" s="280">
        <v>0</v>
      </c>
      <c r="BD63" s="280">
        <v>0</v>
      </c>
      <c r="BE63" s="275">
        <v>3977.84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100001.14</v>
      </c>
      <c r="BM63" s="280">
        <v>0</v>
      </c>
      <c r="BN63" s="280">
        <v>355071.05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117547.97</v>
      </c>
      <c r="CB63" s="280">
        <v>0</v>
      </c>
      <c r="CC63" s="280">
        <v>17001.560000000001</v>
      </c>
      <c r="CD63" s="24" t="s">
        <v>247</v>
      </c>
      <c r="CE63" s="25">
        <f t="shared" si="6"/>
        <v>7670349.1699999981</v>
      </c>
    </row>
    <row r="64" spans="1:83" x14ac:dyDescent="0.25">
      <c r="A64" s="31" t="s">
        <v>264</v>
      </c>
      <c r="B64" s="16"/>
      <c r="C64" s="273">
        <v>847976</v>
      </c>
      <c r="D64" s="273">
        <v>0</v>
      </c>
      <c r="E64" s="273">
        <v>1384942</v>
      </c>
      <c r="F64" s="273">
        <v>0</v>
      </c>
      <c r="G64" s="273">
        <v>0</v>
      </c>
      <c r="H64" s="273">
        <v>0</v>
      </c>
      <c r="I64" s="273">
        <v>0</v>
      </c>
      <c r="J64" s="273">
        <v>105275</v>
      </c>
      <c r="K64" s="273">
        <v>0</v>
      </c>
      <c r="L64" s="273">
        <v>0</v>
      </c>
      <c r="M64" s="273">
        <v>0</v>
      </c>
      <c r="N64" s="273">
        <v>0</v>
      </c>
      <c r="O64" s="273">
        <v>845046</v>
      </c>
      <c r="P64" s="275">
        <v>16392176</v>
      </c>
      <c r="Q64" s="275">
        <v>87127</v>
      </c>
      <c r="R64" s="275">
        <v>1209460</v>
      </c>
      <c r="S64" s="280">
        <v>10317</v>
      </c>
      <c r="T64" s="280">
        <v>90725</v>
      </c>
      <c r="U64" s="276">
        <v>450723</v>
      </c>
      <c r="V64" s="275">
        <v>2092489</v>
      </c>
      <c r="W64" s="275">
        <v>226302</v>
      </c>
      <c r="X64" s="275">
        <v>1380565</v>
      </c>
      <c r="Y64" s="275">
        <v>691121</v>
      </c>
      <c r="Z64" s="275">
        <v>0</v>
      </c>
      <c r="AA64" s="275">
        <v>55800</v>
      </c>
      <c r="AB64" s="281">
        <v>5156682</v>
      </c>
      <c r="AC64" s="275">
        <v>291300</v>
      </c>
      <c r="AD64" s="275">
        <v>74181</v>
      </c>
      <c r="AE64" s="275">
        <v>15457</v>
      </c>
      <c r="AF64" s="275">
        <v>0</v>
      </c>
      <c r="AG64" s="275">
        <v>1051433</v>
      </c>
      <c r="AH64" s="275">
        <v>0</v>
      </c>
      <c r="AI64" s="275">
        <v>0</v>
      </c>
      <c r="AJ64" s="275">
        <v>547643</v>
      </c>
      <c r="AK64" s="275">
        <v>0</v>
      </c>
      <c r="AL64" s="275">
        <v>0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23502</v>
      </c>
      <c r="AW64" s="280">
        <v>0</v>
      </c>
      <c r="AX64" s="280">
        <v>0</v>
      </c>
      <c r="AY64" s="275">
        <v>421062</v>
      </c>
      <c r="AZ64" s="275">
        <v>422042</v>
      </c>
      <c r="BA64" s="280">
        <v>13484</v>
      </c>
      <c r="BB64" s="280">
        <v>4291</v>
      </c>
      <c r="BC64" s="280">
        <v>0</v>
      </c>
      <c r="BD64" s="280">
        <v>86502</v>
      </c>
      <c r="BE64" s="275">
        <v>776722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10182</v>
      </c>
      <c r="BM64" s="280">
        <v>0</v>
      </c>
      <c r="BN64" s="280">
        <v>139665</v>
      </c>
      <c r="BO64" s="280">
        <v>0</v>
      </c>
      <c r="BP64" s="280">
        <v>0</v>
      </c>
      <c r="BQ64" s="280">
        <v>0</v>
      </c>
      <c r="BR64" s="280">
        <v>0</v>
      </c>
      <c r="BS64" s="280">
        <v>48763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5138</v>
      </c>
      <c r="BZ64" s="280">
        <v>26158</v>
      </c>
      <c r="CA64" s="280">
        <v>2462</v>
      </c>
      <c r="CB64" s="280">
        <v>0</v>
      </c>
      <c r="CC64" s="280">
        <v>27697</v>
      </c>
      <c r="CD64" s="24" t="s">
        <v>247</v>
      </c>
      <c r="CE64" s="25">
        <f t="shared" si="6"/>
        <v>35014410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163547</v>
      </c>
      <c r="D66" s="273">
        <v>0</v>
      </c>
      <c r="E66" s="273">
        <v>19886</v>
      </c>
      <c r="F66" s="273">
        <v>0</v>
      </c>
      <c r="G66" s="273">
        <v>0</v>
      </c>
      <c r="H66" s="273">
        <v>0</v>
      </c>
      <c r="I66" s="273">
        <v>0</v>
      </c>
      <c r="J66" s="273">
        <v>2208</v>
      </c>
      <c r="K66" s="273">
        <v>0</v>
      </c>
      <c r="L66" s="273">
        <v>0</v>
      </c>
      <c r="M66" s="273">
        <v>0</v>
      </c>
      <c r="N66" s="273">
        <v>0</v>
      </c>
      <c r="O66" s="273">
        <v>20045</v>
      </c>
      <c r="P66" s="275">
        <v>245429</v>
      </c>
      <c r="Q66" s="275">
        <v>2333</v>
      </c>
      <c r="R66" s="275">
        <v>3284</v>
      </c>
      <c r="S66" s="280">
        <v>74882</v>
      </c>
      <c r="T66" s="280">
        <v>3347</v>
      </c>
      <c r="U66" s="276">
        <v>5764630</v>
      </c>
      <c r="V66" s="275">
        <v>73608</v>
      </c>
      <c r="W66" s="275">
        <v>57300</v>
      </c>
      <c r="X66" s="275">
        <v>18994</v>
      </c>
      <c r="Y66" s="275">
        <v>722180</v>
      </c>
      <c r="Z66" s="275">
        <v>0</v>
      </c>
      <c r="AA66" s="275">
        <v>527</v>
      </c>
      <c r="AB66" s="281">
        <v>133159</v>
      </c>
      <c r="AC66" s="275">
        <v>12793</v>
      </c>
      <c r="AD66" s="275">
        <v>2803</v>
      </c>
      <c r="AE66" s="275">
        <v>1919</v>
      </c>
      <c r="AF66" s="275">
        <v>0</v>
      </c>
      <c r="AG66" s="275">
        <v>9026</v>
      </c>
      <c r="AH66" s="275">
        <v>0</v>
      </c>
      <c r="AI66" s="275">
        <v>0</v>
      </c>
      <c r="AJ66" s="275">
        <v>807913</v>
      </c>
      <c r="AK66" s="275">
        <v>0</v>
      </c>
      <c r="AL66" s="275">
        <v>0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731</v>
      </c>
      <c r="AW66" s="280">
        <v>0</v>
      </c>
      <c r="AX66" s="280">
        <v>0</v>
      </c>
      <c r="AY66" s="275">
        <v>72446</v>
      </c>
      <c r="AZ66" s="275">
        <v>686</v>
      </c>
      <c r="BA66" s="280">
        <v>16830</v>
      </c>
      <c r="BB66" s="280">
        <v>362</v>
      </c>
      <c r="BC66" s="280">
        <v>0</v>
      </c>
      <c r="BD66" s="280">
        <v>10354</v>
      </c>
      <c r="BE66" s="275">
        <v>591408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4775</v>
      </c>
      <c r="BM66" s="280">
        <v>0</v>
      </c>
      <c r="BN66" s="280">
        <v>308756</v>
      </c>
      <c r="BO66" s="280">
        <v>96</v>
      </c>
      <c r="BP66" s="280">
        <v>0</v>
      </c>
      <c r="BQ66" s="280">
        <v>0</v>
      </c>
      <c r="BR66" s="280">
        <v>0</v>
      </c>
      <c r="BS66" s="280">
        <v>18282</v>
      </c>
      <c r="BT66" s="280">
        <v>0</v>
      </c>
      <c r="BU66" s="280">
        <v>0</v>
      </c>
      <c r="BV66" s="280">
        <v>0</v>
      </c>
      <c r="BW66" s="280">
        <v>5558726</v>
      </c>
      <c r="BX66" s="280">
        <v>0</v>
      </c>
      <c r="BY66" s="280">
        <v>57</v>
      </c>
      <c r="BZ66" s="280">
        <v>93007</v>
      </c>
      <c r="CA66" s="280">
        <v>0</v>
      </c>
      <c r="CB66" s="280">
        <v>0</v>
      </c>
      <c r="CC66" s="280">
        <v>985</v>
      </c>
      <c r="CD66" s="24" t="s">
        <v>247</v>
      </c>
      <c r="CE66" s="25">
        <f t="shared" si="6"/>
        <v>14817314</v>
      </c>
    </row>
    <row r="67" spans="1:83" x14ac:dyDescent="0.25">
      <c r="A67" s="31" t="s">
        <v>15</v>
      </c>
      <c r="B67" s="16"/>
      <c r="C67" s="25">
        <f t="shared" ref="C67:AH67" si="10">ROUND(C51+C52,0)</f>
        <v>107773</v>
      </c>
      <c r="D67" s="25">
        <f t="shared" si="10"/>
        <v>0</v>
      </c>
      <c r="E67" s="25">
        <f t="shared" si="10"/>
        <v>59358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181836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100152</v>
      </c>
      <c r="P67" s="25">
        <f t="shared" si="10"/>
        <v>2663267</v>
      </c>
      <c r="Q67" s="25">
        <f t="shared" si="10"/>
        <v>2036</v>
      </c>
      <c r="R67" s="25">
        <f t="shared" si="10"/>
        <v>15961</v>
      </c>
      <c r="S67" s="25">
        <f t="shared" si="10"/>
        <v>0</v>
      </c>
      <c r="T67" s="25">
        <f t="shared" si="10"/>
        <v>6761</v>
      </c>
      <c r="U67" s="25">
        <f t="shared" si="10"/>
        <v>18982</v>
      </c>
      <c r="V67" s="25">
        <f t="shared" si="10"/>
        <v>139219</v>
      </c>
      <c r="W67" s="25">
        <f t="shared" si="10"/>
        <v>80976</v>
      </c>
      <c r="X67" s="25">
        <f t="shared" si="10"/>
        <v>10217</v>
      </c>
      <c r="Y67" s="25">
        <f t="shared" si="10"/>
        <v>434955</v>
      </c>
      <c r="Z67" s="25">
        <f t="shared" si="10"/>
        <v>0</v>
      </c>
      <c r="AA67" s="25">
        <f t="shared" si="10"/>
        <v>0</v>
      </c>
      <c r="AB67" s="25">
        <f t="shared" si="10"/>
        <v>3369</v>
      </c>
      <c r="AC67" s="25">
        <f t="shared" si="10"/>
        <v>145841</v>
      </c>
      <c r="AD67" s="25">
        <f t="shared" si="10"/>
        <v>0</v>
      </c>
      <c r="AE67" s="25">
        <f t="shared" si="10"/>
        <v>596</v>
      </c>
      <c r="AF67" s="25">
        <f t="shared" si="10"/>
        <v>0</v>
      </c>
      <c r="AG67" s="25">
        <f t="shared" si="10"/>
        <v>42752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550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3788</v>
      </c>
      <c r="AZ67" s="25">
        <f t="shared" si="11"/>
        <v>7464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159461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1715557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163247</v>
      </c>
      <c r="CA67" s="25">
        <f t="shared" si="12"/>
        <v>0</v>
      </c>
      <c r="CB67" s="25">
        <f t="shared" si="12"/>
        <v>0</v>
      </c>
      <c r="CC67" s="25">
        <f t="shared" si="12"/>
        <v>17113546</v>
      </c>
      <c r="CD67" s="24" t="s">
        <v>247</v>
      </c>
      <c r="CE67" s="25">
        <f t="shared" si="6"/>
        <v>23177664</v>
      </c>
    </row>
    <row r="68" spans="1:83" x14ac:dyDescent="0.25">
      <c r="A68" s="31" t="s">
        <v>267</v>
      </c>
      <c r="B68" s="25"/>
      <c r="C68" s="273">
        <v>1341</v>
      </c>
      <c r="D68" s="273">
        <v>0</v>
      </c>
      <c r="E68" s="273">
        <v>49713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295119</v>
      </c>
      <c r="Q68" s="275">
        <v>0</v>
      </c>
      <c r="R68" s="275">
        <v>0</v>
      </c>
      <c r="S68" s="280">
        <v>-41</v>
      </c>
      <c r="T68" s="280">
        <v>0</v>
      </c>
      <c r="U68" s="276">
        <v>0</v>
      </c>
      <c r="V68" s="275">
        <v>2083</v>
      </c>
      <c r="W68" s="275">
        <v>0</v>
      </c>
      <c r="X68" s="275">
        <v>0</v>
      </c>
      <c r="Y68" s="275">
        <v>0</v>
      </c>
      <c r="Z68" s="275">
        <v>0</v>
      </c>
      <c r="AA68" s="275">
        <v>0</v>
      </c>
      <c r="AB68" s="281">
        <v>618262</v>
      </c>
      <c r="AC68" s="275">
        <v>0</v>
      </c>
      <c r="AD68" s="275">
        <v>0</v>
      </c>
      <c r="AE68" s="275">
        <v>0</v>
      </c>
      <c r="AF68" s="275">
        <v>0</v>
      </c>
      <c r="AG68" s="275">
        <v>0</v>
      </c>
      <c r="AH68" s="275">
        <v>0</v>
      </c>
      <c r="AI68" s="275">
        <v>0</v>
      </c>
      <c r="AJ68" s="275">
        <v>20601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1333</v>
      </c>
      <c r="AZ68" s="275">
        <v>4443</v>
      </c>
      <c r="BA68" s="280">
        <v>0</v>
      </c>
      <c r="BB68" s="280">
        <v>0</v>
      </c>
      <c r="BC68" s="280">
        <v>0</v>
      </c>
      <c r="BD68" s="280">
        <v>0</v>
      </c>
      <c r="BE68" s="275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108751</v>
      </c>
      <c r="BO68" s="280">
        <v>0</v>
      </c>
      <c r="BP68" s="280">
        <v>0</v>
      </c>
      <c r="BQ68" s="280">
        <v>0</v>
      </c>
      <c r="BR68" s="280">
        <v>0</v>
      </c>
      <c r="BS68" s="280">
        <v>20535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3287486</v>
      </c>
      <c r="CD68" s="24" t="s">
        <v>247</v>
      </c>
      <c r="CE68" s="25">
        <f t="shared" si="6"/>
        <v>4409626</v>
      </c>
    </row>
    <row r="69" spans="1:83" x14ac:dyDescent="0.25">
      <c r="A69" s="31" t="s">
        <v>268</v>
      </c>
      <c r="B69" s="16"/>
      <c r="C69" s="25">
        <f t="shared" ref="C69:AH69" si="13">SUM(C70:C83)</f>
        <v>8000448</v>
      </c>
      <c r="D69" s="25">
        <f t="shared" si="13"/>
        <v>0</v>
      </c>
      <c r="E69" s="25">
        <f t="shared" si="13"/>
        <v>14479889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1396134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5264854</v>
      </c>
      <c r="P69" s="25">
        <f t="shared" si="13"/>
        <v>10268220</v>
      </c>
      <c r="Q69" s="25">
        <f t="shared" si="13"/>
        <v>3228115</v>
      </c>
      <c r="R69" s="25">
        <f t="shared" si="13"/>
        <v>477009</v>
      </c>
      <c r="S69" s="25">
        <f t="shared" si="13"/>
        <v>619</v>
      </c>
      <c r="T69" s="25">
        <f t="shared" si="13"/>
        <v>135210</v>
      </c>
      <c r="U69" s="25">
        <f t="shared" si="13"/>
        <v>644122</v>
      </c>
      <c r="V69" s="25">
        <f t="shared" si="13"/>
        <v>3657643</v>
      </c>
      <c r="W69" s="25">
        <f t="shared" si="13"/>
        <v>925377</v>
      </c>
      <c r="X69" s="25">
        <f t="shared" si="13"/>
        <v>2435367</v>
      </c>
      <c r="Y69" s="25">
        <f t="shared" si="13"/>
        <v>4244676</v>
      </c>
      <c r="Z69" s="25">
        <f t="shared" si="13"/>
        <v>0</v>
      </c>
      <c r="AA69" s="25">
        <f t="shared" si="13"/>
        <v>123010</v>
      </c>
      <c r="AB69" s="25">
        <f t="shared" si="13"/>
        <v>3536949</v>
      </c>
      <c r="AC69" s="25">
        <f t="shared" si="13"/>
        <v>1849076</v>
      </c>
      <c r="AD69" s="25">
        <f t="shared" si="13"/>
        <v>204295</v>
      </c>
      <c r="AE69" s="25">
        <f t="shared" si="13"/>
        <v>1961548</v>
      </c>
      <c r="AF69" s="25">
        <f t="shared" si="13"/>
        <v>0</v>
      </c>
      <c r="AG69" s="25">
        <f t="shared" si="13"/>
        <v>5713687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3660896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280121</v>
      </c>
      <c r="AW69" s="25">
        <f t="shared" si="14"/>
        <v>0</v>
      </c>
      <c r="AX69" s="25">
        <f t="shared" si="14"/>
        <v>0</v>
      </c>
      <c r="AY69" s="25">
        <f t="shared" si="14"/>
        <v>1890883</v>
      </c>
      <c r="AZ69" s="25">
        <f t="shared" si="14"/>
        <v>215213</v>
      </c>
      <c r="BA69" s="25">
        <f t="shared" si="14"/>
        <v>1225523</v>
      </c>
      <c r="BB69" s="25">
        <f t="shared" si="14"/>
        <v>2322027</v>
      </c>
      <c r="BC69" s="25">
        <f t="shared" si="14"/>
        <v>0</v>
      </c>
      <c r="BD69" s="25">
        <f t="shared" si="14"/>
        <v>165</v>
      </c>
      <c r="BE69" s="25">
        <f t="shared" si="14"/>
        <v>9226470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776406</v>
      </c>
      <c r="BM69" s="25">
        <f t="shared" si="14"/>
        <v>0</v>
      </c>
      <c r="BN69" s="25">
        <f t="shared" si="14"/>
        <v>2253610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319954</v>
      </c>
      <c r="BT69" s="25">
        <f t="shared" si="15"/>
        <v>0</v>
      </c>
      <c r="BU69" s="25">
        <f t="shared" si="15"/>
        <v>0</v>
      </c>
      <c r="BV69" s="25">
        <f t="shared" si="15"/>
        <v>77</v>
      </c>
      <c r="BW69" s="25">
        <f t="shared" si="15"/>
        <v>0</v>
      </c>
      <c r="BX69" s="25">
        <f t="shared" si="15"/>
        <v>0</v>
      </c>
      <c r="BY69" s="25">
        <f t="shared" si="15"/>
        <v>1101337</v>
      </c>
      <c r="BZ69" s="25">
        <f t="shared" si="15"/>
        <v>3842394</v>
      </c>
      <c r="CA69" s="25">
        <f t="shared" si="15"/>
        <v>261</v>
      </c>
      <c r="CB69" s="25">
        <f t="shared" si="15"/>
        <v>0</v>
      </c>
      <c r="CC69" s="25">
        <f t="shared" si="15"/>
        <v>25591494</v>
      </c>
      <c r="CD69" s="25">
        <f t="shared" si="15"/>
        <v>0</v>
      </c>
      <c r="CE69" s="25">
        <f t="shared" si="15"/>
        <v>121253079</v>
      </c>
    </row>
    <row r="70" spans="1:83" x14ac:dyDescent="0.25">
      <c r="A70" s="26" t="s">
        <v>269</v>
      </c>
      <c r="B70" s="27"/>
      <c r="C70" s="282">
        <v>2425</v>
      </c>
      <c r="D70" s="282">
        <v>0</v>
      </c>
      <c r="E70" s="282">
        <v>3154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735</v>
      </c>
      <c r="P70" s="282">
        <v>7</v>
      </c>
      <c r="Q70" s="282">
        <v>59</v>
      </c>
      <c r="R70" s="282">
        <v>4828</v>
      </c>
      <c r="S70" s="282">
        <v>111</v>
      </c>
      <c r="T70" s="282">
        <v>0</v>
      </c>
      <c r="U70" s="282">
        <v>434978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2288</v>
      </c>
      <c r="AH70" s="282">
        <v>0</v>
      </c>
      <c r="AI70" s="282">
        <v>0</v>
      </c>
      <c r="AJ70" s="282">
        <v>339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448924</v>
      </c>
    </row>
    <row r="71" spans="1:83" x14ac:dyDescent="0.25">
      <c r="A71" s="26" t="s">
        <v>270</v>
      </c>
      <c r="B71" s="27"/>
      <c r="C71" s="282">
        <v>214480</v>
      </c>
      <c r="D71" s="282">
        <v>0</v>
      </c>
      <c r="E71" s="282">
        <v>239903</v>
      </c>
      <c r="F71" s="282">
        <v>0</v>
      </c>
      <c r="G71" s="282">
        <v>0</v>
      </c>
      <c r="H71" s="282">
        <v>0</v>
      </c>
      <c r="I71" s="282">
        <v>0</v>
      </c>
      <c r="J71" s="282">
        <v>54244</v>
      </c>
      <c r="K71" s="282">
        <v>0</v>
      </c>
      <c r="L71" s="282">
        <v>0</v>
      </c>
      <c r="M71" s="282">
        <v>0</v>
      </c>
      <c r="N71" s="282">
        <v>0</v>
      </c>
      <c r="O71" s="282">
        <v>21175</v>
      </c>
      <c r="P71" s="282">
        <v>1149593</v>
      </c>
      <c r="Q71" s="282">
        <v>0</v>
      </c>
      <c r="R71" s="282">
        <v>115</v>
      </c>
      <c r="S71" s="282">
        <v>0</v>
      </c>
      <c r="T71" s="282">
        <v>0</v>
      </c>
      <c r="U71" s="282">
        <v>0</v>
      </c>
      <c r="V71" s="282">
        <v>409384</v>
      </c>
      <c r="W71" s="282">
        <v>0</v>
      </c>
      <c r="X71" s="282">
        <v>1640</v>
      </c>
      <c r="Y71" s="282">
        <v>0</v>
      </c>
      <c r="Z71" s="282">
        <v>0</v>
      </c>
      <c r="AA71" s="282">
        <v>0</v>
      </c>
      <c r="AB71" s="282">
        <v>0</v>
      </c>
      <c r="AC71" s="282">
        <v>181465</v>
      </c>
      <c r="AD71" s="282">
        <v>0</v>
      </c>
      <c r="AE71" s="282">
        <v>0</v>
      </c>
      <c r="AF71" s="282">
        <v>0</v>
      </c>
      <c r="AG71" s="282">
        <v>7454</v>
      </c>
      <c r="AH71" s="282">
        <v>0</v>
      </c>
      <c r="AI71" s="282">
        <v>0</v>
      </c>
      <c r="AJ71" s="282">
        <v>2620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299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7568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2289940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340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7064</v>
      </c>
      <c r="Q72" s="282">
        <v>0</v>
      </c>
      <c r="R72" s="282">
        <v>0</v>
      </c>
      <c r="S72" s="282">
        <v>0</v>
      </c>
      <c r="T72" s="282">
        <v>0</v>
      </c>
      <c r="U72" s="282">
        <v>867</v>
      </c>
      <c r="V72" s="282">
        <v>0</v>
      </c>
      <c r="W72" s="282">
        <v>0</v>
      </c>
      <c r="X72" s="282">
        <v>0</v>
      </c>
      <c r="Y72" s="282">
        <v>4412</v>
      </c>
      <c r="Z72" s="282">
        <v>0</v>
      </c>
      <c r="AA72" s="282">
        <v>3144</v>
      </c>
      <c r="AB72" s="282">
        <v>1750</v>
      </c>
      <c r="AC72" s="282">
        <v>0</v>
      </c>
      <c r="AD72" s="282">
        <v>0</v>
      </c>
      <c r="AE72" s="282">
        <v>0</v>
      </c>
      <c r="AF72" s="282">
        <v>0</v>
      </c>
      <c r="AG72" s="282">
        <v>725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7605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116</v>
      </c>
      <c r="BM72" s="282">
        <v>0</v>
      </c>
      <c r="BN72" s="282">
        <v>88402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67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114492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4439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6227378</v>
      </c>
      <c r="CD73" s="282">
        <v>0</v>
      </c>
      <c r="CE73" s="25">
        <f t="shared" si="16"/>
        <v>6231817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25895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1135090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1160985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803477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803477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1135</v>
      </c>
      <c r="D77" s="282">
        <v>0</v>
      </c>
      <c r="E77" s="282">
        <v>1338</v>
      </c>
      <c r="F77" s="282">
        <v>0</v>
      </c>
      <c r="G77" s="282">
        <v>0</v>
      </c>
      <c r="H77" s="282">
        <v>0</v>
      </c>
      <c r="I77" s="282">
        <v>0</v>
      </c>
      <c r="J77" s="282">
        <v>330</v>
      </c>
      <c r="K77" s="282">
        <v>0</v>
      </c>
      <c r="L77" s="282">
        <v>0</v>
      </c>
      <c r="M77" s="282">
        <v>0</v>
      </c>
      <c r="N77" s="282">
        <v>0</v>
      </c>
      <c r="O77" s="282">
        <v>579</v>
      </c>
      <c r="P77" s="282">
        <v>673657</v>
      </c>
      <c r="Q77" s="282">
        <v>1676</v>
      </c>
      <c r="R77" s="282">
        <v>418</v>
      </c>
      <c r="S77" s="282">
        <v>508</v>
      </c>
      <c r="T77" s="282">
        <v>0</v>
      </c>
      <c r="U77" s="282">
        <v>0</v>
      </c>
      <c r="V77" s="282">
        <v>28690</v>
      </c>
      <c r="W77" s="282">
        <v>38408</v>
      </c>
      <c r="X77" s="282">
        <v>-67607</v>
      </c>
      <c r="Y77" s="282">
        <v>556311</v>
      </c>
      <c r="Z77" s="282">
        <v>0</v>
      </c>
      <c r="AA77" s="282">
        <v>17185</v>
      </c>
      <c r="AB77" s="282">
        <v>104057</v>
      </c>
      <c r="AC77" s="282">
        <v>18581</v>
      </c>
      <c r="AD77" s="282">
        <v>0</v>
      </c>
      <c r="AE77" s="282">
        <v>0</v>
      </c>
      <c r="AF77" s="282">
        <v>0</v>
      </c>
      <c r="AG77" s="282">
        <v>722</v>
      </c>
      <c r="AH77" s="282">
        <v>0</v>
      </c>
      <c r="AI77" s="282">
        <v>0</v>
      </c>
      <c r="AJ77" s="282">
        <v>2292070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4745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2514975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275019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556870</v>
      </c>
      <c r="CD77" s="282">
        <v>0</v>
      </c>
      <c r="CE77" s="25">
        <f t="shared" si="16"/>
        <v>7019667</v>
      </c>
    </row>
    <row r="78" spans="1:83" x14ac:dyDescent="0.25">
      <c r="A78" s="26" t="s">
        <v>277</v>
      </c>
      <c r="B78" s="16"/>
      <c r="C78" s="282">
        <v>7767090</v>
      </c>
      <c r="D78" s="282">
        <v>0</v>
      </c>
      <c r="E78" s="282">
        <v>14198446</v>
      </c>
      <c r="F78" s="282">
        <v>0</v>
      </c>
      <c r="G78" s="282">
        <v>0</v>
      </c>
      <c r="H78" s="282">
        <v>0</v>
      </c>
      <c r="I78" s="282">
        <v>0</v>
      </c>
      <c r="J78" s="282">
        <v>1337849</v>
      </c>
      <c r="K78" s="282">
        <v>0</v>
      </c>
      <c r="L78" s="282">
        <v>0</v>
      </c>
      <c r="M78" s="282">
        <v>0</v>
      </c>
      <c r="N78" s="282">
        <v>0</v>
      </c>
      <c r="O78" s="282">
        <v>5239566</v>
      </c>
      <c r="P78" s="282">
        <v>8383533</v>
      </c>
      <c r="Q78" s="282">
        <v>3223472</v>
      </c>
      <c r="R78" s="282">
        <v>471648</v>
      </c>
      <c r="S78" s="282">
        <v>0</v>
      </c>
      <c r="T78" s="282">
        <v>135210</v>
      </c>
      <c r="U78" s="282">
        <v>203277</v>
      </c>
      <c r="V78" s="282">
        <v>3212262</v>
      </c>
      <c r="W78" s="282">
        <v>886910</v>
      </c>
      <c r="X78" s="282">
        <v>2501274</v>
      </c>
      <c r="Y78" s="282">
        <v>3669626</v>
      </c>
      <c r="Z78" s="282">
        <v>0</v>
      </c>
      <c r="AA78" s="282">
        <v>102681</v>
      </c>
      <c r="AB78" s="282">
        <v>3426585</v>
      </c>
      <c r="AC78" s="282">
        <v>1644100</v>
      </c>
      <c r="AD78" s="282">
        <v>198855</v>
      </c>
      <c r="AE78" s="282">
        <v>1956966</v>
      </c>
      <c r="AF78" s="282">
        <v>0</v>
      </c>
      <c r="AG78" s="282">
        <v>5670145</v>
      </c>
      <c r="AH78" s="282">
        <v>0</v>
      </c>
      <c r="AI78" s="282">
        <v>0</v>
      </c>
      <c r="AJ78" s="282">
        <v>1337936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279822</v>
      </c>
      <c r="AW78" s="282">
        <v>0</v>
      </c>
      <c r="AX78" s="282">
        <v>0</v>
      </c>
      <c r="AY78" s="282">
        <v>1885525</v>
      </c>
      <c r="AZ78" s="282">
        <v>214243</v>
      </c>
      <c r="BA78" s="282">
        <v>90433</v>
      </c>
      <c r="BB78" s="282">
        <v>2115622</v>
      </c>
      <c r="BC78" s="282">
        <v>0</v>
      </c>
      <c r="BD78" s="282">
        <v>0</v>
      </c>
      <c r="BE78" s="282">
        <v>4399857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774315</v>
      </c>
      <c r="BM78" s="282">
        <v>0</v>
      </c>
      <c r="BN78" s="282">
        <v>657717</v>
      </c>
      <c r="BO78" s="282">
        <v>0</v>
      </c>
      <c r="BP78" s="282">
        <v>0</v>
      </c>
      <c r="BQ78" s="282">
        <v>0</v>
      </c>
      <c r="BR78" s="282">
        <v>0</v>
      </c>
      <c r="BS78" s="282">
        <v>313128</v>
      </c>
      <c r="BT78" s="282">
        <v>0</v>
      </c>
      <c r="BU78" s="282">
        <v>0</v>
      </c>
      <c r="BV78" s="282">
        <v>77</v>
      </c>
      <c r="BW78" s="282">
        <v>0</v>
      </c>
      <c r="BX78" s="282">
        <v>0</v>
      </c>
      <c r="BY78" s="282">
        <v>1100326</v>
      </c>
      <c r="BZ78" s="282">
        <v>3824715</v>
      </c>
      <c r="CA78" s="282">
        <v>261</v>
      </c>
      <c r="CB78" s="282">
        <v>0</v>
      </c>
      <c r="CC78" s="282">
        <v>140666</v>
      </c>
      <c r="CD78" s="282">
        <v>0</v>
      </c>
      <c r="CE78" s="25">
        <f t="shared" si="16"/>
        <v>81364138</v>
      </c>
    </row>
    <row r="79" spans="1:83" x14ac:dyDescent="0.25">
      <c r="A79" s="26" t="s">
        <v>278</v>
      </c>
      <c r="B79" s="16"/>
      <c r="C79" s="282">
        <v>7730</v>
      </c>
      <c r="D79" s="282">
        <v>0</v>
      </c>
      <c r="E79" s="282">
        <v>27722</v>
      </c>
      <c r="F79" s="282">
        <v>0</v>
      </c>
      <c r="G79" s="282">
        <v>0</v>
      </c>
      <c r="H79" s="282">
        <v>0</v>
      </c>
      <c r="I79" s="282">
        <v>0</v>
      </c>
      <c r="J79" s="282">
        <v>2639</v>
      </c>
      <c r="K79" s="282">
        <v>0</v>
      </c>
      <c r="L79" s="282">
        <v>0</v>
      </c>
      <c r="M79" s="282">
        <v>0</v>
      </c>
      <c r="N79" s="282">
        <v>0</v>
      </c>
      <c r="O79" s="282">
        <v>428</v>
      </c>
      <c r="P79" s="282">
        <v>10408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664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5274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750</v>
      </c>
      <c r="BC79" s="282">
        <v>0</v>
      </c>
      <c r="BD79" s="282">
        <v>0</v>
      </c>
      <c r="BE79" s="282">
        <v>16486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14000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3653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89754</v>
      </c>
    </row>
    <row r="80" spans="1:83" x14ac:dyDescent="0.25">
      <c r="A80" s="26" t="s">
        <v>279</v>
      </c>
      <c r="B80" s="16"/>
      <c r="C80" s="282">
        <v>6548</v>
      </c>
      <c r="D80" s="282">
        <v>0</v>
      </c>
      <c r="E80" s="282">
        <v>5784</v>
      </c>
      <c r="F80" s="282">
        <v>0</v>
      </c>
      <c r="G80" s="282">
        <v>0</v>
      </c>
      <c r="H80" s="282">
        <v>0</v>
      </c>
      <c r="I80" s="282">
        <v>0</v>
      </c>
      <c r="J80" s="282">
        <v>214</v>
      </c>
      <c r="K80" s="282">
        <v>0</v>
      </c>
      <c r="L80" s="282">
        <v>0</v>
      </c>
      <c r="M80" s="282">
        <v>0</v>
      </c>
      <c r="N80" s="282">
        <v>0</v>
      </c>
      <c r="O80" s="282">
        <v>2192</v>
      </c>
      <c r="P80" s="282">
        <v>6262</v>
      </c>
      <c r="Q80" s="282">
        <v>2016</v>
      </c>
      <c r="R80" s="282">
        <v>0</v>
      </c>
      <c r="S80" s="282">
        <v>0</v>
      </c>
      <c r="T80" s="282">
        <v>0</v>
      </c>
      <c r="U80" s="282">
        <v>0</v>
      </c>
      <c r="V80" s="282">
        <v>1909</v>
      </c>
      <c r="W80" s="282">
        <v>0</v>
      </c>
      <c r="X80" s="282">
        <v>50</v>
      </c>
      <c r="Y80" s="282">
        <v>100</v>
      </c>
      <c r="Z80" s="282">
        <v>0</v>
      </c>
      <c r="AA80" s="282">
        <v>0</v>
      </c>
      <c r="AB80" s="282">
        <v>1905</v>
      </c>
      <c r="AC80" s="282">
        <v>2012</v>
      </c>
      <c r="AD80" s="282">
        <v>0</v>
      </c>
      <c r="AE80" s="282">
        <v>629</v>
      </c>
      <c r="AF80" s="282">
        <v>0</v>
      </c>
      <c r="AG80" s="282">
        <v>25785</v>
      </c>
      <c r="AH80" s="282">
        <v>0</v>
      </c>
      <c r="AI80" s="282">
        <v>0</v>
      </c>
      <c r="AJ80" s="282">
        <v>21429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2751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8477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529</v>
      </c>
      <c r="BZ80" s="282">
        <v>617</v>
      </c>
      <c r="CA80" s="282">
        <v>0</v>
      </c>
      <c r="CB80" s="282">
        <v>0</v>
      </c>
      <c r="CC80" s="282">
        <v>0</v>
      </c>
      <c r="CD80" s="282">
        <v>0</v>
      </c>
      <c r="CE80" s="25">
        <f t="shared" si="16"/>
        <v>89209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100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141572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3333</v>
      </c>
      <c r="CA81" s="282">
        <v>0</v>
      </c>
      <c r="CB81" s="282">
        <v>0</v>
      </c>
      <c r="CC81" s="282">
        <v>18644245</v>
      </c>
      <c r="CD81" s="282">
        <v>0</v>
      </c>
      <c r="CE81" s="25">
        <f t="shared" si="16"/>
        <v>18789250</v>
      </c>
    </row>
    <row r="82" spans="1:84" x14ac:dyDescent="0.25">
      <c r="A82" s="26" t="s">
        <v>281</v>
      </c>
      <c r="B82" s="16"/>
      <c r="C82" s="282">
        <v>1027</v>
      </c>
      <c r="D82" s="282">
        <v>0</v>
      </c>
      <c r="E82" s="282">
        <v>1364</v>
      </c>
      <c r="F82" s="282">
        <v>0</v>
      </c>
      <c r="G82" s="282">
        <v>0</v>
      </c>
      <c r="H82" s="282">
        <v>0</v>
      </c>
      <c r="I82" s="282">
        <v>0</v>
      </c>
      <c r="J82" s="282">
        <v>20</v>
      </c>
      <c r="K82" s="282">
        <v>0</v>
      </c>
      <c r="L82" s="282">
        <v>0</v>
      </c>
      <c r="M82" s="282">
        <v>0</v>
      </c>
      <c r="N82" s="282">
        <v>0</v>
      </c>
      <c r="O82" s="282">
        <v>101</v>
      </c>
      <c r="P82" s="282">
        <v>6647</v>
      </c>
      <c r="Q82" s="282">
        <v>848</v>
      </c>
      <c r="R82" s="282">
        <v>0</v>
      </c>
      <c r="S82" s="282">
        <v>0</v>
      </c>
      <c r="T82" s="282">
        <v>0</v>
      </c>
      <c r="U82" s="282">
        <v>0</v>
      </c>
      <c r="V82" s="282">
        <v>1641</v>
      </c>
      <c r="W82" s="282">
        <v>59</v>
      </c>
      <c r="X82" s="282">
        <v>0</v>
      </c>
      <c r="Y82" s="282">
        <v>0</v>
      </c>
      <c r="Z82" s="282">
        <v>0</v>
      </c>
      <c r="AA82" s="282">
        <v>0</v>
      </c>
      <c r="AB82" s="282">
        <v>409</v>
      </c>
      <c r="AC82" s="282">
        <v>1237</v>
      </c>
      <c r="AD82" s="282">
        <v>0</v>
      </c>
      <c r="AE82" s="282">
        <v>572</v>
      </c>
      <c r="AF82" s="282">
        <v>0</v>
      </c>
      <c r="AG82" s="282">
        <v>101</v>
      </c>
      <c r="AH82" s="282">
        <v>0</v>
      </c>
      <c r="AI82" s="282">
        <v>0</v>
      </c>
      <c r="AJ82" s="282">
        <v>1081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970</v>
      </c>
      <c r="BA82" s="282">
        <v>0</v>
      </c>
      <c r="BB82" s="282">
        <v>3104</v>
      </c>
      <c r="BC82" s="282">
        <v>0</v>
      </c>
      <c r="BD82" s="282">
        <v>0</v>
      </c>
      <c r="BE82" s="282">
        <v>2270445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1975</v>
      </c>
      <c r="BM82" s="282">
        <v>0</v>
      </c>
      <c r="BN82" s="282">
        <v>7934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83</v>
      </c>
      <c r="CA82" s="282">
        <v>0</v>
      </c>
      <c r="CB82" s="282">
        <v>0</v>
      </c>
      <c r="CC82" s="282">
        <v>976</v>
      </c>
      <c r="CD82" s="282">
        <v>0</v>
      </c>
      <c r="CE82" s="25">
        <f t="shared" si="16"/>
        <v>2300594</v>
      </c>
    </row>
    <row r="83" spans="1:84" x14ac:dyDescent="0.25">
      <c r="A83" s="26" t="s">
        <v>282</v>
      </c>
      <c r="B83" s="16"/>
      <c r="C83" s="273">
        <v>13</v>
      </c>
      <c r="D83" s="273">
        <v>0</v>
      </c>
      <c r="E83" s="275">
        <v>1838</v>
      </c>
      <c r="F83" s="275">
        <v>0</v>
      </c>
      <c r="G83" s="273">
        <v>0</v>
      </c>
      <c r="H83" s="273">
        <v>0</v>
      </c>
      <c r="I83" s="275">
        <v>0</v>
      </c>
      <c r="J83" s="275">
        <v>838</v>
      </c>
      <c r="K83" s="275">
        <v>0</v>
      </c>
      <c r="L83" s="275">
        <v>0</v>
      </c>
      <c r="M83" s="273">
        <v>0</v>
      </c>
      <c r="N83" s="273">
        <v>0</v>
      </c>
      <c r="O83" s="273">
        <v>78</v>
      </c>
      <c r="P83" s="275">
        <v>5154</v>
      </c>
      <c r="Q83" s="275">
        <v>44</v>
      </c>
      <c r="R83" s="276">
        <v>0</v>
      </c>
      <c r="S83" s="275">
        <v>0</v>
      </c>
      <c r="T83" s="273">
        <v>0</v>
      </c>
      <c r="U83" s="275">
        <v>5000</v>
      </c>
      <c r="V83" s="275">
        <v>3093</v>
      </c>
      <c r="W83" s="273">
        <v>0</v>
      </c>
      <c r="X83" s="275">
        <v>10</v>
      </c>
      <c r="Y83" s="275">
        <v>14227</v>
      </c>
      <c r="Z83" s="275">
        <v>0</v>
      </c>
      <c r="AA83" s="275">
        <v>0</v>
      </c>
      <c r="AB83" s="275">
        <v>2243</v>
      </c>
      <c r="AC83" s="275">
        <v>1681</v>
      </c>
      <c r="AD83" s="275">
        <v>5440</v>
      </c>
      <c r="AE83" s="275">
        <v>3381</v>
      </c>
      <c r="AF83" s="275">
        <v>0</v>
      </c>
      <c r="AG83" s="275">
        <v>1193</v>
      </c>
      <c r="AH83" s="275">
        <v>0</v>
      </c>
      <c r="AI83" s="275">
        <v>0</v>
      </c>
      <c r="AJ83" s="275">
        <v>5421</v>
      </c>
      <c r="AK83" s="275">
        <v>0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0</v>
      </c>
      <c r="AY83" s="275">
        <v>613</v>
      </c>
      <c r="AZ83" s="275">
        <v>0</v>
      </c>
      <c r="BA83" s="275">
        <v>0</v>
      </c>
      <c r="BB83" s="275">
        <v>202551</v>
      </c>
      <c r="BC83" s="275">
        <v>0</v>
      </c>
      <c r="BD83" s="275">
        <v>165</v>
      </c>
      <c r="BE83" s="275">
        <v>9812</v>
      </c>
      <c r="BF83" s="275">
        <v>0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0</v>
      </c>
      <c r="BM83" s="275">
        <v>0</v>
      </c>
      <c r="BN83" s="275">
        <v>257012</v>
      </c>
      <c r="BO83" s="275">
        <v>0</v>
      </c>
      <c r="BP83" s="275">
        <v>0</v>
      </c>
      <c r="BQ83" s="275">
        <v>0</v>
      </c>
      <c r="BR83" s="275">
        <v>0</v>
      </c>
      <c r="BS83" s="275">
        <v>6826</v>
      </c>
      <c r="BT83" s="275">
        <v>0</v>
      </c>
      <c r="BU83" s="275">
        <v>0</v>
      </c>
      <c r="BV83" s="275">
        <v>0</v>
      </c>
      <c r="BW83" s="275">
        <v>0</v>
      </c>
      <c r="BX83" s="275">
        <v>0</v>
      </c>
      <c r="BY83" s="275">
        <v>482</v>
      </c>
      <c r="BZ83" s="275">
        <v>2358</v>
      </c>
      <c r="CA83" s="275">
        <v>0</v>
      </c>
      <c r="CB83" s="275">
        <v>0</v>
      </c>
      <c r="CC83" s="275">
        <v>21359</v>
      </c>
      <c r="CD83" s="282">
        <v>0</v>
      </c>
      <c r="CE83" s="25">
        <f t="shared" si="16"/>
        <v>550832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3811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12714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61280</v>
      </c>
      <c r="AZ84" s="273">
        <v>467508</v>
      </c>
      <c r="BA84" s="273">
        <v>0</v>
      </c>
      <c r="BB84" s="273">
        <v>1412766</v>
      </c>
      <c r="BC84" s="273">
        <v>0</v>
      </c>
      <c r="BD84" s="273">
        <v>0</v>
      </c>
      <c r="BE84" s="273">
        <v>458691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45528</v>
      </c>
      <c r="BO84" s="273">
        <v>0</v>
      </c>
      <c r="BP84" s="273">
        <v>0</v>
      </c>
      <c r="BQ84" s="273">
        <v>0</v>
      </c>
      <c r="BR84" s="273">
        <v>0</v>
      </c>
      <c r="BS84" s="273">
        <v>879455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1366</v>
      </c>
      <c r="CD84" s="282">
        <v>0</v>
      </c>
      <c r="CE84" s="25">
        <f t="shared" si="16"/>
        <v>3343119</v>
      </c>
    </row>
    <row r="85" spans="1:84" x14ac:dyDescent="0.25">
      <c r="A85" s="31" t="s">
        <v>284</v>
      </c>
      <c r="B85" s="25"/>
      <c r="C85" s="25">
        <f t="shared" ref="C85:AH85" si="17">SUM(C61:C69)-C84</f>
        <v>20710625</v>
      </c>
      <c r="D85" s="25">
        <f t="shared" si="17"/>
        <v>0</v>
      </c>
      <c r="E85" s="25">
        <f t="shared" si="17"/>
        <v>37158175.260000005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4246928.96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15483147.039999999</v>
      </c>
      <c r="P85" s="25">
        <f t="shared" si="17"/>
        <v>42424606.009999998</v>
      </c>
      <c r="Q85" s="25">
        <f t="shared" si="17"/>
        <v>8151066</v>
      </c>
      <c r="R85" s="25">
        <f t="shared" si="17"/>
        <v>4483241.79</v>
      </c>
      <c r="S85" s="25">
        <f t="shared" si="17"/>
        <v>85777</v>
      </c>
      <c r="T85" s="25">
        <f t="shared" si="17"/>
        <v>423825</v>
      </c>
      <c r="U85" s="25">
        <f t="shared" si="17"/>
        <v>8107510.9100000001</v>
      </c>
      <c r="V85" s="25">
        <f t="shared" si="17"/>
        <v>10774461</v>
      </c>
      <c r="W85" s="25">
        <f t="shared" si="17"/>
        <v>2601615</v>
      </c>
      <c r="X85" s="25">
        <f t="shared" si="17"/>
        <v>7576428</v>
      </c>
      <c r="Y85" s="25">
        <f t="shared" si="17"/>
        <v>11605794</v>
      </c>
      <c r="Z85" s="25">
        <f t="shared" si="17"/>
        <v>0</v>
      </c>
      <c r="AA85" s="25">
        <f t="shared" si="17"/>
        <v>313915</v>
      </c>
      <c r="AB85" s="25">
        <f t="shared" si="17"/>
        <v>14560832.359999999</v>
      </c>
      <c r="AC85" s="25">
        <f t="shared" si="17"/>
        <v>4754037</v>
      </c>
      <c r="AD85" s="25">
        <f t="shared" si="17"/>
        <v>541907</v>
      </c>
      <c r="AE85" s="25">
        <f t="shared" si="17"/>
        <v>4943925</v>
      </c>
      <c r="AF85" s="25">
        <f t="shared" si="17"/>
        <v>0</v>
      </c>
      <c r="AG85" s="25">
        <f t="shared" si="17"/>
        <v>16187580.68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8337636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724473</v>
      </c>
      <c r="AW85" s="25">
        <f t="shared" si="18"/>
        <v>0</v>
      </c>
      <c r="AX85" s="25">
        <f t="shared" si="18"/>
        <v>0</v>
      </c>
      <c r="AY85" s="25">
        <f t="shared" si="18"/>
        <v>5143419</v>
      </c>
      <c r="AZ85" s="25">
        <f t="shared" si="18"/>
        <v>518474</v>
      </c>
      <c r="BA85" s="25">
        <f t="shared" si="18"/>
        <v>1391174</v>
      </c>
      <c r="BB85" s="25">
        <f t="shared" si="18"/>
        <v>4080912.5999999996</v>
      </c>
      <c r="BC85" s="25">
        <f t="shared" si="18"/>
        <v>0</v>
      </c>
      <c r="BD85" s="25">
        <f t="shared" si="18"/>
        <v>99102</v>
      </c>
      <c r="BE85" s="25">
        <f t="shared" si="18"/>
        <v>16901005.84</v>
      </c>
      <c r="BF85" s="25">
        <f t="shared" si="18"/>
        <v>0</v>
      </c>
      <c r="BG85" s="25">
        <f t="shared" si="18"/>
        <v>0</v>
      </c>
      <c r="BH85" s="25">
        <f t="shared" si="18"/>
        <v>0</v>
      </c>
      <c r="BI85" s="25">
        <f t="shared" si="18"/>
        <v>0</v>
      </c>
      <c r="BJ85" s="25">
        <f t="shared" si="18"/>
        <v>0</v>
      </c>
      <c r="BK85" s="25">
        <f t="shared" si="18"/>
        <v>0</v>
      </c>
      <c r="BL85" s="25">
        <f t="shared" si="18"/>
        <v>2036458.14</v>
      </c>
      <c r="BM85" s="25">
        <f t="shared" si="18"/>
        <v>0</v>
      </c>
      <c r="BN85" s="25">
        <f t="shared" si="18"/>
        <v>5832466.0499999998</v>
      </c>
      <c r="BO85" s="25">
        <f t="shared" ref="BO85:CD85" si="19">SUM(BO61:BO69)-BO84</f>
        <v>13266955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-125</v>
      </c>
      <c r="BT85" s="25">
        <f t="shared" si="19"/>
        <v>0</v>
      </c>
      <c r="BU85" s="25">
        <f t="shared" si="19"/>
        <v>0</v>
      </c>
      <c r="BV85" s="25">
        <f t="shared" si="19"/>
        <v>178</v>
      </c>
      <c r="BW85" s="25">
        <f t="shared" si="19"/>
        <v>5558726</v>
      </c>
      <c r="BX85" s="25">
        <f t="shared" si="19"/>
        <v>0</v>
      </c>
      <c r="BY85" s="25">
        <f t="shared" si="19"/>
        <v>2747417</v>
      </c>
      <c r="BZ85" s="25">
        <f t="shared" si="19"/>
        <v>9963019</v>
      </c>
      <c r="CA85" s="25">
        <f t="shared" si="19"/>
        <v>120612.97</v>
      </c>
      <c r="CB85" s="25">
        <f t="shared" si="19"/>
        <v>0</v>
      </c>
      <c r="CC85" s="25">
        <f t="shared" si="19"/>
        <v>46409245.560000002</v>
      </c>
      <c r="CD85" s="25">
        <f t="shared" si="19"/>
        <v>0</v>
      </c>
      <c r="CE85" s="25">
        <f t="shared" si="16"/>
        <v>338266547.17000008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62401591</v>
      </c>
      <c r="D87" s="273">
        <v>0</v>
      </c>
      <c r="E87" s="273">
        <v>121729947</v>
      </c>
      <c r="F87" s="273">
        <v>0</v>
      </c>
      <c r="G87" s="273">
        <v>0</v>
      </c>
      <c r="H87" s="273">
        <v>0</v>
      </c>
      <c r="I87" s="273">
        <v>0</v>
      </c>
      <c r="J87" s="273">
        <v>16870908</v>
      </c>
      <c r="K87" s="273">
        <v>0</v>
      </c>
      <c r="L87" s="273">
        <v>0</v>
      </c>
      <c r="M87" s="273">
        <v>0</v>
      </c>
      <c r="N87" s="273">
        <v>0</v>
      </c>
      <c r="O87" s="273">
        <v>39624943</v>
      </c>
      <c r="P87" s="273">
        <v>117741887</v>
      </c>
      <c r="Q87" s="273">
        <v>11276605</v>
      </c>
      <c r="R87" s="273">
        <v>2953431</v>
      </c>
      <c r="S87" s="273">
        <v>0</v>
      </c>
      <c r="T87" s="273">
        <v>1541845</v>
      </c>
      <c r="U87" s="273">
        <v>32243981</v>
      </c>
      <c r="V87" s="273">
        <v>43205692</v>
      </c>
      <c r="W87" s="273">
        <v>2738990</v>
      </c>
      <c r="X87" s="273">
        <v>8788856</v>
      </c>
      <c r="Y87" s="273">
        <v>8067547</v>
      </c>
      <c r="Z87" s="273">
        <v>0</v>
      </c>
      <c r="AA87" s="273">
        <v>449854</v>
      </c>
      <c r="AB87" s="273">
        <v>31215235</v>
      </c>
      <c r="AC87" s="273">
        <v>26078983</v>
      </c>
      <c r="AD87" s="273">
        <v>2104079</v>
      </c>
      <c r="AE87" s="273">
        <v>7335515</v>
      </c>
      <c r="AF87" s="273">
        <v>0</v>
      </c>
      <c r="AG87" s="273">
        <v>16765055</v>
      </c>
      <c r="AH87" s="273">
        <v>0</v>
      </c>
      <c r="AI87" s="273">
        <v>0</v>
      </c>
      <c r="AJ87" s="273">
        <v>43906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1632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553180482</v>
      </c>
    </row>
    <row r="88" spans="1:84" x14ac:dyDescent="0.25">
      <c r="A88" s="31" t="s">
        <v>287</v>
      </c>
      <c r="B88" s="16"/>
      <c r="C88" s="273">
        <v>2704351</v>
      </c>
      <c r="D88" s="273">
        <v>0</v>
      </c>
      <c r="E88" s="273">
        <v>12646581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268955</v>
      </c>
      <c r="P88" s="273">
        <v>269906766</v>
      </c>
      <c r="Q88" s="273">
        <v>21052556</v>
      </c>
      <c r="R88" s="273">
        <v>0</v>
      </c>
      <c r="S88" s="273">
        <v>0</v>
      </c>
      <c r="T88" s="273">
        <v>80062</v>
      </c>
      <c r="U88" s="273">
        <v>24756800</v>
      </c>
      <c r="V88" s="273">
        <v>35835773</v>
      </c>
      <c r="W88" s="273">
        <v>14185863</v>
      </c>
      <c r="X88" s="273">
        <v>31325599</v>
      </c>
      <c r="Y88" s="273">
        <v>35805399</v>
      </c>
      <c r="Z88" s="273">
        <v>0</v>
      </c>
      <c r="AA88" s="273">
        <v>2348779</v>
      </c>
      <c r="AB88" s="273">
        <v>17613032</v>
      </c>
      <c r="AC88" s="273">
        <v>2874264</v>
      </c>
      <c r="AD88" s="273">
        <v>196827</v>
      </c>
      <c r="AE88" s="273">
        <v>4402915</v>
      </c>
      <c r="AF88" s="273">
        <v>0</v>
      </c>
      <c r="AG88" s="273">
        <v>82282292</v>
      </c>
      <c r="AH88" s="273">
        <v>0</v>
      </c>
      <c r="AI88" s="273">
        <v>0</v>
      </c>
      <c r="AJ88" s="273">
        <v>9961412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583238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568831464</v>
      </c>
    </row>
    <row r="89" spans="1:84" x14ac:dyDescent="0.25">
      <c r="A89" s="21" t="s">
        <v>288</v>
      </c>
      <c r="B89" s="16"/>
      <c r="C89" s="25">
        <f t="shared" ref="C89:AV89" si="21">C87+C88</f>
        <v>65105942</v>
      </c>
      <c r="D89" s="25">
        <f t="shared" si="21"/>
        <v>0</v>
      </c>
      <c r="E89" s="25">
        <f t="shared" si="21"/>
        <v>134376528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16870908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39893898</v>
      </c>
      <c r="P89" s="25">
        <f t="shared" si="21"/>
        <v>387648653</v>
      </c>
      <c r="Q89" s="25">
        <f t="shared" si="21"/>
        <v>32329161</v>
      </c>
      <c r="R89" s="25">
        <f t="shared" si="21"/>
        <v>2953431</v>
      </c>
      <c r="S89" s="25">
        <f t="shared" si="21"/>
        <v>0</v>
      </c>
      <c r="T89" s="25">
        <f t="shared" si="21"/>
        <v>1621907</v>
      </c>
      <c r="U89" s="25">
        <f t="shared" si="21"/>
        <v>57000781</v>
      </c>
      <c r="V89" s="25">
        <f t="shared" si="21"/>
        <v>79041465</v>
      </c>
      <c r="W89" s="25">
        <f t="shared" si="21"/>
        <v>16924853</v>
      </c>
      <c r="X89" s="25">
        <f t="shared" si="21"/>
        <v>40114455</v>
      </c>
      <c r="Y89" s="25">
        <f t="shared" si="21"/>
        <v>43872946</v>
      </c>
      <c r="Z89" s="25">
        <f t="shared" si="21"/>
        <v>0</v>
      </c>
      <c r="AA89" s="25">
        <f t="shared" si="21"/>
        <v>2798633</v>
      </c>
      <c r="AB89" s="25">
        <f t="shared" si="21"/>
        <v>48828267</v>
      </c>
      <c r="AC89" s="25">
        <f t="shared" si="21"/>
        <v>28953247</v>
      </c>
      <c r="AD89" s="25">
        <f t="shared" si="21"/>
        <v>2300906</v>
      </c>
      <c r="AE89" s="25">
        <f t="shared" si="21"/>
        <v>11738430</v>
      </c>
      <c r="AF89" s="25">
        <f t="shared" si="21"/>
        <v>0</v>
      </c>
      <c r="AG89" s="25">
        <f t="shared" si="21"/>
        <v>99047347</v>
      </c>
      <c r="AH89" s="25">
        <f t="shared" si="21"/>
        <v>0</v>
      </c>
      <c r="AI89" s="25">
        <f t="shared" si="21"/>
        <v>0</v>
      </c>
      <c r="AJ89" s="25">
        <f t="shared" si="21"/>
        <v>10005318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584870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1122011946</v>
      </c>
    </row>
    <row r="90" spans="1:84" x14ac:dyDescent="0.25">
      <c r="A90" s="31" t="s">
        <v>289</v>
      </c>
      <c r="B90" s="25"/>
      <c r="C90" s="273">
        <v>24173</v>
      </c>
      <c r="D90" s="273">
        <v>0</v>
      </c>
      <c r="E90" s="273">
        <v>70013</v>
      </c>
      <c r="F90" s="273">
        <v>0</v>
      </c>
      <c r="G90" s="273">
        <v>0</v>
      </c>
      <c r="H90" s="273">
        <v>0</v>
      </c>
      <c r="I90" s="273">
        <v>0</v>
      </c>
      <c r="J90" s="273">
        <v>6716</v>
      </c>
      <c r="K90" s="273">
        <v>0</v>
      </c>
      <c r="L90" s="273">
        <v>0</v>
      </c>
      <c r="M90" s="273">
        <v>0</v>
      </c>
      <c r="N90" s="273">
        <v>0</v>
      </c>
      <c r="O90" s="273">
        <v>13377</v>
      </c>
      <c r="P90" s="273">
        <v>40998</v>
      </c>
      <c r="Q90" s="273">
        <v>16294</v>
      </c>
      <c r="R90" s="273">
        <v>4098</v>
      </c>
      <c r="S90" s="273">
        <v>0</v>
      </c>
      <c r="T90" s="273">
        <v>0</v>
      </c>
      <c r="U90" s="273">
        <v>0</v>
      </c>
      <c r="V90" s="273">
        <v>2215</v>
      </c>
      <c r="W90" s="273">
        <v>0</v>
      </c>
      <c r="X90" s="273">
        <v>1130</v>
      </c>
      <c r="Y90" s="273">
        <v>12521</v>
      </c>
      <c r="Z90" s="273">
        <v>0</v>
      </c>
      <c r="AA90" s="273">
        <v>0</v>
      </c>
      <c r="AB90" s="273">
        <v>4583</v>
      </c>
      <c r="AC90" s="273">
        <v>1856</v>
      </c>
      <c r="AD90" s="273">
        <v>1106</v>
      </c>
      <c r="AE90" s="273">
        <v>6121</v>
      </c>
      <c r="AF90" s="273">
        <v>0</v>
      </c>
      <c r="AG90" s="273">
        <v>19642</v>
      </c>
      <c r="AH90" s="273">
        <v>0</v>
      </c>
      <c r="AI90" s="273">
        <v>0</v>
      </c>
      <c r="AJ90" s="273">
        <v>2883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554</v>
      </c>
      <c r="AW90" s="273">
        <v>0</v>
      </c>
      <c r="AX90" s="273">
        <v>0</v>
      </c>
      <c r="AY90" s="273">
        <v>0</v>
      </c>
      <c r="AZ90" s="273">
        <v>14468</v>
      </c>
      <c r="BA90" s="273">
        <v>789</v>
      </c>
      <c r="BB90" s="273">
        <v>370</v>
      </c>
      <c r="BC90" s="273">
        <v>0</v>
      </c>
      <c r="BD90" s="273">
        <v>7667</v>
      </c>
      <c r="BE90" s="273">
        <v>323240</v>
      </c>
      <c r="BF90" s="273">
        <v>0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416</v>
      </c>
      <c r="BM90" s="273">
        <v>0</v>
      </c>
      <c r="BN90" s="273">
        <v>9960</v>
      </c>
      <c r="BO90" s="273">
        <v>0</v>
      </c>
      <c r="BP90" s="273">
        <v>0</v>
      </c>
      <c r="BQ90" s="273">
        <v>0</v>
      </c>
      <c r="BR90" s="273">
        <v>0</v>
      </c>
      <c r="BS90" s="273">
        <v>1319</v>
      </c>
      <c r="BT90" s="273">
        <v>0</v>
      </c>
      <c r="BU90" s="273">
        <v>0</v>
      </c>
      <c r="BV90" s="273">
        <v>0</v>
      </c>
      <c r="BW90" s="273">
        <v>0</v>
      </c>
      <c r="BX90" s="273">
        <v>0</v>
      </c>
      <c r="BY90" s="273">
        <v>234</v>
      </c>
      <c r="BZ90" s="273">
        <v>0</v>
      </c>
      <c r="CA90" s="273">
        <v>0</v>
      </c>
      <c r="CB90" s="273">
        <v>0</v>
      </c>
      <c r="CC90" s="273">
        <v>10714</v>
      </c>
      <c r="CD90" s="224" t="s">
        <v>247</v>
      </c>
      <c r="CE90" s="25">
        <f t="shared" si="20"/>
        <v>597457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3491</v>
      </c>
      <c r="D92" s="273">
        <v>0</v>
      </c>
      <c r="E92" s="273">
        <v>10111</v>
      </c>
      <c r="F92" s="273">
        <v>0</v>
      </c>
      <c r="G92" s="273">
        <v>0</v>
      </c>
      <c r="H92" s="273">
        <v>0</v>
      </c>
      <c r="I92" s="273">
        <v>0</v>
      </c>
      <c r="J92" s="273">
        <v>970</v>
      </c>
      <c r="K92" s="273">
        <v>0</v>
      </c>
      <c r="L92" s="273">
        <v>0</v>
      </c>
      <c r="M92" s="273">
        <v>0</v>
      </c>
      <c r="N92" s="273">
        <v>0</v>
      </c>
      <c r="O92" s="273">
        <v>1932</v>
      </c>
      <c r="P92" s="273">
        <v>5921</v>
      </c>
      <c r="Q92" s="273">
        <v>2353</v>
      </c>
      <c r="R92" s="273">
        <v>592</v>
      </c>
      <c r="S92" s="273">
        <v>0</v>
      </c>
      <c r="T92" s="273">
        <v>0</v>
      </c>
      <c r="U92" s="273">
        <v>0</v>
      </c>
      <c r="V92" s="273">
        <v>320</v>
      </c>
      <c r="W92" s="273">
        <v>0</v>
      </c>
      <c r="X92" s="273">
        <v>163</v>
      </c>
      <c r="Y92" s="273">
        <v>1808</v>
      </c>
      <c r="Z92" s="273">
        <v>0</v>
      </c>
      <c r="AA92" s="273">
        <v>0</v>
      </c>
      <c r="AB92" s="273">
        <v>662</v>
      </c>
      <c r="AC92" s="273">
        <v>268</v>
      </c>
      <c r="AD92" s="273">
        <v>160</v>
      </c>
      <c r="AE92" s="273">
        <v>884</v>
      </c>
      <c r="AF92" s="273">
        <v>0</v>
      </c>
      <c r="AG92" s="273">
        <v>2837</v>
      </c>
      <c r="AH92" s="273">
        <v>0</v>
      </c>
      <c r="AI92" s="273">
        <v>0</v>
      </c>
      <c r="AJ92" s="273">
        <v>416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80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114</v>
      </c>
      <c r="BB92" s="273">
        <v>53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60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190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34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f t="shared" si="20"/>
        <v>33419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47.6</v>
      </c>
      <c r="D94" s="277">
        <v>0</v>
      </c>
      <c r="E94" s="277">
        <v>123.75</v>
      </c>
      <c r="F94" s="277">
        <v>0</v>
      </c>
      <c r="G94" s="277">
        <v>0</v>
      </c>
      <c r="H94" s="277">
        <v>0</v>
      </c>
      <c r="I94" s="277">
        <v>0</v>
      </c>
      <c r="J94" s="277">
        <v>9.89</v>
      </c>
      <c r="K94" s="277">
        <v>0</v>
      </c>
      <c r="L94" s="277">
        <v>0</v>
      </c>
      <c r="M94" s="277">
        <v>0</v>
      </c>
      <c r="N94" s="277">
        <v>0</v>
      </c>
      <c r="O94" s="277">
        <v>35.39</v>
      </c>
      <c r="P94" s="274">
        <v>36.92</v>
      </c>
      <c r="Q94" s="274">
        <v>21.73</v>
      </c>
      <c r="R94" s="274">
        <v>0.01</v>
      </c>
      <c r="S94" s="278">
        <v>0</v>
      </c>
      <c r="T94" s="278">
        <v>1.1000000000000001</v>
      </c>
      <c r="U94" s="279">
        <v>0</v>
      </c>
      <c r="V94" s="274">
        <v>4.01</v>
      </c>
      <c r="W94" s="274">
        <v>0.04</v>
      </c>
      <c r="X94" s="274">
        <v>0.08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1.57</v>
      </c>
      <c r="AE94" s="274">
        <v>0</v>
      </c>
      <c r="AF94" s="274">
        <v>0</v>
      </c>
      <c r="AG94" s="274">
        <v>34.450000000000003</v>
      </c>
      <c r="AH94" s="274">
        <v>0</v>
      </c>
      <c r="AI94" s="274">
        <v>0</v>
      </c>
      <c r="AJ94" s="274">
        <v>2.87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319.41000000000003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98029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/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1370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287" t="s">
        <v>1371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322</v>
      </c>
      <c r="B115" s="35" t="s">
        <v>299</v>
      </c>
      <c r="C115" s="292"/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/>
      <c r="D120" s="16"/>
      <c r="E120" s="16"/>
    </row>
    <row r="121" spans="1:5" x14ac:dyDescent="0.25">
      <c r="A121" s="16" t="s">
        <v>327</v>
      </c>
      <c r="B121" s="35" t="s">
        <v>299</v>
      </c>
      <c r="C121" s="292"/>
      <c r="D121" s="16"/>
      <c r="E121" s="16"/>
    </row>
    <row r="122" spans="1:5" x14ac:dyDescent="0.25">
      <c r="A122" s="16" t="s">
        <v>328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4">
        <v>7638</v>
      </c>
      <c r="D127" s="295">
        <v>33129</v>
      </c>
      <c r="E127" s="16"/>
    </row>
    <row r="128" spans="1:5" x14ac:dyDescent="0.25">
      <c r="A128" s="16" t="s">
        <v>333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1880</v>
      </c>
      <c r="D130" s="295">
        <v>4370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36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/>
      <c r="D133" s="16"/>
      <c r="E133" s="16"/>
    </row>
    <row r="134" spans="1:5" x14ac:dyDescent="0.25">
      <c r="A134" s="16" t="s">
        <v>339</v>
      </c>
      <c r="B134" s="35" t="s">
        <v>299</v>
      </c>
      <c r="C134" s="296">
        <v>85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/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39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343</v>
      </c>
      <c r="B139" s="35" t="s">
        <v>299</v>
      </c>
      <c r="C139" s="294"/>
      <c r="D139" s="16"/>
      <c r="E139" s="16"/>
    </row>
    <row r="140" spans="1:5" x14ac:dyDescent="0.25">
      <c r="A140" s="16" t="s">
        <v>344</v>
      </c>
      <c r="B140" s="35"/>
      <c r="C140" s="292"/>
      <c r="D140" s="16"/>
      <c r="E140" s="16"/>
    </row>
    <row r="141" spans="1:5" x14ac:dyDescent="0.25">
      <c r="A141" s="16" t="s">
        <v>334</v>
      </c>
      <c r="B141" s="35" t="s">
        <v>299</v>
      </c>
      <c r="C141" s="292"/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15</v>
      </c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f>SUM(C132:C142)</f>
        <v>175</v>
      </c>
    </row>
    <row r="144" spans="1:5" x14ac:dyDescent="0.25">
      <c r="A144" s="16" t="s">
        <v>347</v>
      </c>
      <c r="B144" s="35" t="s">
        <v>299</v>
      </c>
      <c r="C144" s="294">
        <v>175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2968</v>
      </c>
      <c r="C154" s="295">
        <v>807</v>
      </c>
      <c r="D154" s="295">
        <v>3863</v>
      </c>
      <c r="E154" s="25">
        <f>SUM(B154:D154)</f>
        <v>7638</v>
      </c>
    </row>
    <row r="155" spans="1:6" x14ac:dyDescent="0.25">
      <c r="A155" s="16" t="s">
        <v>241</v>
      </c>
      <c r="B155" s="295">
        <v>12874</v>
      </c>
      <c r="C155" s="295">
        <v>3499</v>
      </c>
      <c r="D155" s="295">
        <v>16756</v>
      </c>
      <c r="E155" s="25">
        <f>SUM(B155:D155)</f>
        <v>33129</v>
      </c>
    </row>
    <row r="156" spans="1:6" x14ac:dyDescent="0.25">
      <c r="A156" s="16" t="s">
        <v>354</v>
      </c>
      <c r="B156" s="295">
        <v>76206</v>
      </c>
      <c r="C156" s="295">
        <v>20713</v>
      </c>
      <c r="D156" s="295">
        <v>99181</v>
      </c>
      <c r="E156" s="25">
        <f>SUM(B156:D156)</f>
        <v>196100</v>
      </c>
    </row>
    <row r="157" spans="1:6" x14ac:dyDescent="0.25">
      <c r="A157" s="16" t="s">
        <v>286</v>
      </c>
      <c r="B157" s="295">
        <v>257495288</v>
      </c>
      <c r="C157" s="295">
        <v>61161058</v>
      </c>
      <c r="D157" s="295">
        <v>234524134</v>
      </c>
      <c r="E157" s="25">
        <f>SUM(B157:D157)</f>
        <v>553180480</v>
      </c>
      <c r="F157" s="14"/>
    </row>
    <row r="158" spans="1:6" x14ac:dyDescent="0.25">
      <c r="A158" s="16" t="s">
        <v>287</v>
      </c>
      <c r="B158" s="295">
        <v>178527512</v>
      </c>
      <c r="C158" s="295">
        <v>57350345</v>
      </c>
      <c r="D158" s="295">
        <v>332953605</v>
      </c>
      <c r="E158" s="25">
        <f>SUM(B158:D158)</f>
        <v>568831462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354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354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8057957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836029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11886350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7464950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382411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28627697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3416830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992794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4409624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6231816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6231816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5028279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13875461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18903740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-8089488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9886822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1797334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2">
        <v>46315058</v>
      </c>
      <c r="C211" s="292">
        <v>0</v>
      </c>
      <c r="D211" s="295">
        <v>0</v>
      </c>
      <c r="E211" s="25">
        <f t="shared" ref="E211:E219" si="22">SUM(B211:C211)-D211</f>
        <v>46315058</v>
      </c>
    </row>
    <row r="212" spans="1:5" x14ac:dyDescent="0.25">
      <c r="A212" s="16" t="s">
        <v>389</v>
      </c>
      <c r="B212" s="292">
        <v>2156188</v>
      </c>
      <c r="C212" s="292">
        <v>0</v>
      </c>
      <c r="D212" s="295">
        <v>0</v>
      </c>
      <c r="E212" s="25">
        <f t="shared" si="22"/>
        <v>2156188</v>
      </c>
    </row>
    <row r="213" spans="1:5" x14ac:dyDescent="0.25">
      <c r="A213" s="16" t="s">
        <v>390</v>
      </c>
      <c r="B213" s="292">
        <v>376409935</v>
      </c>
      <c r="C213" s="292">
        <v>14143239</v>
      </c>
      <c r="D213" s="295">
        <v>0</v>
      </c>
      <c r="E213" s="25">
        <f t="shared" si="22"/>
        <v>390553174</v>
      </c>
    </row>
    <row r="214" spans="1:5" x14ac:dyDescent="0.25">
      <c r="A214" s="16" t="s">
        <v>391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392</v>
      </c>
      <c r="B215" s="292">
        <v>2196708</v>
      </c>
      <c r="C215" s="292">
        <v>1037672</v>
      </c>
      <c r="D215" s="295">
        <v>0</v>
      </c>
      <c r="E215" s="25">
        <f t="shared" si="22"/>
        <v>3234380</v>
      </c>
    </row>
    <row r="216" spans="1:5" x14ac:dyDescent="0.25">
      <c r="A216" s="16" t="s">
        <v>393</v>
      </c>
      <c r="B216" s="292">
        <v>112081960</v>
      </c>
      <c r="C216" s="292">
        <v>6869214</v>
      </c>
      <c r="D216" s="295">
        <v>0</v>
      </c>
      <c r="E216" s="25">
        <f t="shared" si="22"/>
        <v>118951174</v>
      </c>
    </row>
    <row r="217" spans="1:5" x14ac:dyDescent="0.25">
      <c r="A217" s="16" t="s">
        <v>394</v>
      </c>
      <c r="B217" s="292">
        <v>0</v>
      </c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395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396</v>
      </c>
      <c r="B219" s="292">
        <v>4326321</v>
      </c>
      <c r="C219" s="292">
        <v>6073571</v>
      </c>
      <c r="D219" s="295">
        <v>0</v>
      </c>
      <c r="E219" s="25">
        <f t="shared" si="22"/>
        <v>10399892</v>
      </c>
    </row>
    <row r="220" spans="1:5" x14ac:dyDescent="0.25">
      <c r="A220" s="16" t="s">
        <v>229</v>
      </c>
      <c r="B220" s="25">
        <f>SUM(B211:B219)</f>
        <v>543486170</v>
      </c>
      <c r="C220" s="225">
        <f>SUM(C211:C219)</f>
        <v>28123696</v>
      </c>
      <c r="D220" s="25">
        <f>SUM(D211:D219)</f>
        <v>0</v>
      </c>
      <c r="E220" s="25">
        <f>SUM(E211:E219)</f>
        <v>571609866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2">
        <v>816660</v>
      </c>
      <c r="C225" s="292">
        <v>111744</v>
      </c>
      <c r="D225" s="295">
        <v>0</v>
      </c>
      <c r="E225" s="25">
        <f t="shared" ref="E225:E232" si="23">SUM(B225:C225)-D225</f>
        <v>928404</v>
      </c>
    </row>
    <row r="226" spans="1:6" x14ac:dyDescent="0.25">
      <c r="A226" s="16" t="s">
        <v>390</v>
      </c>
      <c r="B226" s="292">
        <v>137531589</v>
      </c>
      <c r="C226" s="292">
        <v>18441763</v>
      </c>
      <c r="D226" s="295">
        <v>0</v>
      </c>
      <c r="E226" s="25">
        <f t="shared" si="23"/>
        <v>155973352</v>
      </c>
    </row>
    <row r="227" spans="1:6" x14ac:dyDescent="0.25">
      <c r="A227" s="16" t="s">
        <v>391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392</v>
      </c>
      <c r="B228" s="292">
        <v>1212999</v>
      </c>
      <c r="C228" s="292">
        <v>274181</v>
      </c>
      <c r="D228" s="295">
        <v>0</v>
      </c>
      <c r="E228" s="25">
        <f t="shared" si="23"/>
        <v>1487180</v>
      </c>
    </row>
    <row r="229" spans="1:6" x14ac:dyDescent="0.25">
      <c r="A229" s="16" t="s">
        <v>393</v>
      </c>
      <c r="B229" s="292">
        <v>98239132</v>
      </c>
      <c r="C229" s="292">
        <v>4810070</v>
      </c>
      <c r="D229" s="295">
        <v>0</v>
      </c>
      <c r="E229" s="25">
        <f t="shared" si="23"/>
        <v>103049202</v>
      </c>
    </row>
    <row r="230" spans="1:6" x14ac:dyDescent="0.25">
      <c r="A230" s="16" t="s">
        <v>394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395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396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237800380</v>
      </c>
      <c r="C233" s="225">
        <f>SUM(C224:C232)</f>
        <v>23637758</v>
      </c>
      <c r="D233" s="25">
        <f>SUM(D224:D232)</f>
        <v>0</v>
      </c>
      <c r="E233" s="25">
        <f>SUM(E224:E232)</f>
        <v>261438138</v>
      </c>
    </row>
    <row r="234" spans="1:6" x14ac:dyDescent="0.25">
      <c r="A234" s="16"/>
      <c r="B234" s="16"/>
      <c r="C234" s="22"/>
      <c r="D234" s="16"/>
      <c r="E234" s="16"/>
      <c r="F234" s="11">
        <f>E220-E233</f>
        <v>310171728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45" t="s">
        <v>399</v>
      </c>
      <c r="C236" s="345"/>
      <c r="D236" s="30"/>
      <c r="E236" s="30"/>
    </row>
    <row r="237" spans="1:6" x14ac:dyDescent="0.25">
      <c r="A237" s="43" t="s">
        <v>399</v>
      </c>
      <c r="B237" s="30"/>
      <c r="C237" s="292">
        <v>14827098</v>
      </c>
      <c r="D237" s="32">
        <f>C237</f>
        <v>14827098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353621820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87615496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4089934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18198441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292383547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-930991.86000000115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f>SUM(C239:C244)</f>
        <v>754978246.13999999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4">
        <v>746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7638517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7870050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f>SUM(C249:C251)</f>
        <v>15508567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f>D237+D245+D252+D256</f>
        <v>785313911.13999999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279378690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104633960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56306490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1278469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4831077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0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f>SUM(C266:C268)-C269+SUM(C270:C275)</f>
        <v>333815706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46315058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2156188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390553174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3234380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118951174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10399892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f>SUM(C283:C290)</f>
        <v>571609866</v>
      </c>
      <c r="E291" s="16"/>
    </row>
    <row r="292" spans="1:5" x14ac:dyDescent="0.25">
      <c r="A292" s="16" t="s">
        <v>438</v>
      </c>
      <c r="B292" s="35" t="s">
        <v>299</v>
      </c>
      <c r="C292" s="292">
        <v>261438137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f>D291-C292</f>
        <v>310171729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834699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f>C295-C296+C297+C298</f>
        <v>834699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f>D276+D281+D293+D299+D306</f>
        <v>644822134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644822134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15481254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5390745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14602858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f>SUM(C314:C323)</f>
        <v>35474857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223231323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96112348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319343671</v>
      </c>
      <c r="E339" s="16"/>
    </row>
    <row r="340" spans="1:5" x14ac:dyDescent="0.25">
      <c r="A340" s="16" t="s">
        <v>479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480</v>
      </c>
      <c r="B341" s="16"/>
      <c r="C341" s="22"/>
      <c r="D341" s="25">
        <f>D339-D340</f>
        <v>319343671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290003607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f>D324+D329+D341+C343+C347+C348</f>
        <v>644822135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f>D308</f>
        <v>644822134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2">
        <v>553180480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2">
        <v>568831462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f>SUM(C358:C359)</f>
        <v>1122011942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14827098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754978246.13999999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15508567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f>SUM(C362:C365)</f>
        <v>785313911.13999999</v>
      </c>
      <c r="E366" s="16"/>
    </row>
    <row r="367" spans="1:5" x14ac:dyDescent="0.25">
      <c r="A367" s="16" t="s">
        <v>498</v>
      </c>
      <c r="B367" s="16"/>
      <c r="C367" s="22"/>
      <c r="D367" s="25">
        <f>D360-D366</f>
        <v>336698030.86000001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8731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3811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458691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7071052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528788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2351830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512</v>
      </c>
      <c r="B381" s="35"/>
      <c r="C381" s="35"/>
      <c r="D381" s="25">
        <f>SUM(C370:C380)</f>
        <v>10422903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f>D381+C382</f>
        <v>10422903</v>
      </c>
      <c r="E383" s="16"/>
    </row>
    <row r="384" spans="1:6" x14ac:dyDescent="0.25">
      <c r="A384" s="16" t="s">
        <v>515</v>
      </c>
      <c r="B384" s="16"/>
      <c r="C384" s="22"/>
      <c r="D384" s="25">
        <f>D367+D383</f>
        <v>347120933.86000001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106639528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28627697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7670349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35014407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14817312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23177662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4409624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4">
        <v>1797335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448922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2289939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114490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6231816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1160986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803477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7019667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81364137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89756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89209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18789250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2300595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550832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f>SUM(C401:C414)</f>
        <v>121253076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f>SUM(C389:C399,D415)</f>
        <v>343406990</v>
      </c>
      <c r="E416" s="25"/>
    </row>
    <row r="417" spans="1:13" x14ac:dyDescent="0.25">
      <c r="A417" s="25" t="s">
        <v>529</v>
      </c>
      <c r="B417" s="16"/>
      <c r="C417" s="22"/>
      <c r="D417" s="25">
        <f>D384-D416</f>
        <v>3713943.8600000143</v>
      </c>
      <c r="E417" s="25"/>
    </row>
    <row r="418" spans="1:13" x14ac:dyDescent="0.25">
      <c r="A418" s="25" t="s">
        <v>530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f>SUM(C418:C419)</f>
        <v>0</v>
      </c>
      <c r="E420" s="25"/>
      <c r="F420" s="11">
        <f>D420-C399</f>
        <v>-1797335</v>
      </c>
    </row>
    <row r="421" spans="1:13" x14ac:dyDescent="0.25">
      <c r="A421" s="25" t="s">
        <v>533</v>
      </c>
      <c r="B421" s="16"/>
      <c r="C421" s="22"/>
      <c r="D421" s="25">
        <f>D417+D420</f>
        <v>3713943.8600000143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f>D421+C422-C423</f>
        <v>3713943.8600000143</v>
      </c>
      <c r="E424" s="16"/>
    </row>
    <row r="426" spans="1:13" ht="29.1" customHeight="1" x14ac:dyDescent="0.25">
      <c r="A426" s="346" t="s">
        <v>537</v>
      </c>
      <c r="B426" s="346"/>
      <c r="C426" s="346"/>
      <c r="D426" s="346"/>
      <c r="E426" s="346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274217</v>
      </c>
      <c r="E612" s="219">
        <f>SUM(C624:D647)+SUM(C668:D713)</f>
        <v>284750620.63263899</v>
      </c>
      <c r="F612" s="219">
        <f>CE64-(AX64+BD64+BE64+BG64+BJ64+BN64+BP64+BQ64+CB64+CC64+CD64)</f>
        <v>33983824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771.91</v>
      </c>
      <c r="I612" s="217">
        <f>CE92-(AX92+AY92+AZ92+BD92+BE92+BF92+BG92+BJ92+BN92+BO92+BP92+BQ92+BR92+CB92+CC92+CD92)</f>
        <v>33419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1122011946</v>
      </c>
      <c r="L612" s="223">
        <f>CE94-(AW94+AX94+AY94+AZ94+BA94+BB94+BC94+BD94+BE94+BF94+BG94+BH94+BI94+BJ94+BK94+BL94+BM94+BN94+BO94+BP94+BQ94+BR94+BS94+BT94+BU94+BV94+BW94+BX94+BY94+BZ94+CA94+CB94+CC94+CD94)</f>
        <v>319.41000000000003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16901005.84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16901005.84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5832466.0499999998</v>
      </c>
      <c r="D619" s="217">
        <f>(D615/D612)*BN90</f>
        <v>613871.56218031701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46409245.560000002</v>
      </c>
      <c r="D620" s="217">
        <f>(D615/D612)*CC90</f>
        <v>660343.36518071452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53515926.537361033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99102</v>
      </c>
      <c r="D624" s="217">
        <f>(D615/D612)*BD90</f>
        <v>472545.50875868381</v>
      </c>
      <c r="E624" s="219">
        <f>(E623/E612)*SUM(C624:D624)</f>
        <v>107435.2217952237</v>
      </c>
      <c r="F624" s="219">
        <f>SUM(C624:E624)</f>
        <v>679082.73055390746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5143419</v>
      </c>
      <c r="D625" s="217">
        <f>(D615/D612)*AY90</f>
        <v>0</v>
      </c>
      <c r="E625" s="219">
        <f>(E623/E612)*SUM(C625:D625)</f>
        <v>966652.26837197074</v>
      </c>
      <c r="F625" s="219">
        <f>(F624/F612)*AY64</f>
        <v>8413.8834020706254</v>
      </c>
      <c r="G625" s="217">
        <f>SUM(C625:F625)</f>
        <v>6118485.1517740414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13266955</v>
      </c>
      <c r="D627" s="217">
        <f>(D615/D612)*BO90</f>
        <v>0</v>
      </c>
      <c r="E627" s="219">
        <f>(E623/E612)*SUM(C627:D627)</f>
        <v>2493386.6257325835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518474</v>
      </c>
      <c r="D628" s="217">
        <f>(D615/D612)*AZ90</f>
        <v>891716.24112699064</v>
      </c>
      <c r="E628" s="219">
        <f>(E623/E612)*SUM(C628:D628)</f>
        <v>265030.63340191066</v>
      </c>
      <c r="F628" s="219">
        <f>(F624/F612)*AZ64</f>
        <v>8433.4662799699126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1391174</v>
      </c>
      <c r="D630" s="217">
        <f>(D615/D612)*BA90</f>
        <v>48628.982184766079</v>
      </c>
      <c r="E630" s="219">
        <f>(E623/E612)*SUM(C630:D630)</f>
        <v>270596.04102594644</v>
      </c>
      <c r="F630" s="219">
        <f>(F624/F612)*BA64</f>
        <v>269.44441387140211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4080912.5999999996</v>
      </c>
      <c r="D632" s="217">
        <f>(D615/D612)*BB90</f>
        <v>22804.465663325031</v>
      </c>
      <c r="E632" s="219">
        <f>(E623/E612)*SUM(C632:D632)</f>
        <v>771251.07059724675</v>
      </c>
      <c r="F632" s="219">
        <f>(F624/F612)*BB64</f>
        <v>85.745029659017092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2036458.14</v>
      </c>
      <c r="D637" s="217">
        <f>(D615/D612)*BL90</f>
        <v>25639.615448495169</v>
      </c>
      <c r="E637" s="219">
        <f>(E623/E612)*SUM(C637:D637)</f>
        <v>387549.89101783017</v>
      </c>
      <c r="F637" s="219">
        <f>(F624/F612)*BL64</f>
        <v>203.46210486788908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-125</v>
      </c>
      <c r="D639" s="217">
        <f>(D615/D612)*BS90</f>
        <v>81294.838405204631</v>
      </c>
      <c r="E639" s="219">
        <f>(E623/E612)*SUM(C639:D639)</f>
        <v>15255.02946926497</v>
      </c>
      <c r="F639" s="219">
        <f>(F624/F612)*BS64</f>
        <v>974.40803571723382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178</v>
      </c>
      <c r="D642" s="217">
        <f>(D615/D612)*BV90</f>
        <v>0</v>
      </c>
      <c r="E642" s="219">
        <f>(E623/E612)*SUM(C642:D642)</f>
        <v>33.453254298397773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5558726</v>
      </c>
      <c r="D643" s="217">
        <f>(D615/D612)*BW90</f>
        <v>0</v>
      </c>
      <c r="E643" s="219">
        <f>(E623/E612)*SUM(C643:D643)</f>
        <v>1044704.9126579521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2747417</v>
      </c>
      <c r="D645" s="217">
        <f>(D615/D612)*BY90</f>
        <v>14422.283689778533</v>
      </c>
      <c r="E645" s="219">
        <f>(E623/E612)*SUM(C645:D645)</f>
        <v>519059.05555381416</v>
      </c>
      <c r="F645" s="219">
        <f>(F624/F612)*BY64</f>
        <v>102.67023127197153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9963019</v>
      </c>
      <c r="D646" s="217">
        <f>(D615/D612)*BZ90</f>
        <v>0</v>
      </c>
      <c r="E646" s="219">
        <f>(E623/E612)*SUM(C646:D646)</f>
        <v>1872446.113408813</v>
      </c>
      <c r="F646" s="219">
        <f>(F624/F612)*BZ64</f>
        <v>522.70297968319016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120612.97</v>
      </c>
      <c r="D647" s="217">
        <f>(D615/D612)*CA90</f>
        <v>0</v>
      </c>
      <c r="E647" s="219">
        <f>(E623/E612)*SUM(C647:D647)</f>
        <v>22667.957062331585</v>
      </c>
      <c r="F647" s="219">
        <f>(F624/F612)*CA64</f>
        <v>49.196985089839217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114069040.16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20710625</v>
      </c>
      <c r="D668" s="217">
        <f>(D615/D612)*C90</f>
        <v>1489871.212106908</v>
      </c>
      <c r="E668" s="219">
        <f>(E623/E612)*SUM(C668:D668)</f>
        <v>4172353.0636754436</v>
      </c>
      <c r="F668" s="219">
        <f>(F624/F612)*C64</f>
        <v>16944.704560739847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37158175.260000005</v>
      </c>
      <c r="D670" s="217">
        <f>(D615/D612)*E90</f>
        <v>4315159.6067199335</v>
      </c>
      <c r="E670" s="219">
        <f>(E623/E612)*SUM(C670:D670)</f>
        <v>7794483.2466235347</v>
      </c>
      <c r="F670" s="219">
        <f>(F624/F612)*E64</f>
        <v>27674.642942441962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4246928.96</v>
      </c>
      <c r="D675" s="217">
        <f>(D615/D612)*J90</f>
        <v>413931.86863484024</v>
      </c>
      <c r="E675" s="219">
        <f>(E623/E612)*SUM(C675:D675)</f>
        <v>875960.46376270952</v>
      </c>
      <c r="F675" s="219">
        <f>(F624/F612)*J64</f>
        <v>2103.6606845381089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15483147.039999999</v>
      </c>
      <c r="D680" s="217">
        <f>(D615/D612)*O90</f>
        <v>824473.88426567276</v>
      </c>
      <c r="E680" s="219">
        <f>(E623/E612)*SUM(C680:D680)</f>
        <v>3064848.2571984949</v>
      </c>
      <c r="F680" s="219">
        <f>(F624/F612)*O64</f>
        <v>16886.155752326675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42424606.009999998</v>
      </c>
      <c r="D681" s="217">
        <f>(D615/D612)*P90</f>
        <v>2526858.0628783773</v>
      </c>
      <c r="E681" s="219">
        <f>(E623/E612)*SUM(C681:D681)</f>
        <v>8448161.565816246</v>
      </c>
      <c r="F681" s="219">
        <f>(F624/F612)*P64</f>
        <v>327557.12358327385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8151066</v>
      </c>
      <c r="D682" s="217">
        <f>(D615/D612)*Q90</f>
        <v>1004259.3608600487</v>
      </c>
      <c r="E682" s="219">
        <f>(E623/E612)*SUM(C682:D682)</f>
        <v>1720648.4689967504</v>
      </c>
      <c r="F682" s="219">
        <f>(F624/F612)*Q64</f>
        <v>1741.0177578888795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4483241.79</v>
      </c>
      <c r="D683" s="217">
        <f>(D615/D612)*R90</f>
        <v>252574.8656440702</v>
      </c>
      <c r="E683" s="219">
        <f>(E623/E612)*SUM(C683:D683)</f>
        <v>890047.63422386954</v>
      </c>
      <c r="F683" s="219">
        <f>(F624/F612)*R64</f>
        <v>24168.068881704687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85777</v>
      </c>
      <c r="D684" s="217">
        <f>(D615/D612)*S90</f>
        <v>0</v>
      </c>
      <c r="E684" s="219">
        <f>(E623/E612)*SUM(C684:D684)</f>
        <v>16120.897718840821</v>
      </c>
      <c r="F684" s="219">
        <f>(F624/F612)*S64</f>
        <v>206.15974621115808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423825</v>
      </c>
      <c r="D685" s="217">
        <f>(D615/D612)*T90</f>
        <v>0</v>
      </c>
      <c r="E685" s="219">
        <f>(E623/E612)*SUM(C685:D685)</f>
        <v>79653.514061901325</v>
      </c>
      <c r="F685" s="219">
        <f>(F624/F612)*T64</f>
        <v>1812.9148953191159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8107510.9100000001</v>
      </c>
      <c r="D686" s="217">
        <f>(D615/D612)*U90</f>
        <v>0</v>
      </c>
      <c r="E686" s="219">
        <f>(E623/E612)*SUM(C686:D686)</f>
        <v>1523722.6078610357</v>
      </c>
      <c r="F686" s="219">
        <f>(F624/F612)*U64</f>
        <v>9006.5851789795288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10774461</v>
      </c>
      <c r="D687" s="217">
        <f>(D615/D612)*V90</f>
        <v>136518.62552504038</v>
      </c>
      <c r="E687" s="219">
        <f>(E623/E612)*SUM(C687:D687)</f>
        <v>2050605.4834681242</v>
      </c>
      <c r="F687" s="219">
        <f>(F624/F612)*V64</f>
        <v>41813.221012856447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2601615</v>
      </c>
      <c r="D688" s="217">
        <f>(D615/D612)*W90</f>
        <v>0</v>
      </c>
      <c r="E688" s="219">
        <f>(E623/E612)*SUM(C688:D688)</f>
        <v>488946.56281756255</v>
      </c>
      <c r="F688" s="219">
        <f>(F624/F612)*W64</f>
        <v>4522.0861575145391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7576428</v>
      </c>
      <c r="D689" s="217">
        <f>(D615/D612)*X90</f>
        <v>69646.070809614277</v>
      </c>
      <c r="E689" s="219">
        <f>(E623/E612)*SUM(C689:D689)</f>
        <v>1437000.3386246038</v>
      </c>
      <c r="F689" s="219">
        <f>(F624/F612)*X64</f>
        <v>27587.179415334638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11605794</v>
      </c>
      <c r="D690" s="217">
        <f>(D615/D612)*Y90</f>
        <v>771715.44478511543</v>
      </c>
      <c r="E690" s="219">
        <f>(E623/E612)*SUM(C690:D690)</f>
        <v>2326224.5563888582</v>
      </c>
      <c r="F690" s="219">
        <f>(F624/F612)*Y64</f>
        <v>13810.34505778829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313915</v>
      </c>
      <c r="D692" s="217">
        <f>(D615/D612)*AA90</f>
        <v>0</v>
      </c>
      <c r="E692" s="219">
        <f>(E623/E612)*SUM(C692:D692)</f>
        <v>58997.069230795154</v>
      </c>
      <c r="F692" s="219">
        <f>(F624/F612)*AA64</f>
        <v>1115.0250885511894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14560832.359999999</v>
      </c>
      <c r="D693" s="217">
        <f>(D615/D612)*AB90</f>
        <v>282467.20577032055</v>
      </c>
      <c r="E693" s="219">
        <f>(E623/E612)*SUM(C693:D693)</f>
        <v>2789644.2415787182</v>
      </c>
      <c r="F693" s="219">
        <f>(F624/F612)*AB64</f>
        <v>103043.54486882302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4754037</v>
      </c>
      <c r="D694" s="217">
        <f>(D615/D612)*AC90</f>
        <v>114392.1304625169</v>
      </c>
      <c r="E694" s="219">
        <f>(E623/E612)*SUM(C694:D694)</f>
        <v>914970.77379264124</v>
      </c>
      <c r="F694" s="219">
        <f>(F624/F612)*AC64</f>
        <v>5820.9105429204565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541907</v>
      </c>
      <c r="D695" s="217">
        <f>(D615/D612)*AD90</f>
        <v>68166.862226047248</v>
      </c>
      <c r="E695" s="219">
        <f>(E623/E612)*SUM(C695:D695)</f>
        <v>114657.05648232385</v>
      </c>
      <c r="F695" s="219">
        <f>(F624/F612)*AD64</f>
        <v>1482.3239443336163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4943925</v>
      </c>
      <c r="D696" s="217">
        <f>(D615/D612)*AE90</f>
        <v>377259.82250057434</v>
      </c>
      <c r="E696" s="219">
        <f>(E623/E612)*SUM(C696:D696)</f>
        <v>1000061.5114375637</v>
      </c>
      <c r="F696" s="219">
        <f>(F624/F612)*AE64</f>
        <v>308.86994254006692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16187580.68</v>
      </c>
      <c r="D698" s="217">
        <f>(D615/D612)*AG90</f>
        <v>1210608.9582676492</v>
      </c>
      <c r="E698" s="219">
        <f>(E623/E612)*SUM(C698:D698)</f>
        <v>3269809.338768072</v>
      </c>
      <c r="F698" s="219">
        <f>(F624/F612)*AG64</f>
        <v>21010.289855387862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8337636</v>
      </c>
      <c r="D701" s="217">
        <f>(D615/D612)*AJ90</f>
        <v>177689.93110098934</v>
      </c>
      <c r="E701" s="219">
        <f>(E623/E612)*SUM(C701:D701)</f>
        <v>1600367.2123981023</v>
      </c>
      <c r="F701" s="219">
        <f>(F624/F612)*AJ64</f>
        <v>10943.291838161989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724473</v>
      </c>
      <c r="D713" s="217">
        <f>(D615/D612)*AV90</f>
        <v>34145.064804005582</v>
      </c>
      <c r="E713" s="219">
        <f>(E623/E612)*SUM(C713:D713)</f>
        <v>142574.39908565619</v>
      </c>
      <c r="F713" s="219">
        <f>(F624/F612)*AV64</f>
        <v>469.62938407043106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338266547.17000008</v>
      </c>
      <c r="D715" s="202">
        <f>SUM(D616:D647)+SUM(D668:D713)</f>
        <v>16901005.839999996</v>
      </c>
      <c r="E715" s="202">
        <f>SUM(E624:E647)+SUM(E668:E713)</f>
        <v>53515926.537361041</v>
      </c>
      <c r="F715" s="202">
        <f>SUM(F625:F648)+SUM(F668:F713)</f>
        <v>679082.73055390746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338266547.17000008</v>
      </c>
      <c r="D716" s="202">
        <f>D615</f>
        <v>16901005.84</v>
      </c>
      <c r="E716" s="202">
        <f>E623</f>
        <v>53515926.537361033</v>
      </c>
      <c r="F716" s="202">
        <f>F624</f>
        <v>679082.73055390746</v>
      </c>
      <c r="G716" s="202">
        <f>G625</f>
        <v>6118485.1517740414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114069040.16</v>
      </c>
      <c r="N716" s="211" t="s">
        <v>693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900</v>
      </c>
      <c r="B1" s="169"/>
      <c r="C1" s="169"/>
    </row>
    <row r="2" spans="1:3" ht="20.100000000000001" customHeight="1" x14ac:dyDescent="0.25">
      <c r="A2" s="168"/>
      <c r="B2" s="169"/>
      <c r="C2" s="94" t="s">
        <v>901</v>
      </c>
    </row>
    <row r="3" spans="1:3" ht="20.100000000000001" customHeight="1" x14ac:dyDescent="0.25">
      <c r="A3" s="120" t="str">
        <f>"Hospital: "&amp;data!C98</f>
        <v>Hospital: Swedish Issaquah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902</v>
      </c>
      <c r="C4" s="173"/>
    </row>
    <row r="5" spans="1:3" ht="20.100000000000001" customHeight="1" x14ac:dyDescent="0.25">
      <c r="A5" s="174">
        <v>1</v>
      </c>
      <c r="B5" s="175" t="s">
        <v>418</v>
      </c>
      <c r="C5" s="175"/>
    </row>
    <row r="6" spans="1:3" ht="20.100000000000001" customHeight="1" x14ac:dyDescent="0.25">
      <c r="A6" s="174">
        <v>2</v>
      </c>
      <c r="B6" s="176" t="s">
        <v>419</v>
      </c>
      <c r="C6" s="176">
        <f>data!C266</f>
        <v>279378690</v>
      </c>
    </row>
    <row r="7" spans="1:3" ht="20.100000000000001" customHeight="1" x14ac:dyDescent="0.25">
      <c r="A7" s="174">
        <v>3</v>
      </c>
      <c r="B7" s="176" t="s">
        <v>420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421</v>
      </c>
      <c r="C8" s="176">
        <f>data!C268</f>
        <v>104633960</v>
      </c>
    </row>
    <row r="9" spans="1:3" ht="20.100000000000001" customHeight="1" x14ac:dyDescent="0.25">
      <c r="A9" s="174">
        <v>5</v>
      </c>
      <c r="B9" s="176" t="s">
        <v>903</v>
      </c>
      <c r="C9" s="176">
        <f>data!C269</f>
        <v>56306490</v>
      </c>
    </row>
    <row r="10" spans="1:3" ht="20.100000000000001" customHeight="1" x14ac:dyDescent="0.25">
      <c r="A10" s="174">
        <v>6</v>
      </c>
      <c r="B10" s="176" t="s">
        <v>904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905</v>
      </c>
      <c r="C11" s="176">
        <f>data!C271</f>
        <v>1278469</v>
      </c>
    </row>
    <row r="12" spans="1:3" ht="20.100000000000001" customHeight="1" x14ac:dyDescent="0.25">
      <c r="A12" s="174">
        <v>8</v>
      </c>
      <c r="B12" s="176" t="s">
        <v>425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426</v>
      </c>
      <c r="C13" s="176">
        <f>data!C273</f>
        <v>4831077</v>
      </c>
    </row>
    <row r="14" spans="1:3" ht="20.100000000000001" customHeight="1" x14ac:dyDescent="0.25">
      <c r="A14" s="174">
        <v>10</v>
      </c>
      <c r="B14" s="176" t="s">
        <v>427</v>
      </c>
      <c r="C14" s="176">
        <f>data!C274</f>
        <v>0</v>
      </c>
    </row>
    <row r="15" spans="1:3" ht="20.100000000000001" customHeight="1" x14ac:dyDescent="0.25">
      <c r="A15" s="174">
        <v>11</v>
      </c>
      <c r="B15" s="176" t="s">
        <v>906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907</v>
      </c>
      <c r="C16" s="176">
        <f>data!D276</f>
        <v>333815706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908</v>
      </c>
      <c r="C18" s="175"/>
    </row>
    <row r="19" spans="1:3" ht="20.100000000000001" customHeight="1" x14ac:dyDescent="0.25">
      <c r="A19" s="174">
        <v>15</v>
      </c>
      <c r="B19" s="176" t="s">
        <v>419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420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431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909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910</v>
      </c>
      <c r="C24" s="175"/>
    </row>
    <row r="25" spans="1:3" ht="20.100000000000001" customHeight="1" x14ac:dyDescent="0.25">
      <c r="A25" s="174">
        <v>21</v>
      </c>
      <c r="B25" s="176" t="s">
        <v>388</v>
      </c>
      <c r="C25" s="176">
        <f>data!C283</f>
        <v>46315058</v>
      </c>
    </row>
    <row r="26" spans="1:3" ht="20.100000000000001" customHeight="1" x14ac:dyDescent="0.25">
      <c r="A26" s="174">
        <v>22</v>
      </c>
      <c r="B26" s="176" t="s">
        <v>389</v>
      </c>
      <c r="C26" s="176">
        <f>data!C284</f>
        <v>2156188</v>
      </c>
    </row>
    <row r="27" spans="1:3" ht="20.100000000000001" customHeight="1" x14ac:dyDescent="0.25">
      <c r="A27" s="174">
        <v>23</v>
      </c>
      <c r="B27" s="176" t="s">
        <v>390</v>
      </c>
      <c r="C27" s="176">
        <f>data!C285</f>
        <v>390553174</v>
      </c>
    </row>
    <row r="28" spans="1:3" ht="20.100000000000001" customHeight="1" x14ac:dyDescent="0.25">
      <c r="A28" s="174">
        <v>24</v>
      </c>
      <c r="B28" s="176" t="s">
        <v>911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392</v>
      </c>
      <c r="C29" s="176">
        <f>data!C287</f>
        <v>3234380</v>
      </c>
    </row>
    <row r="30" spans="1:3" ht="20.100000000000001" customHeight="1" x14ac:dyDescent="0.25">
      <c r="A30" s="174">
        <v>26</v>
      </c>
      <c r="B30" s="176" t="s">
        <v>436</v>
      </c>
      <c r="C30" s="176">
        <f>data!C288</f>
        <v>118951174</v>
      </c>
    </row>
    <row r="31" spans="1:3" ht="20.100000000000001" customHeight="1" x14ac:dyDescent="0.25">
      <c r="A31" s="174">
        <v>27</v>
      </c>
      <c r="B31" s="176" t="s">
        <v>395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396</v>
      </c>
      <c r="C32" s="176">
        <f>data!C290</f>
        <v>10399892</v>
      </c>
    </row>
    <row r="33" spans="1:3" ht="20.100000000000001" customHeight="1" x14ac:dyDescent="0.25">
      <c r="A33" s="174">
        <v>29</v>
      </c>
      <c r="B33" s="176" t="s">
        <v>610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912</v>
      </c>
      <c r="C34" s="176">
        <f>data!C292</f>
        <v>261438137</v>
      </c>
    </row>
    <row r="35" spans="1:3" ht="20.100000000000001" customHeight="1" x14ac:dyDescent="0.25">
      <c r="A35" s="174">
        <v>31</v>
      </c>
      <c r="B35" s="176" t="s">
        <v>913</v>
      </c>
      <c r="C35" s="176">
        <f>data!D293</f>
        <v>310171729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914</v>
      </c>
      <c r="C37" s="175"/>
    </row>
    <row r="38" spans="1:3" ht="20.100000000000001" customHeight="1" x14ac:dyDescent="0.25">
      <c r="A38" s="174">
        <v>34</v>
      </c>
      <c r="B38" s="176" t="s">
        <v>915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916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443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431</v>
      </c>
      <c r="C41" s="176">
        <f>data!C298</f>
        <v>834699</v>
      </c>
    </row>
    <row r="42" spans="1:3" ht="20.100000000000001" customHeight="1" x14ac:dyDescent="0.25">
      <c r="A42" s="174">
        <v>38</v>
      </c>
      <c r="B42" s="176" t="s">
        <v>917</v>
      </c>
      <c r="C42" s="176">
        <f>data!D299</f>
        <v>834699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918</v>
      </c>
      <c r="C44" s="175"/>
    </row>
    <row r="45" spans="1:3" ht="20.100000000000001" customHeight="1" x14ac:dyDescent="0.25">
      <c r="A45" s="174">
        <v>41</v>
      </c>
      <c r="B45" s="176" t="s">
        <v>446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447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919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449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920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921</v>
      </c>
      <c r="C50" s="176">
        <f>data!D308</f>
        <v>644822134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922</v>
      </c>
      <c r="B53" s="169"/>
      <c r="C53" s="169"/>
    </row>
    <row r="54" spans="1:3" ht="20.100000000000001" customHeight="1" x14ac:dyDescent="0.25">
      <c r="A54" s="168"/>
      <c r="B54" s="169"/>
      <c r="C54" s="94" t="s">
        <v>923</v>
      </c>
    </row>
    <row r="55" spans="1:3" ht="20.100000000000001" customHeight="1" x14ac:dyDescent="0.25">
      <c r="A55" s="120" t="str">
        <f>"Hospital: "&amp;data!C98</f>
        <v>Hospital: Swedish Issaquah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924</v>
      </c>
      <c r="C56" s="173"/>
    </row>
    <row r="57" spans="1:3" ht="20.100000000000001" customHeight="1" x14ac:dyDescent="0.25">
      <c r="A57" s="183">
        <v>1</v>
      </c>
      <c r="B57" s="168" t="s">
        <v>453</v>
      </c>
      <c r="C57" s="184"/>
    </row>
    <row r="58" spans="1:3" ht="20.100000000000001" customHeight="1" x14ac:dyDescent="0.25">
      <c r="A58" s="174">
        <v>2</v>
      </c>
      <c r="B58" s="176" t="s">
        <v>454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925</v>
      </c>
      <c r="C59" s="176">
        <f>data!C315</f>
        <v>15481254</v>
      </c>
    </row>
    <row r="60" spans="1:3" ht="20.100000000000001" customHeight="1" x14ac:dyDescent="0.25">
      <c r="A60" s="174">
        <v>4</v>
      </c>
      <c r="B60" s="176" t="s">
        <v>926</v>
      </c>
      <c r="C60" s="176">
        <f>data!C316</f>
        <v>5390745</v>
      </c>
    </row>
    <row r="61" spans="1:3" ht="20.100000000000001" customHeight="1" x14ac:dyDescent="0.25">
      <c r="A61" s="174">
        <v>5</v>
      </c>
      <c r="B61" s="176" t="s">
        <v>457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927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928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460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461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462</v>
      </c>
      <c r="C66" s="176">
        <f>data!C322</f>
        <v>14602858</v>
      </c>
    </row>
    <row r="67" spans="1:3" ht="20.100000000000001" customHeight="1" x14ac:dyDescent="0.25">
      <c r="A67" s="174">
        <v>11</v>
      </c>
      <c r="B67" s="176" t="s">
        <v>929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930</v>
      </c>
      <c r="C68" s="176">
        <f>data!D324</f>
        <v>35474857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931</v>
      </c>
      <c r="C70" s="175"/>
    </row>
    <row r="71" spans="1:3" ht="20.100000000000001" customHeight="1" x14ac:dyDescent="0.25">
      <c r="A71" s="174">
        <v>15</v>
      </c>
      <c r="B71" s="176" t="s">
        <v>466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932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468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933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470</v>
      </c>
      <c r="C76" s="175"/>
    </row>
    <row r="77" spans="1:3" ht="20.100000000000001" customHeight="1" x14ac:dyDescent="0.25">
      <c r="A77" s="174">
        <v>21</v>
      </c>
      <c r="B77" s="176" t="s">
        <v>471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934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473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935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475</v>
      </c>
      <c r="C81" s="176">
        <f>data!C335</f>
        <v>223231323</v>
      </c>
    </row>
    <row r="82" spans="1:3" ht="20.100000000000001" customHeight="1" x14ac:dyDescent="0.25">
      <c r="A82" s="174">
        <v>26</v>
      </c>
      <c r="B82" s="176" t="s">
        <v>936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477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478</v>
      </c>
      <c r="C84" s="176">
        <f>data!C338</f>
        <v>96112348</v>
      </c>
    </row>
    <row r="85" spans="1:3" ht="20.100000000000001" customHeight="1" x14ac:dyDescent="0.25">
      <c r="A85" s="174">
        <v>29</v>
      </c>
      <c r="B85" s="176" t="s">
        <v>610</v>
      </c>
      <c r="C85" s="176">
        <f>data!D339</f>
        <v>319343671</v>
      </c>
    </row>
    <row r="86" spans="1:3" ht="20.100000000000001" customHeight="1" x14ac:dyDescent="0.25">
      <c r="A86" s="174">
        <v>30</v>
      </c>
      <c r="B86" s="176" t="s">
        <v>937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938</v>
      </c>
      <c r="C87" s="176">
        <f>data!D341</f>
        <v>319343671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939</v>
      </c>
      <c r="C89" s="176">
        <f>data!C343</f>
        <v>290003607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940</v>
      </c>
      <c r="C91" s="175"/>
    </row>
    <row r="92" spans="1:3" ht="20.100000000000001" customHeight="1" x14ac:dyDescent="0.25">
      <c r="A92" s="174">
        <v>36</v>
      </c>
      <c r="B92" s="176" t="s">
        <v>482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483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941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942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943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944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945</v>
      </c>
      <c r="C102" s="176">
        <f>data!C343+data!C345+data!C346+data!C347+data!C348-data!C349</f>
        <v>290003607</v>
      </c>
    </row>
    <row r="103" spans="1:3" ht="20.100000000000001" customHeight="1" x14ac:dyDescent="0.25">
      <c r="A103" s="174">
        <v>47</v>
      </c>
      <c r="B103" s="176" t="s">
        <v>946</v>
      </c>
      <c r="C103" s="176">
        <f>data!D352</f>
        <v>644822134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947</v>
      </c>
      <c r="B106" s="169"/>
      <c r="C106" s="169"/>
    </row>
    <row r="107" spans="1:3" ht="20.100000000000001" customHeight="1" x14ac:dyDescent="0.25">
      <c r="A107" s="170"/>
      <c r="C107" s="94" t="s">
        <v>948</v>
      </c>
    </row>
    <row r="108" spans="1:3" ht="20.100000000000001" customHeight="1" x14ac:dyDescent="0.25">
      <c r="A108" s="120" t="str">
        <f>"Hospital: "&amp;data!C98</f>
        <v>Hospital: Swedish Issaquah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949</v>
      </c>
      <c r="C110" s="175"/>
    </row>
    <row r="111" spans="1:3" ht="20.100000000000001" customHeight="1" x14ac:dyDescent="0.25">
      <c r="A111" s="174">
        <v>2</v>
      </c>
      <c r="B111" s="176" t="s">
        <v>491</v>
      </c>
      <c r="C111" s="176">
        <f>data!C358</f>
        <v>553180480</v>
      </c>
    </row>
    <row r="112" spans="1:3" ht="20.100000000000001" customHeight="1" x14ac:dyDescent="0.25">
      <c r="A112" s="174">
        <v>3</v>
      </c>
      <c r="B112" s="176" t="s">
        <v>492</v>
      </c>
      <c r="C112" s="176">
        <f>data!C359</f>
        <v>568831462</v>
      </c>
    </row>
    <row r="113" spans="1:3" ht="20.100000000000001" customHeight="1" x14ac:dyDescent="0.25">
      <c r="A113" s="174">
        <v>4</v>
      </c>
      <c r="B113" s="176" t="s">
        <v>950</v>
      </c>
      <c r="C113" s="176">
        <f>data!D360</f>
        <v>1122011942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951</v>
      </c>
      <c r="C115" s="175"/>
    </row>
    <row r="116" spans="1:3" ht="20.100000000000001" customHeight="1" x14ac:dyDescent="0.25">
      <c r="A116" s="174">
        <v>7</v>
      </c>
      <c r="B116" s="188" t="s">
        <v>952</v>
      </c>
      <c r="C116" s="189">
        <f>data!C362</f>
        <v>14827098</v>
      </c>
    </row>
    <row r="117" spans="1:3" ht="20.100000000000001" customHeight="1" x14ac:dyDescent="0.25">
      <c r="A117" s="174">
        <v>8</v>
      </c>
      <c r="B117" s="176" t="s">
        <v>495</v>
      </c>
      <c r="C117" s="189">
        <f>data!C363</f>
        <v>754978246.13999999</v>
      </c>
    </row>
    <row r="118" spans="1:3" ht="20.100000000000001" customHeight="1" x14ac:dyDescent="0.25">
      <c r="A118" s="174">
        <v>9</v>
      </c>
      <c r="B118" s="176" t="s">
        <v>953</v>
      </c>
      <c r="C118" s="189">
        <f>data!C364</f>
        <v>15508567</v>
      </c>
    </row>
    <row r="119" spans="1:3" ht="20.100000000000001" customHeight="1" x14ac:dyDescent="0.25">
      <c r="A119" s="174">
        <v>10</v>
      </c>
      <c r="B119" s="176" t="s">
        <v>954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898</v>
      </c>
      <c r="C120" s="189">
        <f>data!D366</f>
        <v>785313911.13999999</v>
      </c>
    </row>
    <row r="121" spans="1:3" ht="20.100000000000001" customHeight="1" x14ac:dyDescent="0.25">
      <c r="A121" s="174">
        <v>12</v>
      </c>
      <c r="B121" s="176" t="s">
        <v>955</v>
      </c>
      <c r="C121" s="189">
        <f>data!D367</f>
        <v>336698030.86000001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499</v>
      </c>
      <c r="C123" s="175"/>
    </row>
    <row r="124" spans="1:3" ht="20.100000000000001" customHeight="1" x14ac:dyDescent="0.25">
      <c r="A124" s="174">
        <v>15</v>
      </c>
      <c r="B124" s="190" t="s">
        <v>500</v>
      </c>
      <c r="C124" s="191"/>
    </row>
    <row r="125" spans="1:3" ht="20.100000000000001" customHeight="1" x14ac:dyDescent="0.25">
      <c r="A125" s="195" t="s">
        <v>956</v>
      </c>
      <c r="B125" s="192" t="s">
        <v>501</v>
      </c>
      <c r="C125" s="191">
        <f>data!C370</f>
        <v>8731</v>
      </c>
    </row>
    <row r="126" spans="1:3" ht="20.100000000000001" customHeight="1" x14ac:dyDescent="0.25">
      <c r="A126" s="195" t="s">
        <v>957</v>
      </c>
      <c r="B126" s="192" t="s">
        <v>502</v>
      </c>
      <c r="C126" s="191">
        <f>data!C371</f>
        <v>0</v>
      </c>
    </row>
    <row r="127" spans="1:3" ht="20.100000000000001" customHeight="1" x14ac:dyDescent="0.25">
      <c r="A127" s="195" t="s">
        <v>958</v>
      </c>
      <c r="B127" s="192" t="s">
        <v>503</v>
      </c>
      <c r="C127" s="191">
        <f>data!C372</f>
        <v>0</v>
      </c>
    </row>
    <row r="128" spans="1:3" ht="20.100000000000001" customHeight="1" x14ac:dyDescent="0.25">
      <c r="A128" s="195" t="s">
        <v>959</v>
      </c>
      <c r="B128" s="192" t="s">
        <v>504</v>
      </c>
      <c r="C128" s="191">
        <f>data!C373</f>
        <v>0</v>
      </c>
    </row>
    <row r="129" spans="1:3" ht="20.100000000000001" customHeight="1" x14ac:dyDescent="0.25">
      <c r="A129" s="195" t="s">
        <v>960</v>
      </c>
      <c r="B129" s="192" t="s">
        <v>505</v>
      </c>
      <c r="C129" s="191">
        <f>data!C374</f>
        <v>3811</v>
      </c>
    </row>
    <row r="130" spans="1:3" ht="20.100000000000001" customHeight="1" x14ac:dyDescent="0.25">
      <c r="A130" s="195" t="s">
        <v>961</v>
      </c>
      <c r="B130" s="192" t="s">
        <v>506</v>
      </c>
      <c r="C130" s="191">
        <f>data!C375</f>
        <v>458691</v>
      </c>
    </row>
    <row r="131" spans="1:3" ht="20.100000000000001" customHeight="1" x14ac:dyDescent="0.25">
      <c r="A131" s="195" t="s">
        <v>962</v>
      </c>
      <c r="B131" s="192" t="s">
        <v>507</v>
      </c>
      <c r="C131" s="191">
        <f>data!C376</f>
        <v>0</v>
      </c>
    </row>
    <row r="132" spans="1:3" ht="20.100000000000001" customHeight="1" x14ac:dyDescent="0.25">
      <c r="A132" s="195" t="s">
        <v>963</v>
      </c>
      <c r="B132" s="192" t="s">
        <v>508</v>
      </c>
      <c r="C132" s="191">
        <f>data!C377</f>
        <v>0</v>
      </c>
    </row>
    <row r="133" spans="1:3" ht="20.100000000000001" customHeight="1" x14ac:dyDescent="0.25">
      <c r="A133" s="195" t="s">
        <v>964</v>
      </c>
      <c r="B133" s="192" t="s">
        <v>509</v>
      </c>
      <c r="C133" s="191">
        <f>data!C378</f>
        <v>7071052</v>
      </c>
    </row>
    <row r="134" spans="1:3" ht="20.100000000000001" customHeight="1" x14ac:dyDescent="0.25">
      <c r="A134" s="195" t="s">
        <v>965</v>
      </c>
      <c r="B134" s="192" t="s">
        <v>510</v>
      </c>
      <c r="C134" s="191">
        <f>data!C379</f>
        <v>528788</v>
      </c>
    </row>
    <row r="135" spans="1:3" ht="20.100000000000001" customHeight="1" x14ac:dyDescent="0.25">
      <c r="A135" s="195" t="s">
        <v>966</v>
      </c>
      <c r="B135" s="192" t="s">
        <v>511</v>
      </c>
      <c r="C135" s="191">
        <f>data!C380</f>
        <v>2351830</v>
      </c>
    </row>
    <row r="136" spans="1:3" ht="20.100000000000001" customHeight="1" x14ac:dyDescent="0.25">
      <c r="A136" s="174">
        <v>16</v>
      </c>
      <c r="B136" s="176" t="s">
        <v>513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967</v>
      </c>
      <c r="C137" s="189">
        <f>data!D383</f>
        <v>10422903</v>
      </c>
    </row>
    <row r="138" spans="1:3" ht="20.100000000000001" customHeight="1" x14ac:dyDescent="0.25">
      <c r="A138" s="174">
        <v>18</v>
      </c>
      <c r="B138" s="176" t="s">
        <v>968</v>
      </c>
      <c r="C138" s="189">
        <f>data!D384</f>
        <v>347120933.86000001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969</v>
      </c>
      <c r="C140" s="175"/>
    </row>
    <row r="141" spans="1:3" ht="20.100000000000001" customHeight="1" x14ac:dyDescent="0.25">
      <c r="A141" s="174">
        <v>21</v>
      </c>
      <c r="B141" s="176" t="s">
        <v>517</v>
      </c>
      <c r="C141" s="189">
        <f>data!C389</f>
        <v>106639528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28627697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7670349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35014407</v>
      </c>
    </row>
    <row r="145" spans="1:3" ht="20.100000000000001" customHeight="1" x14ac:dyDescent="0.25">
      <c r="A145" s="174">
        <v>25</v>
      </c>
      <c r="B145" s="176" t="s">
        <v>970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971</v>
      </c>
      <c r="C146" s="189">
        <f>data!C394</f>
        <v>14817312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23177662</v>
      </c>
    </row>
    <row r="148" spans="1:3" ht="20.100000000000001" customHeight="1" x14ac:dyDescent="0.25">
      <c r="A148" s="174">
        <v>28</v>
      </c>
      <c r="B148" s="176" t="s">
        <v>972</v>
      </c>
      <c r="C148" s="189">
        <f>data!C396</f>
        <v>4409624</v>
      </c>
    </row>
    <row r="149" spans="1:3" ht="20.100000000000001" customHeight="1" x14ac:dyDescent="0.25">
      <c r="A149" s="174">
        <v>29</v>
      </c>
      <c r="B149" s="176" t="s">
        <v>522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973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524</v>
      </c>
      <c r="C151" s="189">
        <f>data!C399</f>
        <v>1797335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974</v>
      </c>
      <c r="B153" s="193" t="s">
        <v>269</v>
      </c>
      <c r="C153" s="189">
        <f>data!C401</f>
        <v>448922</v>
      </c>
    </row>
    <row r="154" spans="1:3" ht="20.100000000000001" customHeight="1" x14ac:dyDescent="0.25">
      <c r="A154" s="195" t="s">
        <v>975</v>
      </c>
      <c r="B154" s="193" t="s">
        <v>270</v>
      </c>
      <c r="C154" s="189">
        <f>data!C402</f>
        <v>2289939</v>
      </c>
    </row>
    <row r="155" spans="1:3" ht="20.100000000000001" customHeight="1" x14ac:dyDescent="0.25">
      <c r="A155" s="195" t="s">
        <v>976</v>
      </c>
      <c r="B155" s="193" t="s">
        <v>977</v>
      </c>
      <c r="C155" s="189">
        <f>data!C403</f>
        <v>114490</v>
      </c>
    </row>
    <row r="156" spans="1:3" ht="20.100000000000001" customHeight="1" x14ac:dyDescent="0.25">
      <c r="A156" s="195" t="s">
        <v>978</v>
      </c>
      <c r="B156" s="193" t="s">
        <v>272</v>
      </c>
      <c r="C156" s="189">
        <f>data!C404</f>
        <v>6231816</v>
      </c>
    </row>
    <row r="157" spans="1:3" ht="20.100000000000001" customHeight="1" x14ac:dyDescent="0.25">
      <c r="A157" s="195" t="s">
        <v>979</v>
      </c>
      <c r="B157" s="193" t="s">
        <v>273</v>
      </c>
      <c r="C157" s="189">
        <f>data!C405</f>
        <v>1160986</v>
      </c>
    </row>
    <row r="158" spans="1:3" ht="20.100000000000001" customHeight="1" x14ac:dyDescent="0.25">
      <c r="A158" s="195" t="s">
        <v>980</v>
      </c>
      <c r="B158" s="193" t="s">
        <v>274</v>
      </c>
      <c r="C158" s="189">
        <f>data!C406</f>
        <v>803477</v>
      </c>
    </row>
    <row r="159" spans="1:3" ht="20.100000000000001" customHeight="1" x14ac:dyDescent="0.25">
      <c r="A159" s="195" t="s">
        <v>981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982</v>
      </c>
      <c r="B160" s="193" t="s">
        <v>276</v>
      </c>
      <c r="C160" s="189">
        <f>data!C408</f>
        <v>7019667</v>
      </c>
    </row>
    <row r="161" spans="1:3" ht="20.100000000000001" customHeight="1" x14ac:dyDescent="0.25">
      <c r="A161" s="195" t="s">
        <v>983</v>
      </c>
      <c r="B161" s="193" t="s">
        <v>277</v>
      </c>
      <c r="C161" s="189">
        <f>data!C409</f>
        <v>81364137</v>
      </c>
    </row>
    <row r="162" spans="1:3" ht="20.100000000000001" customHeight="1" x14ac:dyDescent="0.25">
      <c r="A162" s="195" t="s">
        <v>984</v>
      </c>
      <c r="B162" s="193" t="s">
        <v>278</v>
      </c>
      <c r="C162" s="189">
        <f>data!C410</f>
        <v>89756</v>
      </c>
    </row>
    <row r="163" spans="1:3" ht="20.100000000000001" customHeight="1" x14ac:dyDescent="0.25">
      <c r="A163" s="195" t="s">
        <v>985</v>
      </c>
      <c r="B163" s="193" t="s">
        <v>279</v>
      </c>
      <c r="C163" s="189">
        <f>data!C411</f>
        <v>89209</v>
      </c>
    </row>
    <row r="164" spans="1:3" ht="20.100000000000001" customHeight="1" x14ac:dyDescent="0.25">
      <c r="A164" s="195" t="s">
        <v>986</v>
      </c>
      <c r="B164" s="193" t="s">
        <v>280</v>
      </c>
      <c r="C164" s="189">
        <f>data!C412</f>
        <v>18789250</v>
      </c>
    </row>
    <row r="165" spans="1:3" ht="20.100000000000001" customHeight="1" x14ac:dyDescent="0.25">
      <c r="A165" s="195" t="s">
        <v>987</v>
      </c>
      <c r="B165" s="193" t="s">
        <v>281</v>
      </c>
      <c r="C165" s="189">
        <f>data!C413</f>
        <v>2300595</v>
      </c>
    </row>
    <row r="166" spans="1:3" ht="20.100000000000001" customHeight="1" x14ac:dyDescent="0.25">
      <c r="A166" s="195" t="s">
        <v>988</v>
      </c>
      <c r="B166" s="193" t="s">
        <v>989</v>
      </c>
      <c r="C166" s="189">
        <f>data!C414</f>
        <v>550832</v>
      </c>
    </row>
    <row r="167" spans="1:3" ht="20.100000000000001" customHeight="1" x14ac:dyDescent="0.25">
      <c r="A167" s="174">
        <v>34</v>
      </c>
      <c r="B167" s="176" t="s">
        <v>990</v>
      </c>
      <c r="C167" s="189">
        <f>data!D416</f>
        <v>343406990</v>
      </c>
    </row>
    <row r="168" spans="1:3" ht="20.100000000000001" customHeight="1" x14ac:dyDescent="0.25">
      <c r="A168" s="174">
        <v>35</v>
      </c>
      <c r="B168" s="176" t="s">
        <v>991</v>
      </c>
      <c r="C168" s="189">
        <f>data!D417</f>
        <v>3713943.8600000143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992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993</v>
      </c>
      <c r="C172" s="176">
        <f>data!D421</f>
        <v>3713943.8600000143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994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995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996</v>
      </c>
      <c r="C177" s="189">
        <f>data!D424</f>
        <v>3713943.8600000143</v>
      </c>
    </row>
    <row r="178" spans="1:3" ht="20.100000000000001" customHeight="1" x14ac:dyDescent="0.25">
      <c r="A178" s="179">
        <v>45</v>
      </c>
      <c r="B178" s="178" t="s">
        <v>997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998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999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Swedish Issaquah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1000</v>
      </c>
      <c r="C6" s="243" t="s">
        <v>117</v>
      </c>
      <c r="D6" s="244" t="s">
        <v>1001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1002</v>
      </c>
      <c r="E7" s="244" t="s">
        <v>189</v>
      </c>
      <c r="F7" s="244" t="s">
        <v>1003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1004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8523</v>
      </c>
      <c r="D9" s="238">
        <f>data!D59</f>
        <v>0</v>
      </c>
      <c r="E9" s="238">
        <f>data!E59</f>
        <v>21922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84.78</v>
      </c>
      <c r="D10" s="245">
        <f>data!D60</f>
        <v>0</v>
      </c>
      <c r="E10" s="245">
        <f>data!E60</f>
        <v>156.9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10179901</v>
      </c>
      <c r="D11" s="238">
        <f>data!D61</f>
        <v>0</v>
      </c>
      <c r="E11" s="238">
        <f>data!E61</f>
        <v>18609127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1409639</v>
      </c>
      <c r="D12" s="238">
        <f>data!D62</f>
        <v>0</v>
      </c>
      <c r="E12" s="238">
        <f>data!E62</f>
        <v>2543228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12032.26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847976</v>
      </c>
      <c r="D14" s="238">
        <f>data!D64</f>
        <v>0</v>
      </c>
      <c r="E14" s="238">
        <f>data!E64</f>
        <v>1384942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519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520</v>
      </c>
      <c r="C16" s="238">
        <f>data!C66</f>
        <v>163547</v>
      </c>
      <c r="D16" s="238">
        <f>data!D66</f>
        <v>0</v>
      </c>
      <c r="E16" s="238">
        <f>data!E66</f>
        <v>19886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107773</v>
      </c>
      <c r="D17" s="238">
        <f>data!D67</f>
        <v>0</v>
      </c>
      <c r="E17" s="238">
        <f>data!E67</f>
        <v>59358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1005</v>
      </c>
      <c r="C18" s="238">
        <f>data!C68</f>
        <v>1341</v>
      </c>
      <c r="D18" s="238">
        <f>data!D68</f>
        <v>0</v>
      </c>
      <c r="E18" s="238">
        <f>data!E68</f>
        <v>49713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1006</v>
      </c>
      <c r="C19" s="238">
        <f>data!C69</f>
        <v>8000448</v>
      </c>
      <c r="D19" s="238">
        <f>data!D69</f>
        <v>0</v>
      </c>
      <c r="E19" s="238">
        <f>data!E69</f>
        <v>14479889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1007</v>
      </c>
      <c r="C21" s="238">
        <f>data!C85</f>
        <v>20710625</v>
      </c>
      <c r="D21" s="238">
        <f>data!D85</f>
        <v>0</v>
      </c>
      <c r="E21" s="238">
        <f>data!E85</f>
        <v>37158175.260000005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1008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1009</v>
      </c>
      <c r="C24" s="238">
        <f>data!C87</f>
        <v>62401591</v>
      </c>
      <c r="D24" s="238">
        <f>data!D87</f>
        <v>0</v>
      </c>
      <c r="E24" s="238">
        <f>data!E87</f>
        <v>121729947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1010</v>
      </c>
      <c r="C25" s="238">
        <f>data!C88</f>
        <v>2704351</v>
      </c>
      <c r="D25" s="238">
        <f>data!D88</f>
        <v>0</v>
      </c>
      <c r="E25" s="238">
        <f>data!E88</f>
        <v>12646581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1011</v>
      </c>
      <c r="C26" s="238">
        <f>data!C89</f>
        <v>65105942</v>
      </c>
      <c r="D26" s="238">
        <f>data!D89</f>
        <v>0</v>
      </c>
      <c r="E26" s="238">
        <f>data!E89</f>
        <v>134376528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1012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1013</v>
      </c>
      <c r="C28" s="238">
        <f>data!C90</f>
        <v>24173</v>
      </c>
      <c r="D28" s="238">
        <f>data!D90</f>
        <v>0</v>
      </c>
      <c r="E28" s="238">
        <f>data!E90</f>
        <v>70013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1014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1015</v>
      </c>
      <c r="C30" s="238">
        <f>data!C92</f>
        <v>3491</v>
      </c>
      <c r="D30" s="238">
        <f>data!D92</f>
        <v>0</v>
      </c>
      <c r="E30" s="238">
        <f>data!E92</f>
        <v>10111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1016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47.6</v>
      </c>
      <c r="D32" s="245">
        <f>data!D94</f>
        <v>0</v>
      </c>
      <c r="E32" s="245">
        <f>data!E94</f>
        <v>123.75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998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1017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Swedish Issaquah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1000</v>
      </c>
      <c r="C38" s="244"/>
      <c r="D38" s="244" t="s">
        <v>125</v>
      </c>
      <c r="E38" s="244" t="s">
        <v>126</v>
      </c>
      <c r="F38" s="244" t="s">
        <v>1018</v>
      </c>
      <c r="G38" s="244" t="s">
        <v>128</v>
      </c>
      <c r="H38" s="244" t="s">
        <v>1019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1004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4370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1880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11.88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51.53</v>
      </c>
      <c r="I42" s="245">
        <f>data!P60</f>
        <v>99.77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1753446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6867213</v>
      </c>
      <c r="I43" s="238">
        <f>data!P61</f>
        <v>10987839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273319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1102504</v>
      </c>
      <c r="I44" s="238">
        <f>data!P62</f>
        <v>1572016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534710.96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1283333.04</v>
      </c>
      <c r="I45" s="238">
        <f>data!P63</f>
        <v>540.01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105275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845046</v>
      </c>
      <c r="I46" s="238">
        <f>data!P64</f>
        <v>16392176</v>
      </c>
    </row>
    <row r="47" spans="1:9" ht="20.100000000000001" customHeight="1" x14ac:dyDescent="0.2">
      <c r="A47" s="230">
        <v>10</v>
      </c>
      <c r="B47" s="238" t="s">
        <v>519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520</v>
      </c>
      <c r="C48" s="238">
        <f>data!J66</f>
        <v>2208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20045</v>
      </c>
      <c r="I48" s="238">
        <f>data!P66</f>
        <v>245429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181836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100152</v>
      </c>
      <c r="I49" s="238">
        <f>data!P67</f>
        <v>2663267</v>
      </c>
    </row>
    <row r="50" spans="1:11" ht="20.100000000000001" customHeight="1" x14ac:dyDescent="0.2">
      <c r="A50" s="230">
        <v>13</v>
      </c>
      <c r="B50" s="238" t="s">
        <v>1005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295119</v>
      </c>
    </row>
    <row r="51" spans="1:11" ht="20.100000000000001" customHeight="1" x14ac:dyDescent="0.2">
      <c r="A51" s="230">
        <v>14</v>
      </c>
      <c r="B51" s="238" t="s">
        <v>1006</v>
      </c>
      <c r="C51" s="238">
        <f>data!J69</f>
        <v>1396134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5264854</v>
      </c>
      <c r="I51" s="238">
        <f>data!P69</f>
        <v>10268220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1007</v>
      </c>
      <c r="C53" s="238">
        <f>data!J85</f>
        <v>4246928.96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15483147.039999999</v>
      </c>
      <c r="I53" s="238">
        <f>data!P85</f>
        <v>42424606.009999998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1008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1009</v>
      </c>
      <c r="C56" s="238">
        <f>data!J87</f>
        <v>16870908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39624943</v>
      </c>
      <c r="I56" s="238">
        <f>data!P87</f>
        <v>117741887</v>
      </c>
    </row>
    <row r="57" spans="1:11" ht="20.100000000000001" customHeight="1" x14ac:dyDescent="0.2">
      <c r="A57" s="230">
        <v>20</v>
      </c>
      <c r="B57" s="246" t="s">
        <v>1010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268955</v>
      </c>
      <c r="I57" s="238">
        <f>data!P88</f>
        <v>269906766</v>
      </c>
    </row>
    <row r="58" spans="1:11" ht="20.100000000000001" customHeight="1" x14ac:dyDescent="0.2">
      <c r="A58" s="230">
        <v>21</v>
      </c>
      <c r="B58" s="246" t="s">
        <v>1011</v>
      </c>
      <c r="C58" s="238">
        <f>data!J89</f>
        <v>16870908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39893898</v>
      </c>
      <c r="I58" s="238">
        <f>data!P89</f>
        <v>387648653</v>
      </c>
    </row>
    <row r="59" spans="1:11" ht="20.100000000000001" customHeight="1" x14ac:dyDescent="0.2">
      <c r="A59" s="230" t="s">
        <v>1012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1013</v>
      </c>
      <c r="C60" s="238">
        <f>data!J90</f>
        <v>6716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13377</v>
      </c>
      <c r="I60" s="238">
        <f>data!P90</f>
        <v>40998</v>
      </c>
      <c r="K60" s="249"/>
    </row>
    <row r="61" spans="1:11" ht="20.100000000000001" customHeight="1" x14ac:dyDescent="0.2">
      <c r="A61" s="230">
        <v>23</v>
      </c>
      <c r="B61" s="238" t="s">
        <v>1014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1015</v>
      </c>
      <c r="C62" s="238">
        <f>data!J92</f>
        <v>970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1932</v>
      </c>
      <c r="I62" s="238">
        <f>data!P92</f>
        <v>5921</v>
      </c>
    </row>
    <row r="63" spans="1:11" ht="20.100000000000001" customHeight="1" x14ac:dyDescent="0.2">
      <c r="A63" s="230">
        <v>25</v>
      </c>
      <c r="B63" s="238" t="s">
        <v>1016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9.89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35.39</v>
      </c>
      <c r="I64" s="245">
        <f>data!P94</f>
        <v>36.92</v>
      </c>
    </row>
    <row r="65" spans="1:9" ht="20.100000000000001" customHeight="1" x14ac:dyDescent="0.2">
      <c r="A65" s="231" t="s">
        <v>998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1020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Swedish Issaquah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1000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1021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1004</v>
      </c>
      <c r="C72" s="240" t="s">
        <v>1022</v>
      </c>
      <c r="D72" s="239" t="s">
        <v>1023</v>
      </c>
      <c r="E72" s="250"/>
      <c r="F72" s="250"/>
      <c r="G72" s="239" t="s">
        <v>1024</v>
      </c>
      <c r="H72" s="239" t="s">
        <v>1024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29.14</v>
      </c>
      <c r="D74" s="245">
        <f>data!R60</f>
        <v>5.25</v>
      </c>
      <c r="E74" s="245">
        <f>data!S60</f>
        <v>0</v>
      </c>
      <c r="F74" s="245">
        <f>data!T60</f>
        <v>1.1299999999999999</v>
      </c>
      <c r="G74" s="245">
        <f>data!U60</f>
        <v>2.46</v>
      </c>
      <c r="H74" s="245">
        <f>data!V60</f>
        <v>29.58</v>
      </c>
      <c r="I74" s="245">
        <f>data!W60</f>
        <v>6.18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4224828</v>
      </c>
      <c r="D75" s="238">
        <f>data!R61</f>
        <v>618163</v>
      </c>
      <c r="E75" s="238">
        <f>data!S61</f>
        <v>0</v>
      </c>
      <c r="F75" s="238">
        <f>data!T61</f>
        <v>177213</v>
      </c>
      <c r="G75" s="238">
        <f>data!U61</f>
        <v>266424</v>
      </c>
      <c r="H75" s="238">
        <f>data!V61</f>
        <v>4210136</v>
      </c>
      <c r="I75" s="238">
        <f>data!W61</f>
        <v>1162424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606627</v>
      </c>
      <c r="D76" s="238">
        <f>data!R62</f>
        <v>66740</v>
      </c>
      <c r="E76" s="238">
        <f>data!S62</f>
        <v>0</v>
      </c>
      <c r="F76" s="238">
        <f>data!T62</f>
        <v>10569</v>
      </c>
      <c r="G76" s="238">
        <f>data!U62</f>
        <v>18200</v>
      </c>
      <c r="H76" s="238">
        <f>data!V62</f>
        <v>599283</v>
      </c>
      <c r="I76" s="238">
        <f>data!W62</f>
        <v>149236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2092624.79</v>
      </c>
      <c r="E77" s="238">
        <f>data!S63</f>
        <v>0</v>
      </c>
      <c r="F77" s="238">
        <f>data!T63</f>
        <v>0</v>
      </c>
      <c r="G77" s="238">
        <f>data!U63</f>
        <v>944429.90999999992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87127</v>
      </c>
      <c r="D78" s="238">
        <f>data!R64</f>
        <v>1209460</v>
      </c>
      <c r="E78" s="238">
        <f>data!S64</f>
        <v>10317</v>
      </c>
      <c r="F78" s="238">
        <f>data!T64</f>
        <v>90725</v>
      </c>
      <c r="G78" s="238">
        <f>data!U64</f>
        <v>450723</v>
      </c>
      <c r="H78" s="238">
        <f>data!V64</f>
        <v>2092489</v>
      </c>
      <c r="I78" s="238">
        <f>data!W64</f>
        <v>226302</v>
      </c>
    </row>
    <row r="79" spans="1:9" ht="20.100000000000001" customHeight="1" x14ac:dyDescent="0.2">
      <c r="A79" s="230">
        <v>10</v>
      </c>
      <c r="B79" s="238" t="s">
        <v>519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520</v>
      </c>
      <c r="C80" s="238">
        <f>data!Q66</f>
        <v>2333</v>
      </c>
      <c r="D80" s="238">
        <f>data!R66</f>
        <v>3284</v>
      </c>
      <c r="E80" s="238">
        <f>data!S66</f>
        <v>74882</v>
      </c>
      <c r="F80" s="238">
        <f>data!T66</f>
        <v>3347</v>
      </c>
      <c r="G80" s="238">
        <f>data!U66</f>
        <v>5764630</v>
      </c>
      <c r="H80" s="238">
        <f>data!V66</f>
        <v>73608</v>
      </c>
      <c r="I80" s="238">
        <f>data!W66</f>
        <v>57300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2036</v>
      </c>
      <c r="D81" s="238">
        <f>data!R67</f>
        <v>15961</v>
      </c>
      <c r="E81" s="238">
        <f>data!S67</f>
        <v>0</v>
      </c>
      <c r="F81" s="238">
        <f>data!T67</f>
        <v>6761</v>
      </c>
      <c r="G81" s="238">
        <f>data!U67</f>
        <v>18982</v>
      </c>
      <c r="H81" s="238">
        <f>data!V67</f>
        <v>139219</v>
      </c>
      <c r="I81" s="238">
        <f>data!W67</f>
        <v>80976</v>
      </c>
    </row>
    <row r="82" spans="1:9" ht="20.100000000000001" customHeight="1" x14ac:dyDescent="0.2">
      <c r="A82" s="230">
        <v>13</v>
      </c>
      <c r="B82" s="238" t="s">
        <v>1005</v>
      </c>
      <c r="C82" s="238">
        <f>data!Q68</f>
        <v>0</v>
      </c>
      <c r="D82" s="238">
        <f>data!R68</f>
        <v>0</v>
      </c>
      <c r="E82" s="238">
        <f>data!S68</f>
        <v>-41</v>
      </c>
      <c r="F82" s="238">
        <f>data!T68</f>
        <v>0</v>
      </c>
      <c r="G82" s="238">
        <f>data!U68</f>
        <v>0</v>
      </c>
      <c r="H82" s="238">
        <f>data!V68</f>
        <v>2083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1006</v>
      </c>
      <c r="C83" s="238">
        <f>data!Q69</f>
        <v>3228115</v>
      </c>
      <c r="D83" s="238">
        <f>data!R69</f>
        <v>477009</v>
      </c>
      <c r="E83" s="238">
        <f>data!S69</f>
        <v>619</v>
      </c>
      <c r="F83" s="238">
        <f>data!T69</f>
        <v>135210</v>
      </c>
      <c r="G83" s="238">
        <f>data!U69</f>
        <v>644122</v>
      </c>
      <c r="H83" s="238">
        <f>data!V69</f>
        <v>3657643</v>
      </c>
      <c r="I83" s="238">
        <f>data!W69</f>
        <v>925377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1007</v>
      </c>
      <c r="C85" s="238">
        <f>data!Q85</f>
        <v>8151066</v>
      </c>
      <c r="D85" s="238">
        <f>data!R85</f>
        <v>4483241.79</v>
      </c>
      <c r="E85" s="238">
        <f>data!S85</f>
        <v>85777</v>
      </c>
      <c r="F85" s="238">
        <f>data!T85</f>
        <v>423825</v>
      </c>
      <c r="G85" s="238">
        <f>data!U85</f>
        <v>8107510.9100000001</v>
      </c>
      <c r="H85" s="238">
        <f>data!V85</f>
        <v>10774461</v>
      </c>
      <c r="I85" s="238">
        <f>data!W85</f>
        <v>2601615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1008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1009</v>
      </c>
      <c r="C88" s="238">
        <f>data!Q87</f>
        <v>11276605</v>
      </c>
      <c r="D88" s="238">
        <f>data!R87</f>
        <v>2953431</v>
      </c>
      <c r="E88" s="238">
        <f>data!S87</f>
        <v>0</v>
      </c>
      <c r="F88" s="238">
        <f>data!T87</f>
        <v>1541845</v>
      </c>
      <c r="G88" s="238">
        <f>data!U87</f>
        <v>32243981</v>
      </c>
      <c r="H88" s="238">
        <f>data!V87</f>
        <v>43205692</v>
      </c>
      <c r="I88" s="238">
        <f>data!W87</f>
        <v>2738990</v>
      </c>
    </row>
    <row r="89" spans="1:9" ht="20.100000000000001" customHeight="1" x14ac:dyDescent="0.2">
      <c r="A89" s="230">
        <v>20</v>
      </c>
      <c r="B89" s="246" t="s">
        <v>1010</v>
      </c>
      <c r="C89" s="238">
        <f>data!Q88</f>
        <v>21052556</v>
      </c>
      <c r="D89" s="238">
        <f>data!R88</f>
        <v>0</v>
      </c>
      <c r="E89" s="238">
        <f>data!S88</f>
        <v>0</v>
      </c>
      <c r="F89" s="238">
        <f>data!T88</f>
        <v>80062</v>
      </c>
      <c r="G89" s="238">
        <f>data!U88</f>
        <v>24756800</v>
      </c>
      <c r="H89" s="238">
        <f>data!V88</f>
        <v>35835773</v>
      </c>
      <c r="I89" s="238">
        <f>data!W88</f>
        <v>14185863</v>
      </c>
    </row>
    <row r="90" spans="1:9" ht="20.100000000000001" customHeight="1" x14ac:dyDescent="0.2">
      <c r="A90" s="230">
        <v>21</v>
      </c>
      <c r="B90" s="246" t="s">
        <v>1011</v>
      </c>
      <c r="C90" s="238">
        <f>data!Q89</f>
        <v>32329161</v>
      </c>
      <c r="D90" s="238">
        <f>data!R89</f>
        <v>2953431</v>
      </c>
      <c r="E90" s="238">
        <f>data!S89</f>
        <v>0</v>
      </c>
      <c r="F90" s="238">
        <f>data!T89</f>
        <v>1621907</v>
      </c>
      <c r="G90" s="238">
        <f>data!U89</f>
        <v>57000781</v>
      </c>
      <c r="H90" s="238">
        <f>data!V89</f>
        <v>79041465</v>
      </c>
      <c r="I90" s="238">
        <f>data!W89</f>
        <v>16924853</v>
      </c>
    </row>
    <row r="91" spans="1:9" ht="20.100000000000001" customHeight="1" x14ac:dyDescent="0.2">
      <c r="A91" s="230" t="s">
        <v>1012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1013</v>
      </c>
      <c r="C92" s="238">
        <f>data!Q90</f>
        <v>16294</v>
      </c>
      <c r="D92" s="238">
        <f>data!R90</f>
        <v>4098</v>
      </c>
      <c r="E92" s="238">
        <f>data!S90</f>
        <v>0</v>
      </c>
      <c r="F92" s="238">
        <f>data!T90</f>
        <v>0</v>
      </c>
      <c r="G92" s="238">
        <f>data!U90</f>
        <v>0</v>
      </c>
      <c r="H92" s="238">
        <f>data!V90</f>
        <v>2215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1014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1015</v>
      </c>
      <c r="C94" s="238">
        <f>data!Q92</f>
        <v>2353</v>
      </c>
      <c r="D94" s="238">
        <f>data!R92</f>
        <v>592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320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1016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21.73</v>
      </c>
      <c r="D96" s="245">
        <f>data!R94</f>
        <v>0.01</v>
      </c>
      <c r="E96" s="245">
        <f>data!S94</f>
        <v>0</v>
      </c>
      <c r="F96" s="245">
        <f>data!T94</f>
        <v>1.1000000000000001</v>
      </c>
      <c r="G96" s="245">
        <f>data!U94</f>
        <v>0</v>
      </c>
      <c r="H96" s="245">
        <f>data!V94</f>
        <v>4.01</v>
      </c>
      <c r="I96" s="245">
        <f>data!W94</f>
        <v>0.04</v>
      </c>
    </row>
    <row r="97" spans="1:9" ht="20.100000000000001" customHeight="1" x14ac:dyDescent="0.2">
      <c r="A97" s="231" t="s">
        <v>998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1025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Swedish Issaquah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1000</v>
      </c>
      <c r="C102" s="244" t="s">
        <v>1026</v>
      </c>
      <c r="D102" s="244" t="s">
        <v>1027</v>
      </c>
      <c r="E102" s="244" t="s">
        <v>1027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1004</v>
      </c>
      <c r="C104" s="239" t="s">
        <v>250</v>
      </c>
      <c r="D104" s="240" t="s">
        <v>1028</v>
      </c>
      <c r="E104" s="240" t="s">
        <v>1028</v>
      </c>
      <c r="F104" s="240" t="s">
        <v>1028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21.43</v>
      </c>
      <c r="D106" s="245">
        <f>data!Y60</f>
        <v>40.22</v>
      </c>
      <c r="E106" s="245">
        <f>data!Z60</f>
        <v>0</v>
      </c>
      <c r="F106" s="245">
        <f>data!AA60</f>
        <v>0.81</v>
      </c>
      <c r="G106" s="245">
        <f>data!AB60</f>
        <v>28.12</v>
      </c>
      <c r="H106" s="245">
        <f>data!AC60</f>
        <v>16.510000000000002</v>
      </c>
      <c r="I106" s="245">
        <f>data!AD60</f>
        <v>1.61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3278283</v>
      </c>
      <c r="D107" s="238">
        <f>data!Y61</f>
        <v>4809578</v>
      </c>
      <c r="E107" s="238">
        <f>data!Z61</f>
        <v>0</v>
      </c>
      <c r="F107" s="238">
        <f>data!AA61</f>
        <v>134578</v>
      </c>
      <c r="G107" s="238">
        <f>data!AB61</f>
        <v>4491038</v>
      </c>
      <c r="H107" s="238">
        <f>data!AC61</f>
        <v>2154832</v>
      </c>
      <c r="I107" s="238">
        <f>data!AD61</f>
        <v>260628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453002</v>
      </c>
      <c r="D108" s="238">
        <f>data!Y62</f>
        <v>703284</v>
      </c>
      <c r="E108" s="238">
        <f>data!Z62</f>
        <v>0</v>
      </c>
      <c r="F108" s="238">
        <f>data!AA62</f>
        <v>0</v>
      </c>
      <c r="G108" s="238">
        <f>data!AB62</f>
        <v>612252</v>
      </c>
      <c r="H108" s="238">
        <f>data!AC62</f>
        <v>300195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12932.36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1380565</v>
      </c>
      <c r="D110" s="238">
        <f>data!Y64</f>
        <v>691121</v>
      </c>
      <c r="E110" s="238">
        <f>data!Z64</f>
        <v>0</v>
      </c>
      <c r="F110" s="238">
        <f>data!AA64</f>
        <v>55800</v>
      </c>
      <c r="G110" s="238">
        <f>data!AB64</f>
        <v>5156682</v>
      </c>
      <c r="H110" s="238">
        <f>data!AC64</f>
        <v>291300</v>
      </c>
      <c r="I110" s="238">
        <f>data!AD64</f>
        <v>74181</v>
      </c>
    </row>
    <row r="111" spans="1:9" ht="20.100000000000001" customHeight="1" x14ac:dyDescent="0.2">
      <c r="A111" s="230">
        <v>10</v>
      </c>
      <c r="B111" s="238" t="s">
        <v>519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520</v>
      </c>
      <c r="C112" s="238">
        <f>data!X66</f>
        <v>18994</v>
      </c>
      <c r="D112" s="238">
        <f>data!Y66</f>
        <v>722180</v>
      </c>
      <c r="E112" s="238">
        <f>data!Z66</f>
        <v>0</v>
      </c>
      <c r="F112" s="238">
        <f>data!AA66</f>
        <v>527</v>
      </c>
      <c r="G112" s="238">
        <f>data!AB66</f>
        <v>133159</v>
      </c>
      <c r="H112" s="238">
        <f>data!AC66</f>
        <v>12793</v>
      </c>
      <c r="I112" s="238">
        <f>data!AD66</f>
        <v>2803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10217</v>
      </c>
      <c r="D113" s="238">
        <f>data!Y67</f>
        <v>434955</v>
      </c>
      <c r="E113" s="238">
        <f>data!Z67</f>
        <v>0</v>
      </c>
      <c r="F113" s="238">
        <f>data!AA67</f>
        <v>0</v>
      </c>
      <c r="G113" s="238">
        <f>data!AB67</f>
        <v>3369</v>
      </c>
      <c r="H113" s="238">
        <f>data!AC67</f>
        <v>145841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1005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618262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1006</v>
      </c>
      <c r="C115" s="238">
        <f>data!X69</f>
        <v>2435367</v>
      </c>
      <c r="D115" s="238">
        <f>data!Y69</f>
        <v>4244676</v>
      </c>
      <c r="E115" s="238">
        <f>data!Z69</f>
        <v>0</v>
      </c>
      <c r="F115" s="238">
        <f>data!AA69</f>
        <v>123010</v>
      </c>
      <c r="G115" s="238">
        <f>data!AB69</f>
        <v>3536949</v>
      </c>
      <c r="H115" s="238">
        <f>data!AC69</f>
        <v>1849076</v>
      </c>
      <c r="I115" s="238">
        <f>data!AD69</f>
        <v>204295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-3811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1007</v>
      </c>
      <c r="C117" s="238">
        <f>data!X85</f>
        <v>7576428</v>
      </c>
      <c r="D117" s="238">
        <f>data!Y85</f>
        <v>11605794</v>
      </c>
      <c r="E117" s="238">
        <f>data!Z85</f>
        <v>0</v>
      </c>
      <c r="F117" s="238">
        <f>data!AA85</f>
        <v>313915</v>
      </c>
      <c r="G117" s="238">
        <f>data!AB85</f>
        <v>14560832.359999999</v>
      </c>
      <c r="H117" s="238">
        <f>data!AC85</f>
        <v>4754037</v>
      </c>
      <c r="I117" s="238">
        <f>data!AD85</f>
        <v>541907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1008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1009</v>
      </c>
      <c r="C120" s="238">
        <f>data!X87</f>
        <v>8788856</v>
      </c>
      <c r="D120" s="238">
        <f>data!Y87</f>
        <v>8067547</v>
      </c>
      <c r="E120" s="238">
        <f>data!Z87</f>
        <v>0</v>
      </c>
      <c r="F120" s="238">
        <f>data!AA87</f>
        <v>449854</v>
      </c>
      <c r="G120" s="238">
        <f>data!AB87</f>
        <v>31215235</v>
      </c>
      <c r="H120" s="238">
        <f>data!AC87</f>
        <v>26078983</v>
      </c>
      <c r="I120" s="238">
        <f>data!AD87</f>
        <v>2104079</v>
      </c>
    </row>
    <row r="121" spans="1:9" ht="20.100000000000001" customHeight="1" x14ac:dyDescent="0.2">
      <c r="A121" s="230">
        <v>20</v>
      </c>
      <c r="B121" s="246" t="s">
        <v>1010</v>
      </c>
      <c r="C121" s="238">
        <f>data!X88</f>
        <v>31325599</v>
      </c>
      <c r="D121" s="238">
        <f>data!Y88</f>
        <v>35805399</v>
      </c>
      <c r="E121" s="238">
        <f>data!Z88</f>
        <v>0</v>
      </c>
      <c r="F121" s="238">
        <f>data!AA88</f>
        <v>2348779</v>
      </c>
      <c r="G121" s="238">
        <f>data!AB88</f>
        <v>17613032</v>
      </c>
      <c r="H121" s="238">
        <f>data!AC88</f>
        <v>2874264</v>
      </c>
      <c r="I121" s="238">
        <f>data!AD88</f>
        <v>196827</v>
      </c>
    </row>
    <row r="122" spans="1:9" ht="20.100000000000001" customHeight="1" x14ac:dyDescent="0.2">
      <c r="A122" s="230">
        <v>21</v>
      </c>
      <c r="B122" s="246" t="s">
        <v>1011</v>
      </c>
      <c r="C122" s="238">
        <f>data!X89</f>
        <v>40114455</v>
      </c>
      <c r="D122" s="238">
        <f>data!Y89</f>
        <v>43872946</v>
      </c>
      <c r="E122" s="238">
        <f>data!Z89</f>
        <v>0</v>
      </c>
      <c r="F122" s="238">
        <f>data!AA89</f>
        <v>2798633</v>
      </c>
      <c r="G122" s="238">
        <f>data!AB89</f>
        <v>48828267</v>
      </c>
      <c r="H122" s="238">
        <f>data!AC89</f>
        <v>28953247</v>
      </c>
      <c r="I122" s="238">
        <f>data!AD89</f>
        <v>2300906</v>
      </c>
    </row>
    <row r="123" spans="1:9" ht="20.100000000000001" customHeight="1" x14ac:dyDescent="0.2">
      <c r="A123" s="230" t="s">
        <v>1012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1013</v>
      </c>
      <c r="C124" s="238">
        <f>data!X90</f>
        <v>1130</v>
      </c>
      <c r="D124" s="238">
        <f>data!Y90</f>
        <v>12521</v>
      </c>
      <c r="E124" s="238">
        <f>data!Z90</f>
        <v>0</v>
      </c>
      <c r="F124" s="238">
        <f>data!AA90</f>
        <v>0</v>
      </c>
      <c r="G124" s="238">
        <f>data!AB90</f>
        <v>4583</v>
      </c>
      <c r="H124" s="238">
        <f>data!AC90</f>
        <v>1856</v>
      </c>
      <c r="I124" s="238">
        <f>data!AD90</f>
        <v>1106</v>
      </c>
    </row>
    <row r="125" spans="1:9" ht="20.100000000000001" customHeight="1" x14ac:dyDescent="0.2">
      <c r="A125" s="230">
        <v>23</v>
      </c>
      <c r="B125" s="238" t="s">
        <v>1014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1015</v>
      </c>
      <c r="C126" s="238">
        <f>data!X92</f>
        <v>163</v>
      </c>
      <c r="D126" s="238">
        <f>data!Y92</f>
        <v>1808</v>
      </c>
      <c r="E126" s="238">
        <f>data!Z92</f>
        <v>0</v>
      </c>
      <c r="F126" s="238">
        <f>data!AA92</f>
        <v>0</v>
      </c>
      <c r="G126" s="238">
        <f>data!AB92</f>
        <v>662</v>
      </c>
      <c r="H126" s="238">
        <f>data!AC92</f>
        <v>268</v>
      </c>
      <c r="I126" s="238">
        <f>data!AD92</f>
        <v>160</v>
      </c>
    </row>
    <row r="127" spans="1:9" ht="20.100000000000001" customHeight="1" x14ac:dyDescent="0.2">
      <c r="A127" s="230">
        <v>25</v>
      </c>
      <c r="B127" s="238" t="s">
        <v>1016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0.08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1.57</v>
      </c>
    </row>
    <row r="129" spans="1:14" ht="20.100000000000001" customHeight="1" x14ac:dyDescent="0.2">
      <c r="A129" s="231" t="s">
        <v>998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1029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Swedish Issaquah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1000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1030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1004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1031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19.89</v>
      </c>
      <c r="D138" s="245">
        <f>data!AF60</f>
        <v>0</v>
      </c>
      <c r="E138" s="245">
        <f>data!AG60</f>
        <v>58.62</v>
      </c>
      <c r="F138" s="245">
        <f>data!AH60</f>
        <v>0</v>
      </c>
      <c r="G138" s="245">
        <f>data!AI60</f>
        <v>0</v>
      </c>
      <c r="H138" s="245">
        <f>data!AJ60</f>
        <v>16.84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2564889</v>
      </c>
      <c r="D139" s="238">
        <f>data!AF61</f>
        <v>0</v>
      </c>
      <c r="E139" s="238">
        <f>data!AG61</f>
        <v>7431549</v>
      </c>
      <c r="F139" s="238">
        <f>data!AH61</f>
        <v>0</v>
      </c>
      <c r="G139" s="238">
        <f>data!AI61</f>
        <v>0</v>
      </c>
      <c r="H139" s="238">
        <f>data!AJ61</f>
        <v>1753559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399516</v>
      </c>
      <c r="D140" s="238">
        <f>data!AF62</f>
        <v>0</v>
      </c>
      <c r="E140" s="238">
        <f>data!AG62</f>
        <v>1051972</v>
      </c>
      <c r="F140" s="238">
        <f>data!AH62</f>
        <v>0</v>
      </c>
      <c r="G140" s="238">
        <f>data!AI62</f>
        <v>0</v>
      </c>
      <c r="H140" s="238">
        <f>data!AJ62</f>
        <v>250408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887161.68</v>
      </c>
      <c r="F141" s="238">
        <f>data!AH63</f>
        <v>0</v>
      </c>
      <c r="G141" s="238">
        <f>data!AI63</f>
        <v>0</v>
      </c>
      <c r="H141" s="238">
        <f>data!AJ63</f>
        <v>1308780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15457</v>
      </c>
      <c r="D142" s="238">
        <f>data!AF64</f>
        <v>0</v>
      </c>
      <c r="E142" s="238">
        <f>data!AG64</f>
        <v>1051433</v>
      </c>
      <c r="F142" s="238">
        <f>data!AH64</f>
        <v>0</v>
      </c>
      <c r="G142" s="238">
        <f>data!AI64</f>
        <v>0</v>
      </c>
      <c r="H142" s="238">
        <f>data!AJ64</f>
        <v>547643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519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520</v>
      </c>
      <c r="C144" s="238">
        <f>data!AE66</f>
        <v>1919</v>
      </c>
      <c r="D144" s="238">
        <f>data!AF66</f>
        <v>0</v>
      </c>
      <c r="E144" s="238">
        <f>data!AG66</f>
        <v>9026</v>
      </c>
      <c r="F144" s="238">
        <f>data!AH66</f>
        <v>0</v>
      </c>
      <c r="G144" s="238">
        <f>data!AI66</f>
        <v>0</v>
      </c>
      <c r="H144" s="238">
        <f>data!AJ66</f>
        <v>807913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596</v>
      </c>
      <c r="D145" s="238">
        <f>data!AF67</f>
        <v>0</v>
      </c>
      <c r="E145" s="238">
        <f>data!AG67</f>
        <v>42752</v>
      </c>
      <c r="F145" s="238">
        <f>data!AH67</f>
        <v>0</v>
      </c>
      <c r="G145" s="238">
        <f>data!AI67</f>
        <v>0</v>
      </c>
      <c r="H145" s="238">
        <f>data!AJ67</f>
        <v>550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1005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20601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1006</v>
      </c>
      <c r="C147" s="238">
        <f>data!AE69</f>
        <v>1961548</v>
      </c>
      <c r="D147" s="238">
        <f>data!AF69</f>
        <v>0</v>
      </c>
      <c r="E147" s="238">
        <f>data!AG69</f>
        <v>5713687</v>
      </c>
      <c r="F147" s="238">
        <f>data!AH69</f>
        <v>0</v>
      </c>
      <c r="G147" s="238">
        <f>data!AI69</f>
        <v>0</v>
      </c>
      <c r="H147" s="238">
        <f>data!AJ69</f>
        <v>3660896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-12714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1007</v>
      </c>
      <c r="C149" s="238">
        <f>data!AE85</f>
        <v>4943925</v>
      </c>
      <c r="D149" s="238">
        <f>data!AF85</f>
        <v>0</v>
      </c>
      <c r="E149" s="238">
        <f>data!AG85</f>
        <v>16187580.68</v>
      </c>
      <c r="F149" s="238">
        <f>data!AH85</f>
        <v>0</v>
      </c>
      <c r="G149" s="238">
        <f>data!AI85</f>
        <v>0</v>
      </c>
      <c r="H149" s="238">
        <f>data!AJ85</f>
        <v>8337636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1008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1009</v>
      </c>
      <c r="C152" s="238">
        <f>data!AE87</f>
        <v>7335515</v>
      </c>
      <c r="D152" s="238">
        <f>data!AF87</f>
        <v>0</v>
      </c>
      <c r="E152" s="238">
        <f>data!AG87</f>
        <v>16765055</v>
      </c>
      <c r="F152" s="238">
        <f>data!AH87</f>
        <v>0</v>
      </c>
      <c r="G152" s="238">
        <f>data!AI87</f>
        <v>0</v>
      </c>
      <c r="H152" s="238">
        <f>data!AJ87</f>
        <v>43906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1010</v>
      </c>
      <c r="C153" s="238">
        <f>data!AE88</f>
        <v>4402915</v>
      </c>
      <c r="D153" s="238">
        <f>data!AF88</f>
        <v>0</v>
      </c>
      <c r="E153" s="238">
        <f>data!AG88</f>
        <v>82282292</v>
      </c>
      <c r="F153" s="238">
        <f>data!AH88</f>
        <v>0</v>
      </c>
      <c r="G153" s="238">
        <f>data!AI88</f>
        <v>0</v>
      </c>
      <c r="H153" s="238">
        <f>data!AJ88</f>
        <v>9961412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1011</v>
      </c>
      <c r="C154" s="238">
        <f>data!AE89</f>
        <v>11738430</v>
      </c>
      <c r="D154" s="238">
        <f>data!AF89</f>
        <v>0</v>
      </c>
      <c r="E154" s="238">
        <f>data!AG89</f>
        <v>99047347</v>
      </c>
      <c r="F154" s="238">
        <f>data!AH89</f>
        <v>0</v>
      </c>
      <c r="G154" s="238">
        <f>data!AI89</f>
        <v>0</v>
      </c>
      <c r="H154" s="238">
        <f>data!AJ89</f>
        <v>10005318</v>
      </c>
      <c r="I154" s="238">
        <f>data!AK89</f>
        <v>0</v>
      </c>
    </row>
    <row r="155" spans="1:9" ht="20.100000000000001" customHeight="1" x14ac:dyDescent="0.2">
      <c r="A155" s="230" t="s">
        <v>1012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1013</v>
      </c>
      <c r="C156" s="238">
        <f>data!AE90</f>
        <v>6121</v>
      </c>
      <c r="D156" s="238">
        <f>data!AF90</f>
        <v>0</v>
      </c>
      <c r="E156" s="238">
        <f>data!AG90</f>
        <v>19642</v>
      </c>
      <c r="F156" s="238">
        <f>data!AH90</f>
        <v>0</v>
      </c>
      <c r="G156" s="238">
        <f>data!AI90</f>
        <v>0</v>
      </c>
      <c r="H156" s="238">
        <f>data!AJ90</f>
        <v>2883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1014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1015</v>
      </c>
      <c r="C158" s="238">
        <f>data!AE92</f>
        <v>884</v>
      </c>
      <c r="D158" s="238">
        <f>data!AF92</f>
        <v>0</v>
      </c>
      <c r="E158" s="238">
        <f>data!AG92</f>
        <v>2837</v>
      </c>
      <c r="F158" s="238">
        <f>data!AH92</f>
        <v>0</v>
      </c>
      <c r="G158" s="238">
        <f>data!AI92</f>
        <v>0</v>
      </c>
      <c r="H158" s="238">
        <f>data!AJ92</f>
        <v>416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1016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34.450000000000003</v>
      </c>
      <c r="F160" s="245">
        <f>data!AH94</f>
        <v>0</v>
      </c>
      <c r="G160" s="245">
        <f>data!AI94</f>
        <v>0</v>
      </c>
      <c r="H160" s="245">
        <f>data!AJ94</f>
        <v>2.87</v>
      </c>
      <c r="I160" s="245">
        <f>data!AK94</f>
        <v>0</v>
      </c>
    </row>
    <row r="161" spans="1:9" ht="20.100000000000001" customHeight="1" x14ac:dyDescent="0.2">
      <c r="A161" s="231" t="s">
        <v>998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1032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Swedish Issaquah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1000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1033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1034</v>
      </c>
      <c r="F167" s="244" t="s">
        <v>208</v>
      </c>
      <c r="G167" s="244" t="s">
        <v>147</v>
      </c>
      <c r="H167" s="243" t="s">
        <v>1035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1004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519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520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1005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1006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1007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1008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1009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1010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1011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1012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1013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1014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1015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1016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998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1036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Swedish Issaquah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1000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1037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1038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1004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1.56</v>
      </c>
      <c r="G202" s="245">
        <f>data!AW60</f>
        <v>0</v>
      </c>
      <c r="H202" s="245">
        <f>data!AX60</f>
        <v>0</v>
      </c>
      <c r="I202" s="245">
        <f>data!AY60</f>
        <v>32.020000000000003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366747</v>
      </c>
      <c r="G203" s="238">
        <f>data!AW61</f>
        <v>0</v>
      </c>
      <c r="H203" s="238">
        <f>data!AX61</f>
        <v>0</v>
      </c>
      <c r="I203" s="238">
        <f>data!AY61</f>
        <v>2471254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53372</v>
      </c>
      <c r="G204" s="238">
        <f>data!AW62</f>
        <v>0</v>
      </c>
      <c r="H204" s="238">
        <f>data!AX62</f>
        <v>0</v>
      </c>
      <c r="I204" s="238">
        <f>data!AY62</f>
        <v>343933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23502</v>
      </c>
      <c r="G206" s="238">
        <f>data!AW64</f>
        <v>0</v>
      </c>
      <c r="H206" s="238">
        <f>data!AX64</f>
        <v>0</v>
      </c>
      <c r="I206" s="238">
        <f>data!AY64</f>
        <v>421062</v>
      </c>
    </row>
    <row r="207" spans="1:9" ht="20.100000000000001" customHeight="1" x14ac:dyDescent="0.2">
      <c r="A207" s="230">
        <v>10</v>
      </c>
      <c r="B207" s="238" t="s">
        <v>519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520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731</v>
      </c>
      <c r="G208" s="238">
        <f>data!AW66</f>
        <v>0</v>
      </c>
      <c r="H208" s="238">
        <f>data!AX66</f>
        <v>0</v>
      </c>
      <c r="I208" s="238">
        <f>data!AY66</f>
        <v>72446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3788</v>
      </c>
    </row>
    <row r="210" spans="1:9" ht="20.100000000000001" customHeight="1" x14ac:dyDescent="0.2">
      <c r="A210" s="230">
        <v>13</v>
      </c>
      <c r="B210" s="238" t="s">
        <v>1005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1333</v>
      </c>
    </row>
    <row r="211" spans="1:9" ht="20.100000000000001" customHeight="1" x14ac:dyDescent="0.2">
      <c r="A211" s="230">
        <v>14</v>
      </c>
      <c r="B211" s="238" t="s">
        <v>1006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280121</v>
      </c>
      <c r="G211" s="238">
        <f>data!AW69</f>
        <v>0</v>
      </c>
      <c r="H211" s="238">
        <f>data!AX69</f>
        <v>0</v>
      </c>
      <c r="I211" s="238">
        <f>data!AY69</f>
        <v>1890883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-61280</v>
      </c>
    </row>
    <row r="213" spans="1:9" ht="20.100000000000001" customHeight="1" x14ac:dyDescent="0.2">
      <c r="A213" s="230">
        <v>16</v>
      </c>
      <c r="B213" s="246" t="s">
        <v>1007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724473</v>
      </c>
      <c r="G213" s="238">
        <f>data!AW85</f>
        <v>0</v>
      </c>
      <c r="H213" s="238">
        <f>data!AX85</f>
        <v>0</v>
      </c>
      <c r="I213" s="238">
        <f>data!AY85</f>
        <v>5143419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1008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1009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1632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1010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583238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1011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584870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1012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1013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554</v>
      </c>
      <c r="G220" s="238">
        <f>data!AW90</f>
        <v>0</v>
      </c>
      <c r="H220" s="238">
        <f>data!AX90</f>
        <v>0</v>
      </c>
      <c r="I220" s="238">
        <f>data!AY90</f>
        <v>0</v>
      </c>
    </row>
    <row r="221" spans="1:9" ht="20.100000000000001" customHeight="1" x14ac:dyDescent="0.2">
      <c r="A221" s="230">
        <v>23</v>
      </c>
      <c r="B221" s="238" t="s">
        <v>1014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1015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80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1016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998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1039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Swedish Issaquah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1000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1040</v>
      </c>
      <c r="F231" s="244" t="s">
        <v>1041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1004</v>
      </c>
      <c r="C232" s="240" t="s">
        <v>1042</v>
      </c>
      <c r="D232" s="240" t="s">
        <v>1043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597457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3.79</v>
      </c>
      <c r="D234" s="245">
        <f>data!BA60</f>
        <v>1.71</v>
      </c>
      <c r="E234" s="245">
        <f>data!BB60</f>
        <v>23.54</v>
      </c>
      <c r="F234" s="245">
        <f>data!BC60</f>
        <v>0</v>
      </c>
      <c r="G234" s="245">
        <f>data!BD60</f>
        <v>0</v>
      </c>
      <c r="H234" s="245">
        <f>data!BE60</f>
        <v>73.06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280797</v>
      </c>
      <c r="D235" s="238">
        <f>data!BA61</f>
        <v>118525</v>
      </c>
      <c r="E235" s="238">
        <f>data!BB61</f>
        <v>2772830</v>
      </c>
      <c r="F235" s="238">
        <f>data!BC61</f>
        <v>0</v>
      </c>
      <c r="G235" s="238">
        <f>data!BD61</f>
        <v>0</v>
      </c>
      <c r="H235" s="238">
        <f>data!BE61</f>
        <v>5766652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55337</v>
      </c>
      <c r="D236" s="238">
        <f>data!BA62</f>
        <v>16812</v>
      </c>
      <c r="E236" s="238">
        <f>data!BB62</f>
        <v>393964</v>
      </c>
      <c r="F236" s="238">
        <f>data!BC62</f>
        <v>0</v>
      </c>
      <c r="G236" s="238">
        <f>data!BD62</f>
        <v>2081</v>
      </c>
      <c r="H236" s="238">
        <f>data!BE62</f>
        <v>835006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204.6</v>
      </c>
      <c r="F237" s="238">
        <f>data!BC63</f>
        <v>0</v>
      </c>
      <c r="G237" s="238">
        <f>data!BD63</f>
        <v>0</v>
      </c>
      <c r="H237" s="238">
        <f>data!BE63</f>
        <v>3977.84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422042</v>
      </c>
      <c r="D238" s="238">
        <f>data!BA64</f>
        <v>13484</v>
      </c>
      <c r="E238" s="238">
        <f>data!BB64</f>
        <v>4291</v>
      </c>
      <c r="F238" s="238">
        <f>data!BC64</f>
        <v>0</v>
      </c>
      <c r="G238" s="238">
        <f>data!BD64</f>
        <v>86502</v>
      </c>
      <c r="H238" s="238">
        <f>data!BE64</f>
        <v>776722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519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520</v>
      </c>
      <c r="C240" s="238">
        <f>data!AZ66</f>
        <v>686</v>
      </c>
      <c r="D240" s="238">
        <f>data!BA66</f>
        <v>16830</v>
      </c>
      <c r="E240" s="238">
        <f>data!BB66</f>
        <v>362</v>
      </c>
      <c r="F240" s="238">
        <f>data!BC66</f>
        <v>0</v>
      </c>
      <c r="G240" s="238">
        <f>data!BD66</f>
        <v>10354</v>
      </c>
      <c r="H240" s="238">
        <f>data!BE66</f>
        <v>591408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7464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159461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1005</v>
      </c>
      <c r="C242" s="238">
        <f>data!AZ68</f>
        <v>4443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1006</v>
      </c>
      <c r="C243" s="238">
        <f>data!AZ69</f>
        <v>215213</v>
      </c>
      <c r="D243" s="238">
        <f>data!BA69</f>
        <v>1225523</v>
      </c>
      <c r="E243" s="238">
        <f>data!BB69</f>
        <v>2322027</v>
      </c>
      <c r="F243" s="238">
        <f>data!BC69</f>
        <v>0</v>
      </c>
      <c r="G243" s="238">
        <f>data!BD69</f>
        <v>165</v>
      </c>
      <c r="H243" s="238">
        <f>data!BE69</f>
        <v>9226470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-467508</v>
      </c>
      <c r="D244" s="238">
        <f>-data!BA84</f>
        <v>0</v>
      </c>
      <c r="E244" s="238">
        <f>-data!BB84</f>
        <v>-1412766</v>
      </c>
      <c r="F244" s="238">
        <f>-data!BC84</f>
        <v>0</v>
      </c>
      <c r="G244" s="238">
        <f>-data!BD84</f>
        <v>0</v>
      </c>
      <c r="H244" s="238">
        <f>-data!BE84</f>
        <v>-458691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1007</v>
      </c>
      <c r="C245" s="238">
        <f>data!AZ85</f>
        <v>518474</v>
      </c>
      <c r="D245" s="238">
        <f>data!BA85</f>
        <v>1391174</v>
      </c>
      <c r="E245" s="238">
        <f>data!BB85</f>
        <v>4080912.5999999996</v>
      </c>
      <c r="F245" s="238">
        <f>data!BC85</f>
        <v>0</v>
      </c>
      <c r="G245" s="238">
        <f>data!BD85</f>
        <v>99102</v>
      </c>
      <c r="H245" s="238">
        <f>data!BE85</f>
        <v>16901005.84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1008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1009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1010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1011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1012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1013</v>
      </c>
      <c r="C252" s="254">
        <f>data!AZ90</f>
        <v>14468</v>
      </c>
      <c r="D252" s="254">
        <f>data!BA90</f>
        <v>789</v>
      </c>
      <c r="E252" s="254">
        <f>data!BB90</f>
        <v>370</v>
      </c>
      <c r="F252" s="254">
        <f>data!BC90</f>
        <v>0</v>
      </c>
      <c r="G252" s="254">
        <f>data!BD90</f>
        <v>7667</v>
      </c>
      <c r="H252" s="254">
        <f>data!BE90</f>
        <v>323240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1014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1015</v>
      </c>
      <c r="C254" s="253" t="str">
        <f>IF(data!AZ92&gt;0,data!AZ92,"")</f>
        <v>x</v>
      </c>
      <c r="D254" s="254">
        <f>data!BA92</f>
        <v>114</v>
      </c>
      <c r="E254" s="254">
        <f>data!BB92</f>
        <v>53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1016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998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1044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Swedish Issaquah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1000</v>
      </c>
      <c r="C262" s="244" t="s">
        <v>1045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1046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1047</v>
      </c>
    </row>
    <row r="264" spans="1:9" ht="20.100000000000001" customHeight="1" x14ac:dyDescent="0.2">
      <c r="A264" s="230">
        <v>3</v>
      </c>
      <c r="B264" s="238" t="s">
        <v>1004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6.23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1014853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130241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100001.14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10182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519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520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4775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1005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1006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776406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1007</v>
      </c>
      <c r="C277" s="238">
        <f>data!BG85</f>
        <v>0</v>
      </c>
      <c r="D277" s="238">
        <f>data!BH85</f>
        <v>0</v>
      </c>
      <c r="E277" s="238">
        <f>data!BI85</f>
        <v>0</v>
      </c>
      <c r="F277" s="238">
        <f>data!BJ85</f>
        <v>0</v>
      </c>
      <c r="G277" s="238">
        <f>data!BK85</f>
        <v>0</v>
      </c>
      <c r="H277" s="238">
        <f>data!BL85</f>
        <v>2036458.14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1008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1009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1010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1011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1012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1013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416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1014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1015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60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1016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998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1048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Swedish Issaquah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1000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1049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1004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5.85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5.94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862034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410400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134550</v>
      </c>
      <c r="D300" s="238">
        <f>data!BO62</f>
        <v>13266859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61396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355071.05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139665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48763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519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520</v>
      </c>
      <c r="C304" s="238">
        <f>data!BN66</f>
        <v>308756</v>
      </c>
      <c r="D304" s="238">
        <f>data!BO66</f>
        <v>96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18282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1715557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1005</v>
      </c>
      <c r="C306" s="238">
        <f>data!BN68</f>
        <v>108751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20535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1006</v>
      </c>
      <c r="C307" s="238">
        <f>data!BN69</f>
        <v>2253610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319954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-45528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-879455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1007</v>
      </c>
      <c r="C309" s="238">
        <f>data!BN85</f>
        <v>5832466.0499999998</v>
      </c>
      <c r="D309" s="238">
        <f>data!BO85</f>
        <v>13266955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-125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1008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1009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1010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1011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1012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1013</v>
      </c>
      <c r="C316" s="254">
        <f>data!BN90</f>
        <v>9960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1319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1014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1015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190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1016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998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1050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Swedish Issaquah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1000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1049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1004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8.43</v>
      </c>
      <c r="H330" s="245">
        <f>data!BZ60</f>
        <v>41.85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101</v>
      </c>
      <c r="E331" s="257">
        <f>data!BW61</f>
        <v>0</v>
      </c>
      <c r="F331" s="257">
        <f>data!BX61</f>
        <v>0</v>
      </c>
      <c r="G331" s="257">
        <f>data!BY61</f>
        <v>1442137</v>
      </c>
      <c r="H331" s="257">
        <f>data!BZ61</f>
        <v>5012845</v>
      </c>
      <c r="I331" s="257">
        <f>data!CA61</f>
        <v>342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198748</v>
      </c>
      <c r="H332" s="257">
        <f>data!BZ62</f>
        <v>825368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117547.97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5138</v>
      </c>
      <c r="H334" s="257">
        <f>data!BZ64</f>
        <v>26158</v>
      </c>
      <c r="I334" s="257">
        <f>data!CA64</f>
        <v>2462</v>
      </c>
    </row>
    <row r="335" spans="1:9" ht="20.100000000000001" customHeight="1" x14ac:dyDescent="0.2">
      <c r="A335" s="230">
        <v>10</v>
      </c>
      <c r="B335" s="238" t="s">
        <v>519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520</v>
      </c>
      <c r="C336" s="257">
        <f>data!BU66</f>
        <v>0</v>
      </c>
      <c r="D336" s="257">
        <f>data!BV66</f>
        <v>0</v>
      </c>
      <c r="E336" s="257">
        <f>data!BW66</f>
        <v>5558726</v>
      </c>
      <c r="F336" s="257">
        <f>data!BX66</f>
        <v>0</v>
      </c>
      <c r="G336" s="257">
        <f>data!BY66</f>
        <v>57</v>
      </c>
      <c r="H336" s="257">
        <f>data!BZ66</f>
        <v>93007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163247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1005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1006</v>
      </c>
      <c r="C339" s="257">
        <f>data!BU69</f>
        <v>0</v>
      </c>
      <c r="D339" s="257">
        <f>data!BV69</f>
        <v>77</v>
      </c>
      <c r="E339" s="257">
        <f>data!BW69</f>
        <v>0</v>
      </c>
      <c r="F339" s="257">
        <f>data!BX69</f>
        <v>0</v>
      </c>
      <c r="G339" s="257">
        <f>data!BY69</f>
        <v>1101337</v>
      </c>
      <c r="H339" s="257">
        <f>data!BZ69</f>
        <v>3842394</v>
      </c>
      <c r="I339" s="257">
        <f>data!CA69</f>
        <v>261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1007</v>
      </c>
      <c r="C341" s="238">
        <f>data!BU85</f>
        <v>0</v>
      </c>
      <c r="D341" s="238">
        <f>data!BV85</f>
        <v>178</v>
      </c>
      <c r="E341" s="238">
        <f>data!BW85</f>
        <v>5558726</v>
      </c>
      <c r="F341" s="238">
        <f>data!BX85</f>
        <v>0</v>
      </c>
      <c r="G341" s="238">
        <f>data!BY85</f>
        <v>2747417</v>
      </c>
      <c r="H341" s="238">
        <f>data!BZ85</f>
        <v>9963019</v>
      </c>
      <c r="I341" s="238">
        <f>data!CA85</f>
        <v>120612.97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1008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1009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1010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1011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1012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1013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234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1014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1015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34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1016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998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1051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Swedish Issaquah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1000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1052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1004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886.63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184363</v>
      </c>
      <c r="E363" s="262"/>
      <c r="F363" s="262"/>
      <c r="G363" s="262"/>
      <c r="H363" s="262"/>
      <c r="I363" s="257">
        <f>data!CE61</f>
        <v>106639528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188039</v>
      </c>
      <c r="E364" s="262"/>
      <c r="F364" s="262"/>
      <c r="G364" s="262"/>
      <c r="H364" s="262"/>
      <c r="I364" s="257">
        <f>data!CE62</f>
        <v>28627696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17001.560000000001</v>
      </c>
      <c r="E365" s="262"/>
      <c r="F365" s="262"/>
      <c r="G365" s="262"/>
      <c r="H365" s="262"/>
      <c r="I365" s="257">
        <f>data!CE63</f>
        <v>7670349.1699999981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27697</v>
      </c>
      <c r="E366" s="262"/>
      <c r="F366" s="262"/>
      <c r="G366" s="262"/>
      <c r="H366" s="262"/>
      <c r="I366" s="257">
        <f>data!CE64</f>
        <v>35014410</v>
      </c>
    </row>
    <row r="367" spans="1:9" ht="20.100000000000001" customHeight="1" x14ac:dyDescent="0.2">
      <c r="A367" s="230">
        <v>10</v>
      </c>
      <c r="B367" s="238" t="s">
        <v>519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520</v>
      </c>
      <c r="C368" s="257">
        <f>data!CB66</f>
        <v>0</v>
      </c>
      <c r="D368" s="257">
        <f>data!CC66</f>
        <v>985</v>
      </c>
      <c r="E368" s="262"/>
      <c r="F368" s="262"/>
      <c r="G368" s="262"/>
      <c r="H368" s="262"/>
      <c r="I368" s="257">
        <f>data!CE66</f>
        <v>14817314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17113546</v>
      </c>
      <c r="E369" s="262"/>
      <c r="F369" s="262"/>
      <c r="G369" s="262"/>
      <c r="H369" s="262"/>
      <c r="I369" s="257">
        <f>data!CE67</f>
        <v>23177664</v>
      </c>
    </row>
    <row r="370" spans="1:9" ht="20.100000000000001" customHeight="1" x14ac:dyDescent="0.2">
      <c r="A370" s="230">
        <v>13</v>
      </c>
      <c r="B370" s="238" t="s">
        <v>1005</v>
      </c>
      <c r="C370" s="257">
        <f>data!CB68</f>
        <v>0</v>
      </c>
      <c r="D370" s="257">
        <f>data!CC68</f>
        <v>3287486</v>
      </c>
      <c r="E370" s="262"/>
      <c r="F370" s="262"/>
      <c r="G370" s="262"/>
      <c r="H370" s="262"/>
      <c r="I370" s="257">
        <f>data!CE68</f>
        <v>4409626</v>
      </c>
    </row>
    <row r="371" spans="1:9" ht="20.100000000000001" customHeight="1" x14ac:dyDescent="0.2">
      <c r="A371" s="230">
        <v>14</v>
      </c>
      <c r="B371" s="238" t="s">
        <v>1006</v>
      </c>
      <c r="C371" s="257">
        <f>data!CB69</f>
        <v>0</v>
      </c>
      <c r="D371" s="257">
        <f>data!CC69</f>
        <v>25591494</v>
      </c>
      <c r="E371" s="257">
        <f>data!CD69</f>
        <v>0</v>
      </c>
      <c r="F371" s="262"/>
      <c r="G371" s="262"/>
      <c r="H371" s="262"/>
      <c r="I371" s="257">
        <f>data!CE69</f>
        <v>121253079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-1366</v>
      </c>
      <c r="E372" s="238">
        <f>-data!CD84</f>
        <v>0</v>
      </c>
      <c r="F372" s="248"/>
      <c r="G372" s="248"/>
      <c r="H372" s="248"/>
      <c r="I372" s="238">
        <f>-data!CE84</f>
        <v>-3343119</v>
      </c>
    </row>
    <row r="373" spans="1:9" ht="20.100000000000001" customHeight="1" x14ac:dyDescent="0.2">
      <c r="A373" s="230">
        <v>16</v>
      </c>
      <c r="B373" s="246" t="s">
        <v>1007</v>
      </c>
      <c r="C373" s="257">
        <f>data!CB85</f>
        <v>0</v>
      </c>
      <c r="D373" s="257">
        <f>data!CC85</f>
        <v>46409245.560000002</v>
      </c>
      <c r="E373" s="257">
        <f>data!CD85</f>
        <v>0</v>
      </c>
      <c r="F373" s="262"/>
      <c r="G373" s="262"/>
      <c r="H373" s="262"/>
      <c r="I373" s="238">
        <f>data!CE85</f>
        <v>338266547.17000008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1008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1009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553180482</v>
      </c>
    </row>
    <row r="377" spans="1:9" ht="20.100000000000001" customHeight="1" x14ac:dyDescent="0.2">
      <c r="A377" s="230">
        <v>20</v>
      </c>
      <c r="B377" s="246" t="s">
        <v>1010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568831464</v>
      </c>
    </row>
    <row r="378" spans="1:9" ht="20.100000000000001" customHeight="1" x14ac:dyDescent="0.2">
      <c r="A378" s="230">
        <v>21</v>
      </c>
      <c r="B378" s="246" t="s">
        <v>1011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1122011946</v>
      </c>
    </row>
    <row r="379" spans="1:9" ht="20.100000000000001" customHeight="1" x14ac:dyDescent="0.2">
      <c r="A379" s="230" t="s">
        <v>1012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1013</v>
      </c>
      <c r="C380" s="254">
        <f>data!CB90</f>
        <v>0</v>
      </c>
      <c r="D380" s="254">
        <f>data!CC90</f>
        <v>10714</v>
      </c>
      <c r="E380" s="248"/>
      <c r="F380" s="248"/>
      <c r="G380" s="248"/>
      <c r="H380" s="248"/>
      <c r="I380" s="238">
        <f>data!CE90</f>
        <v>597457</v>
      </c>
    </row>
    <row r="381" spans="1:9" ht="20.100000000000001" customHeight="1" x14ac:dyDescent="0.2">
      <c r="A381" s="230">
        <v>23</v>
      </c>
      <c r="B381" s="238" t="s">
        <v>1014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1015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33419</v>
      </c>
    </row>
    <row r="383" spans="1:9" ht="20.100000000000001" customHeight="1" x14ac:dyDescent="0.2">
      <c r="A383" s="230">
        <v>25</v>
      </c>
      <c r="B383" s="238" t="s">
        <v>1016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319.41000000000003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58" zoomScaleNormal="100" workbookViewId="0">
      <selection activeCell="C104" sqref="C104:C1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1053</v>
      </c>
    </row>
    <row r="6" spans="1:3" x14ac:dyDescent="0.25">
      <c r="A6" s="11" t="s">
        <v>1054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1055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1056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328">
        <v>12994702</v>
      </c>
      <c r="C47" s="328">
        <v>1086990</v>
      </c>
      <c r="D47" s="328">
        <v>0</v>
      </c>
      <c r="E47" s="328">
        <v>2015992</v>
      </c>
      <c r="F47" s="328">
        <v>0</v>
      </c>
      <c r="G47" s="328">
        <v>0</v>
      </c>
      <c r="H47" s="328">
        <v>0</v>
      </c>
      <c r="I47" s="328">
        <v>0</v>
      </c>
      <c r="J47" s="328">
        <v>277793</v>
      </c>
      <c r="K47" s="328">
        <v>0</v>
      </c>
      <c r="L47" s="328">
        <v>0</v>
      </c>
      <c r="M47" s="328">
        <v>0</v>
      </c>
      <c r="N47" s="328">
        <v>0</v>
      </c>
      <c r="O47" s="328">
        <v>965833</v>
      </c>
      <c r="P47" s="328">
        <v>1496830</v>
      </c>
      <c r="Q47" s="328">
        <v>597154</v>
      </c>
      <c r="R47" s="328">
        <v>86528</v>
      </c>
      <c r="S47" s="328">
        <v>0</v>
      </c>
      <c r="T47" s="328">
        <v>631</v>
      </c>
      <c r="U47" s="328">
        <v>20425</v>
      </c>
      <c r="V47" s="328">
        <v>571780</v>
      </c>
      <c r="W47" s="328">
        <v>164883</v>
      </c>
      <c r="X47" s="328">
        <v>393346</v>
      </c>
      <c r="Y47" s="328">
        <v>635672</v>
      </c>
      <c r="Z47" s="328">
        <v>0</v>
      </c>
      <c r="AA47" s="328">
        <v>0</v>
      </c>
      <c r="AB47" s="328">
        <v>545516</v>
      </c>
      <c r="AC47" s="328">
        <v>241118</v>
      </c>
      <c r="AD47" s="328">
        <v>0</v>
      </c>
      <c r="AE47" s="328">
        <v>370088</v>
      </c>
      <c r="AF47" s="328">
        <v>0</v>
      </c>
      <c r="AG47" s="328">
        <v>935350</v>
      </c>
      <c r="AH47" s="328">
        <v>0</v>
      </c>
      <c r="AI47" s="328">
        <v>0</v>
      </c>
      <c r="AJ47" s="328">
        <v>200015</v>
      </c>
      <c r="AK47" s="328">
        <v>0</v>
      </c>
      <c r="AL47" s="328">
        <v>0</v>
      </c>
      <c r="AM47" s="328">
        <v>0</v>
      </c>
      <c r="AN47" s="328">
        <v>0</v>
      </c>
      <c r="AO47" s="328">
        <v>0</v>
      </c>
      <c r="AP47" s="328">
        <v>0</v>
      </c>
      <c r="AQ47" s="328">
        <v>0</v>
      </c>
      <c r="AR47" s="328">
        <v>0</v>
      </c>
      <c r="AS47" s="328">
        <v>0</v>
      </c>
      <c r="AT47" s="328">
        <v>0</v>
      </c>
      <c r="AU47" s="328">
        <v>0</v>
      </c>
      <c r="AV47" s="328">
        <v>45130</v>
      </c>
      <c r="AW47" s="328">
        <v>0</v>
      </c>
      <c r="AX47" s="328">
        <v>0</v>
      </c>
      <c r="AY47" s="328">
        <v>307361</v>
      </c>
      <c r="AZ47" s="328">
        <v>67553</v>
      </c>
      <c r="BA47" s="328">
        <v>11879</v>
      </c>
      <c r="BB47" s="328">
        <v>307482</v>
      </c>
      <c r="BC47" s="328">
        <v>0</v>
      </c>
      <c r="BD47" s="328">
        <v>1480</v>
      </c>
      <c r="BE47" s="328">
        <v>759651</v>
      </c>
      <c r="BF47" s="328">
        <v>0</v>
      </c>
      <c r="BG47" s="328">
        <v>0</v>
      </c>
      <c r="BH47" s="328">
        <v>0</v>
      </c>
      <c r="BI47" s="328">
        <v>0</v>
      </c>
      <c r="BJ47" s="328">
        <v>0</v>
      </c>
      <c r="BK47" s="328">
        <v>0</v>
      </c>
      <c r="BL47" s="328">
        <v>152622</v>
      </c>
      <c r="BM47" s="328">
        <v>0</v>
      </c>
      <c r="BN47" s="328">
        <v>222035</v>
      </c>
      <c r="BO47" s="328">
        <v>385065</v>
      </c>
      <c r="BP47" s="328">
        <v>0</v>
      </c>
      <c r="BQ47" s="328">
        <v>0</v>
      </c>
      <c r="BR47" s="328">
        <v>0</v>
      </c>
      <c r="BS47" s="328">
        <v>60002</v>
      </c>
      <c r="BT47" s="328">
        <v>0</v>
      </c>
      <c r="BU47" s="328">
        <v>0</v>
      </c>
      <c r="BV47" s="328">
        <v>0</v>
      </c>
      <c r="BW47" s="328">
        <v>0</v>
      </c>
      <c r="BX47" s="328">
        <v>0</v>
      </c>
      <c r="BY47" s="328">
        <v>183854</v>
      </c>
      <c r="BZ47" s="328">
        <v>804449</v>
      </c>
      <c r="CA47" s="328">
        <v>0</v>
      </c>
      <c r="CB47" s="328">
        <v>0</v>
      </c>
      <c r="CC47" s="328">
        <v>-919807</v>
      </c>
      <c r="CD47" s="16"/>
      <c r="CE47" s="25">
        <v>12994700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12994702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328">
        <v>21652135</v>
      </c>
      <c r="C51" s="328">
        <v>95222</v>
      </c>
      <c r="D51" s="328">
        <v>0</v>
      </c>
      <c r="E51" s="328">
        <v>55128</v>
      </c>
      <c r="F51" s="328">
        <v>0</v>
      </c>
      <c r="G51" s="328">
        <v>0</v>
      </c>
      <c r="H51" s="328">
        <v>0</v>
      </c>
      <c r="I51" s="328">
        <v>0</v>
      </c>
      <c r="J51" s="328">
        <v>220957</v>
      </c>
      <c r="K51" s="328">
        <v>0</v>
      </c>
      <c r="L51" s="328">
        <v>0</v>
      </c>
      <c r="M51" s="328">
        <v>0</v>
      </c>
      <c r="N51" s="328">
        <v>0</v>
      </c>
      <c r="O51" s="328">
        <v>93031</v>
      </c>
      <c r="P51" s="328">
        <v>2742932</v>
      </c>
      <c r="Q51" s="328">
        <v>4450</v>
      </c>
      <c r="R51" s="328">
        <v>15961</v>
      </c>
      <c r="S51" s="328">
        <v>0</v>
      </c>
      <c r="T51" s="328">
        <v>6761</v>
      </c>
      <c r="U51" s="328">
        <v>20857</v>
      </c>
      <c r="V51" s="328">
        <v>126713</v>
      </c>
      <c r="W51" s="328">
        <v>52320</v>
      </c>
      <c r="X51" s="328">
        <v>10217</v>
      </c>
      <c r="Y51" s="328">
        <v>390013</v>
      </c>
      <c r="Z51" s="328">
        <v>0</v>
      </c>
      <c r="AA51" s="328">
        <v>0</v>
      </c>
      <c r="AB51" s="328">
        <v>7</v>
      </c>
      <c r="AC51" s="328">
        <v>152414</v>
      </c>
      <c r="AD51" s="328">
        <v>0</v>
      </c>
      <c r="AE51" s="328">
        <v>596</v>
      </c>
      <c r="AF51" s="328">
        <v>0</v>
      </c>
      <c r="AG51" s="328">
        <v>33772</v>
      </c>
      <c r="AH51" s="328">
        <v>0</v>
      </c>
      <c r="AI51" s="328">
        <v>0</v>
      </c>
      <c r="AJ51" s="328">
        <v>550</v>
      </c>
      <c r="AK51" s="328">
        <v>0</v>
      </c>
      <c r="AL51" s="328">
        <v>0</v>
      </c>
      <c r="AM51" s="328">
        <v>0</v>
      </c>
      <c r="AN51" s="328">
        <v>0</v>
      </c>
      <c r="AO51" s="328">
        <v>0</v>
      </c>
      <c r="AP51" s="328">
        <v>0</v>
      </c>
      <c r="AQ51" s="328">
        <v>0</v>
      </c>
      <c r="AR51" s="328">
        <v>0</v>
      </c>
      <c r="AS51" s="328">
        <v>0</v>
      </c>
      <c r="AT51" s="328">
        <v>0</v>
      </c>
      <c r="AU51" s="328">
        <v>0</v>
      </c>
      <c r="AV51" s="328">
        <v>0</v>
      </c>
      <c r="AW51" s="328">
        <v>0</v>
      </c>
      <c r="AX51" s="328">
        <v>0</v>
      </c>
      <c r="AY51" s="328">
        <v>4394</v>
      </c>
      <c r="AZ51" s="328">
        <v>-12</v>
      </c>
      <c r="BA51" s="328">
        <v>0</v>
      </c>
      <c r="BB51" s="328">
        <v>0</v>
      </c>
      <c r="BC51" s="328">
        <v>0</v>
      </c>
      <c r="BD51" s="328">
        <v>0</v>
      </c>
      <c r="BE51" s="328">
        <v>170457</v>
      </c>
      <c r="BF51" s="328">
        <v>0</v>
      </c>
      <c r="BG51" s="328">
        <v>0</v>
      </c>
      <c r="BH51" s="328">
        <v>0</v>
      </c>
      <c r="BI51" s="328">
        <v>0</v>
      </c>
      <c r="BJ51" s="328">
        <v>0</v>
      </c>
      <c r="BK51" s="328">
        <v>0</v>
      </c>
      <c r="BL51" s="328">
        <v>0</v>
      </c>
      <c r="BM51" s="328">
        <v>0</v>
      </c>
      <c r="BN51" s="328">
        <v>1784518</v>
      </c>
      <c r="BO51" s="328">
        <v>0</v>
      </c>
      <c r="BP51" s="328">
        <v>0</v>
      </c>
      <c r="BQ51" s="328">
        <v>0</v>
      </c>
      <c r="BR51" s="328">
        <v>0</v>
      </c>
      <c r="BS51" s="328">
        <v>0</v>
      </c>
      <c r="BT51" s="328">
        <v>0</v>
      </c>
      <c r="BU51" s="328">
        <v>0</v>
      </c>
      <c r="BV51" s="328">
        <v>0</v>
      </c>
      <c r="BW51" s="328">
        <v>0</v>
      </c>
      <c r="BX51" s="328">
        <v>0</v>
      </c>
      <c r="BY51" s="328">
        <v>0</v>
      </c>
      <c r="BZ51" s="328">
        <v>136353</v>
      </c>
      <c r="CA51" s="328">
        <v>0</v>
      </c>
      <c r="CB51" s="328">
        <v>0</v>
      </c>
      <c r="CC51" s="328">
        <v>15534522</v>
      </c>
      <c r="CD51" s="16"/>
      <c r="CE51" s="25">
        <v>21652133</v>
      </c>
    </row>
    <row r="52" spans="1:83" x14ac:dyDescent="0.25">
      <c r="A52" s="31" t="s">
        <v>234</v>
      </c>
      <c r="B52" s="329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21652135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328">
        <v>8057</v>
      </c>
      <c r="D59" s="328">
        <v>0</v>
      </c>
      <c r="E59" s="328">
        <v>19059</v>
      </c>
      <c r="F59" s="328">
        <v>0</v>
      </c>
      <c r="G59" s="328">
        <v>0</v>
      </c>
      <c r="H59" s="328">
        <v>0</v>
      </c>
      <c r="I59" s="328">
        <v>0</v>
      </c>
      <c r="J59" s="328">
        <v>3375</v>
      </c>
      <c r="K59" s="328">
        <v>0</v>
      </c>
      <c r="L59" s="328">
        <v>0</v>
      </c>
      <c r="M59" s="328">
        <v>0</v>
      </c>
      <c r="N59" s="328">
        <v>0</v>
      </c>
      <c r="O59" s="328">
        <v>1701</v>
      </c>
      <c r="P59" s="330">
        <v>0</v>
      </c>
      <c r="Q59" s="330">
        <v>0</v>
      </c>
      <c r="R59" s="330">
        <v>0</v>
      </c>
      <c r="S59" s="331">
        <v>0</v>
      </c>
      <c r="T59" s="331">
        <v>0</v>
      </c>
      <c r="U59" s="332">
        <v>0</v>
      </c>
      <c r="V59" s="330">
        <v>0</v>
      </c>
      <c r="W59" s="330">
        <v>0</v>
      </c>
      <c r="X59" s="330">
        <v>0</v>
      </c>
      <c r="Y59" s="330">
        <v>0</v>
      </c>
      <c r="Z59" s="330">
        <v>0</v>
      </c>
      <c r="AA59" s="330">
        <v>0</v>
      </c>
      <c r="AB59" s="331">
        <v>0</v>
      </c>
      <c r="AC59" s="330">
        <v>0</v>
      </c>
      <c r="AD59" s="330">
        <v>0</v>
      </c>
      <c r="AE59" s="330">
        <v>0</v>
      </c>
      <c r="AF59" s="330">
        <v>0</v>
      </c>
      <c r="AG59" s="330">
        <v>0</v>
      </c>
      <c r="AH59" s="330">
        <v>0</v>
      </c>
      <c r="AI59" s="330">
        <v>0</v>
      </c>
      <c r="AJ59" s="330">
        <v>0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0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597457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328">
        <v>85.39</v>
      </c>
      <c r="D60" s="328">
        <v>0</v>
      </c>
      <c r="E60" s="328">
        <v>141.41999999999999</v>
      </c>
      <c r="F60" s="328">
        <v>0</v>
      </c>
      <c r="G60" s="328">
        <v>0</v>
      </c>
      <c r="H60" s="328">
        <v>0</v>
      </c>
      <c r="I60" s="328">
        <v>0</v>
      </c>
      <c r="J60" s="328">
        <v>12.41</v>
      </c>
      <c r="K60" s="328">
        <v>0</v>
      </c>
      <c r="L60" s="328">
        <v>0</v>
      </c>
      <c r="M60" s="328">
        <v>0</v>
      </c>
      <c r="N60" s="328">
        <v>0</v>
      </c>
      <c r="O60" s="328">
        <v>51.42</v>
      </c>
      <c r="P60" s="328">
        <v>98.73</v>
      </c>
      <c r="Q60" s="328">
        <v>28.92</v>
      </c>
      <c r="R60" s="328">
        <v>5.2</v>
      </c>
      <c r="S60" s="328">
        <v>0</v>
      </c>
      <c r="T60" s="328">
        <v>1.79</v>
      </c>
      <c r="U60" s="328">
        <v>2.5499999999999998</v>
      </c>
      <c r="V60" s="328">
        <v>29.97</v>
      </c>
      <c r="W60" s="328">
        <v>6.66</v>
      </c>
      <c r="X60" s="328">
        <v>20.11</v>
      </c>
      <c r="Y60" s="328">
        <v>38.69</v>
      </c>
      <c r="Z60" s="328">
        <v>0</v>
      </c>
      <c r="AA60" s="328">
        <v>1.05</v>
      </c>
      <c r="AB60" s="328">
        <v>26.34</v>
      </c>
      <c r="AC60" s="328">
        <v>14.1</v>
      </c>
      <c r="AD60" s="328">
        <v>1.27</v>
      </c>
      <c r="AE60" s="328">
        <v>19.440000000000001</v>
      </c>
      <c r="AF60" s="328">
        <v>0</v>
      </c>
      <c r="AG60" s="328">
        <v>56.96</v>
      </c>
      <c r="AH60" s="328">
        <v>0</v>
      </c>
      <c r="AI60" s="328">
        <v>0</v>
      </c>
      <c r="AJ60" s="328">
        <v>14.13</v>
      </c>
      <c r="AK60" s="328">
        <v>0</v>
      </c>
      <c r="AL60" s="328">
        <v>0</v>
      </c>
      <c r="AM60" s="328">
        <v>0</v>
      </c>
      <c r="AN60" s="328">
        <v>0</v>
      </c>
      <c r="AO60" s="328">
        <v>0</v>
      </c>
      <c r="AP60" s="328">
        <v>0</v>
      </c>
      <c r="AQ60" s="328">
        <v>0</v>
      </c>
      <c r="AR60" s="328">
        <v>0</v>
      </c>
      <c r="AS60" s="328">
        <v>0</v>
      </c>
      <c r="AT60" s="328">
        <v>0</v>
      </c>
      <c r="AU60" s="328">
        <v>0</v>
      </c>
      <c r="AV60" s="328">
        <v>1.48</v>
      </c>
      <c r="AW60" s="328">
        <v>0</v>
      </c>
      <c r="AX60" s="328">
        <v>0</v>
      </c>
      <c r="AY60" s="328">
        <v>28.07</v>
      </c>
      <c r="AZ60" s="328">
        <v>2.98</v>
      </c>
      <c r="BA60" s="328">
        <v>1.39</v>
      </c>
      <c r="BB60" s="328">
        <v>19.02</v>
      </c>
      <c r="BC60" s="328">
        <v>0</v>
      </c>
      <c r="BD60" s="328">
        <v>0</v>
      </c>
      <c r="BE60" s="328">
        <v>71.540000000000006</v>
      </c>
      <c r="BF60" s="328">
        <v>0</v>
      </c>
      <c r="BG60" s="328">
        <v>0</v>
      </c>
      <c r="BH60" s="328">
        <v>0</v>
      </c>
      <c r="BI60" s="328">
        <v>0</v>
      </c>
      <c r="BJ60" s="328">
        <v>0</v>
      </c>
      <c r="BK60" s="328">
        <v>0</v>
      </c>
      <c r="BL60" s="328">
        <v>6.06</v>
      </c>
      <c r="BM60" s="328">
        <v>0</v>
      </c>
      <c r="BN60" s="328">
        <v>3.7</v>
      </c>
      <c r="BO60" s="328">
        <v>0</v>
      </c>
      <c r="BP60" s="328">
        <v>0</v>
      </c>
      <c r="BQ60" s="328">
        <v>0</v>
      </c>
      <c r="BR60" s="328">
        <v>0</v>
      </c>
      <c r="BS60" s="328">
        <v>6</v>
      </c>
      <c r="BT60" s="328">
        <v>0</v>
      </c>
      <c r="BU60" s="328">
        <v>0</v>
      </c>
      <c r="BV60" s="328">
        <v>0.01</v>
      </c>
      <c r="BW60" s="328">
        <v>0</v>
      </c>
      <c r="BX60" s="328">
        <v>0</v>
      </c>
      <c r="BY60" s="328">
        <v>7.92</v>
      </c>
      <c r="BZ60" s="328">
        <v>32.840000000000003</v>
      </c>
      <c r="CA60" s="328">
        <v>0.01</v>
      </c>
      <c r="CB60" s="328">
        <v>0</v>
      </c>
      <c r="CC60" s="328">
        <v>0</v>
      </c>
      <c r="CD60" s="209" t="s">
        <v>247</v>
      </c>
      <c r="CE60" s="227">
        <v>837.57000000000016</v>
      </c>
    </row>
    <row r="61" spans="1:83" x14ac:dyDescent="0.25">
      <c r="A61" s="31" t="s">
        <v>262</v>
      </c>
      <c r="B61" s="16"/>
      <c r="C61" s="328">
        <v>9022358</v>
      </c>
      <c r="D61" s="328">
        <v>0</v>
      </c>
      <c r="E61" s="328">
        <v>15378770</v>
      </c>
      <c r="F61" s="328">
        <v>0</v>
      </c>
      <c r="G61" s="328">
        <v>0</v>
      </c>
      <c r="H61" s="328">
        <v>0</v>
      </c>
      <c r="I61" s="328">
        <v>0</v>
      </c>
      <c r="J61" s="328">
        <v>1629113</v>
      </c>
      <c r="K61" s="328">
        <v>0</v>
      </c>
      <c r="L61" s="328">
        <v>0</v>
      </c>
      <c r="M61" s="328">
        <v>0</v>
      </c>
      <c r="N61" s="328">
        <v>0</v>
      </c>
      <c r="O61" s="328">
        <v>5934935</v>
      </c>
      <c r="P61" s="328">
        <v>10007209</v>
      </c>
      <c r="Q61" s="328">
        <v>4018618</v>
      </c>
      <c r="R61" s="328">
        <v>607661</v>
      </c>
      <c r="S61" s="328">
        <v>0</v>
      </c>
      <c r="T61" s="328">
        <v>294661</v>
      </c>
      <c r="U61" s="328">
        <v>255029</v>
      </c>
      <c r="V61" s="328">
        <v>4165651</v>
      </c>
      <c r="W61" s="328">
        <v>1130664</v>
      </c>
      <c r="X61" s="328">
        <v>2817451</v>
      </c>
      <c r="Y61" s="328">
        <v>4345533</v>
      </c>
      <c r="Z61" s="328">
        <v>0</v>
      </c>
      <c r="AA61" s="328">
        <v>147960</v>
      </c>
      <c r="AB61" s="328">
        <v>3976950</v>
      </c>
      <c r="AC61" s="328">
        <v>1598640</v>
      </c>
      <c r="AD61" s="328">
        <v>200277</v>
      </c>
      <c r="AE61" s="328">
        <v>2364522</v>
      </c>
      <c r="AF61" s="328">
        <v>0</v>
      </c>
      <c r="AG61" s="328">
        <v>6808723</v>
      </c>
      <c r="AH61" s="328">
        <v>0</v>
      </c>
      <c r="AI61" s="328">
        <v>0</v>
      </c>
      <c r="AJ61" s="328">
        <v>1342442</v>
      </c>
      <c r="AK61" s="328">
        <v>0</v>
      </c>
      <c r="AL61" s="328">
        <v>0</v>
      </c>
      <c r="AM61" s="328">
        <v>0</v>
      </c>
      <c r="AN61" s="328">
        <v>0</v>
      </c>
      <c r="AO61" s="328">
        <v>0</v>
      </c>
      <c r="AP61" s="328">
        <v>0</v>
      </c>
      <c r="AQ61" s="328">
        <v>0</v>
      </c>
      <c r="AR61" s="328">
        <v>0</v>
      </c>
      <c r="AS61" s="328">
        <v>0</v>
      </c>
      <c r="AT61" s="328">
        <v>0</v>
      </c>
      <c r="AU61" s="328">
        <v>0</v>
      </c>
      <c r="AV61" s="328">
        <v>339542</v>
      </c>
      <c r="AW61" s="328">
        <v>0</v>
      </c>
      <c r="AX61" s="328">
        <v>0</v>
      </c>
      <c r="AY61" s="328">
        <v>2041635</v>
      </c>
      <c r="AZ61" s="328">
        <v>213486</v>
      </c>
      <c r="BA61" s="328">
        <v>84434</v>
      </c>
      <c r="BB61" s="328">
        <v>2299692</v>
      </c>
      <c r="BC61" s="328">
        <v>0</v>
      </c>
      <c r="BD61" s="328">
        <v>15972</v>
      </c>
      <c r="BE61" s="328">
        <v>5204181</v>
      </c>
      <c r="BF61" s="328">
        <v>0</v>
      </c>
      <c r="BG61" s="328">
        <v>0</v>
      </c>
      <c r="BH61" s="328">
        <v>0</v>
      </c>
      <c r="BI61" s="328">
        <v>0</v>
      </c>
      <c r="BJ61" s="328">
        <v>0</v>
      </c>
      <c r="BK61" s="328">
        <v>0</v>
      </c>
      <c r="BL61" s="328">
        <v>946791</v>
      </c>
      <c r="BM61" s="328">
        <v>0</v>
      </c>
      <c r="BN61" s="328">
        <v>1480721</v>
      </c>
      <c r="BO61" s="328">
        <v>0</v>
      </c>
      <c r="BP61" s="328">
        <v>0</v>
      </c>
      <c r="BQ61" s="328">
        <v>0</v>
      </c>
      <c r="BR61" s="328">
        <v>0</v>
      </c>
      <c r="BS61" s="328">
        <v>384961</v>
      </c>
      <c r="BT61" s="328">
        <v>0</v>
      </c>
      <c r="BU61" s="328">
        <v>0</v>
      </c>
      <c r="BV61" s="328">
        <v>1327</v>
      </c>
      <c r="BW61" s="328">
        <v>0</v>
      </c>
      <c r="BX61" s="328">
        <v>0</v>
      </c>
      <c r="BY61" s="328">
        <v>1318979</v>
      </c>
      <c r="BZ61" s="328">
        <v>3611060</v>
      </c>
      <c r="CA61" s="328">
        <v>1267</v>
      </c>
      <c r="CB61" s="328">
        <v>0</v>
      </c>
      <c r="CC61" s="328">
        <v>638148</v>
      </c>
      <c r="CD61" s="24" t="s">
        <v>247</v>
      </c>
      <c r="CE61" s="25">
        <v>94629363</v>
      </c>
    </row>
    <row r="62" spans="1:83" x14ac:dyDescent="0.25">
      <c r="A62" s="31" t="s">
        <v>10</v>
      </c>
      <c r="B62" s="16"/>
      <c r="C62" s="25">
        <v>1086990</v>
      </c>
      <c r="D62" s="25">
        <v>0</v>
      </c>
      <c r="E62" s="25">
        <v>2015992</v>
      </c>
      <c r="F62" s="25">
        <v>0</v>
      </c>
      <c r="G62" s="25">
        <v>0</v>
      </c>
      <c r="H62" s="25">
        <v>0</v>
      </c>
      <c r="I62" s="25">
        <v>0</v>
      </c>
      <c r="J62" s="25">
        <v>277793</v>
      </c>
      <c r="K62" s="25">
        <v>0</v>
      </c>
      <c r="L62" s="25">
        <v>0</v>
      </c>
      <c r="M62" s="25">
        <v>0</v>
      </c>
      <c r="N62" s="25">
        <v>0</v>
      </c>
      <c r="O62" s="25">
        <v>965833</v>
      </c>
      <c r="P62" s="25">
        <v>1496830</v>
      </c>
      <c r="Q62" s="25">
        <v>597154</v>
      </c>
      <c r="R62" s="25">
        <v>86528</v>
      </c>
      <c r="S62" s="25">
        <v>0</v>
      </c>
      <c r="T62" s="25">
        <v>631</v>
      </c>
      <c r="U62" s="25">
        <v>20425</v>
      </c>
      <c r="V62" s="25">
        <v>571780</v>
      </c>
      <c r="W62" s="25">
        <v>164883</v>
      </c>
      <c r="X62" s="25">
        <v>393346</v>
      </c>
      <c r="Y62" s="25">
        <v>635672</v>
      </c>
      <c r="Z62" s="25">
        <v>0</v>
      </c>
      <c r="AA62" s="25">
        <v>0</v>
      </c>
      <c r="AB62" s="25">
        <v>545516</v>
      </c>
      <c r="AC62" s="25">
        <v>241118</v>
      </c>
      <c r="AD62" s="25">
        <v>0</v>
      </c>
      <c r="AE62" s="25">
        <v>370088</v>
      </c>
      <c r="AF62" s="25">
        <v>0</v>
      </c>
      <c r="AG62" s="25">
        <v>935350</v>
      </c>
      <c r="AH62" s="25">
        <v>0</v>
      </c>
      <c r="AI62" s="25">
        <v>0</v>
      </c>
      <c r="AJ62" s="25">
        <v>200015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45130</v>
      </c>
      <c r="AW62" s="25">
        <v>0</v>
      </c>
      <c r="AX62" s="25">
        <v>0</v>
      </c>
      <c r="AY62" s="25">
        <v>307361</v>
      </c>
      <c r="AZ62" s="25">
        <v>67553</v>
      </c>
      <c r="BA62" s="25">
        <v>11879</v>
      </c>
      <c r="BB62" s="25">
        <v>307482</v>
      </c>
      <c r="BC62" s="25">
        <v>0</v>
      </c>
      <c r="BD62" s="25">
        <v>1480</v>
      </c>
      <c r="BE62" s="25">
        <v>759651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152622</v>
      </c>
      <c r="BM62" s="25">
        <v>0</v>
      </c>
      <c r="BN62" s="25">
        <v>222035</v>
      </c>
      <c r="BO62" s="25">
        <v>385065</v>
      </c>
      <c r="BP62" s="25">
        <v>0</v>
      </c>
      <c r="BQ62" s="25">
        <v>0</v>
      </c>
      <c r="BR62" s="25">
        <v>0</v>
      </c>
      <c r="BS62" s="25">
        <v>60002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183854</v>
      </c>
      <c r="BZ62" s="25">
        <v>804449</v>
      </c>
      <c r="CA62" s="25">
        <v>0</v>
      </c>
      <c r="CB62" s="25">
        <v>0</v>
      </c>
      <c r="CC62" s="25">
        <v>-919807</v>
      </c>
      <c r="CD62" s="24" t="s">
        <v>247</v>
      </c>
      <c r="CE62" s="25">
        <v>12994700</v>
      </c>
    </row>
    <row r="63" spans="1:83" x14ac:dyDescent="0.25">
      <c r="A63" s="31" t="s">
        <v>263</v>
      </c>
      <c r="B63" s="16"/>
      <c r="C63" s="328">
        <v>0</v>
      </c>
      <c r="D63" s="328">
        <v>0</v>
      </c>
      <c r="E63" s="328">
        <v>4000</v>
      </c>
      <c r="F63" s="328">
        <v>0</v>
      </c>
      <c r="G63" s="328">
        <v>0</v>
      </c>
      <c r="H63" s="328">
        <v>0</v>
      </c>
      <c r="I63" s="328">
        <v>0</v>
      </c>
      <c r="J63" s="328">
        <v>637956.96</v>
      </c>
      <c r="K63" s="328">
        <v>0</v>
      </c>
      <c r="L63" s="328">
        <v>0</v>
      </c>
      <c r="M63" s="328">
        <v>0</v>
      </c>
      <c r="N63" s="328">
        <v>0</v>
      </c>
      <c r="O63" s="328">
        <v>1427079.03</v>
      </c>
      <c r="P63" s="328">
        <v>9.99</v>
      </c>
      <c r="Q63" s="328">
        <v>0</v>
      </c>
      <c r="R63" s="328">
        <v>2116190.15</v>
      </c>
      <c r="S63" s="328">
        <v>0</v>
      </c>
      <c r="T63" s="328">
        <v>0</v>
      </c>
      <c r="U63" s="328">
        <v>712172.23</v>
      </c>
      <c r="V63" s="328">
        <v>0</v>
      </c>
      <c r="W63" s="328">
        <v>0</v>
      </c>
      <c r="X63" s="328">
        <v>0</v>
      </c>
      <c r="Y63" s="328">
        <v>2125</v>
      </c>
      <c r="Z63" s="328">
        <v>0</v>
      </c>
      <c r="AA63" s="328">
        <v>0</v>
      </c>
      <c r="AB63" s="328">
        <v>53650.29</v>
      </c>
      <c r="AC63" s="328">
        <v>0</v>
      </c>
      <c r="AD63" s="328">
        <v>0</v>
      </c>
      <c r="AE63" s="328">
        <v>0</v>
      </c>
      <c r="AF63" s="328">
        <v>0</v>
      </c>
      <c r="AG63" s="328">
        <v>671590.22</v>
      </c>
      <c r="AH63" s="328">
        <v>0</v>
      </c>
      <c r="AI63" s="328">
        <v>0</v>
      </c>
      <c r="AJ63" s="328">
        <v>1136600.04</v>
      </c>
      <c r="AK63" s="328">
        <v>0</v>
      </c>
      <c r="AL63" s="328">
        <v>0</v>
      </c>
      <c r="AM63" s="328">
        <v>0</v>
      </c>
      <c r="AN63" s="328">
        <v>0</v>
      </c>
      <c r="AO63" s="328">
        <v>0</v>
      </c>
      <c r="AP63" s="328">
        <v>0</v>
      </c>
      <c r="AQ63" s="328">
        <v>0</v>
      </c>
      <c r="AR63" s="328">
        <v>0</v>
      </c>
      <c r="AS63" s="328">
        <v>0</v>
      </c>
      <c r="AT63" s="328">
        <v>0</v>
      </c>
      <c r="AU63" s="328">
        <v>0</v>
      </c>
      <c r="AV63" s="328">
        <v>0</v>
      </c>
      <c r="AW63" s="328">
        <v>0</v>
      </c>
      <c r="AX63" s="328">
        <v>0</v>
      </c>
      <c r="AY63" s="328">
        <v>0</v>
      </c>
      <c r="AZ63" s="328">
        <v>0</v>
      </c>
      <c r="BA63" s="328">
        <v>0</v>
      </c>
      <c r="BB63" s="328">
        <v>15762.5</v>
      </c>
      <c r="BC63" s="328">
        <v>0</v>
      </c>
      <c r="BD63" s="328">
        <v>0</v>
      </c>
      <c r="BE63" s="328">
        <v>61121.490000000005</v>
      </c>
      <c r="BF63" s="328">
        <v>0</v>
      </c>
      <c r="BG63" s="328">
        <v>0</v>
      </c>
      <c r="BH63" s="328">
        <v>0</v>
      </c>
      <c r="BI63" s="328">
        <v>0</v>
      </c>
      <c r="BJ63" s="328">
        <v>0</v>
      </c>
      <c r="BK63" s="328">
        <v>0</v>
      </c>
      <c r="BL63" s="328">
        <v>31130.78</v>
      </c>
      <c r="BM63" s="328">
        <v>0</v>
      </c>
      <c r="BN63" s="328">
        <v>414027.36</v>
      </c>
      <c r="BO63" s="328">
        <v>0</v>
      </c>
      <c r="BP63" s="328">
        <v>0</v>
      </c>
      <c r="BQ63" s="328">
        <v>0</v>
      </c>
      <c r="BR63" s="328">
        <v>0</v>
      </c>
      <c r="BS63" s="328">
        <v>0</v>
      </c>
      <c r="BT63" s="328">
        <v>0</v>
      </c>
      <c r="BU63" s="328">
        <v>0</v>
      </c>
      <c r="BV63" s="328">
        <v>0</v>
      </c>
      <c r="BW63" s="328">
        <v>0</v>
      </c>
      <c r="BX63" s="328">
        <v>0</v>
      </c>
      <c r="BY63" s="328">
        <v>56.25</v>
      </c>
      <c r="BZ63" s="328">
        <v>0</v>
      </c>
      <c r="CA63" s="328">
        <v>117298.48</v>
      </c>
      <c r="CB63" s="328">
        <v>0</v>
      </c>
      <c r="CC63" s="328">
        <v>0</v>
      </c>
      <c r="CD63" s="24" t="s">
        <v>247</v>
      </c>
      <c r="CE63" s="25">
        <v>7400770.7700000005</v>
      </c>
    </row>
    <row r="64" spans="1:83" x14ac:dyDescent="0.25">
      <c r="A64" s="31" t="s">
        <v>264</v>
      </c>
      <c r="B64" s="16"/>
      <c r="C64" s="328">
        <v>799821</v>
      </c>
      <c r="D64" s="328">
        <v>0</v>
      </c>
      <c r="E64" s="328">
        <v>1165445</v>
      </c>
      <c r="F64" s="328">
        <v>0</v>
      </c>
      <c r="G64" s="328">
        <v>0</v>
      </c>
      <c r="H64" s="328">
        <v>0</v>
      </c>
      <c r="I64" s="328">
        <v>0</v>
      </c>
      <c r="J64" s="328">
        <v>92236</v>
      </c>
      <c r="K64" s="328">
        <v>0</v>
      </c>
      <c r="L64" s="328">
        <v>0</v>
      </c>
      <c r="M64" s="328">
        <v>0</v>
      </c>
      <c r="N64" s="328">
        <v>0</v>
      </c>
      <c r="O64" s="328">
        <v>727808</v>
      </c>
      <c r="P64" s="328">
        <v>17337055</v>
      </c>
      <c r="Q64" s="328">
        <v>76624</v>
      </c>
      <c r="R64" s="328">
        <v>536964</v>
      </c>
      <c r="S64" s="328">
        <v>651996</v>
      </c>
      <c r="T64" s="328">
        <v>72316</v>
      </c>
      <c r="U64" s="328">
        <v>631584</v>
      </c>
      <c r="V64" s="328">
        <v>1503201</v>
      </c>
      <c r="W64" s="328">
        <v>210901</v>
      </c>
      <c r="X64" s="328">
        <v>1411474</v>
      </c>
      <c r="Y64" s="328">
        <v>660959</v>
      </c>
      <c r="Z64" s="328">
        <v>0</v>
      </c>
      <c r="AA64" s="328">
        <v>57361</v>
      </c>
      <c r="AB64" s="328">
        <v>8147131</v>
      </c>
      <c r="AC64" s="328">
        <v>247266</v>
      </c>
      <c r="AD64" s="328">
        <v>97464</v>
      </c>
      <c r="AE64" s="328">
        <v>15293</v>
      </c>
      <c r="AF64" s="328">
        <v>0</v>
      </c>
      <c r="AG64" s="328">
        <v>1235658</v>
      </c>
      <c r="AH64" s="328">
        <v>0</v>
      </c>
      <c r="AI64" s="328">
        <v>0</v>
      </c>
      <c r="AJ64" s="328">
        <v>455012</v>
      </c>
      <c r="AK64" s="328">
        <v>0</v>
      </c>
      <c r="AL64" s="328">
        <v>0</v>
      </c>
      <c r="AM64" s="328">
        <v>0</v>
      </c>
      <c r="AN64" s="328">
        <v>0</v>
      </c>
      <c r="AO64" s="328">
        <v>0</v>
      </c>
      <c r="AP64" s="328">
        <v>0</v>
      </c>
      <c r="AQ64" s="328">
        <v>0</v>
      </c>
      <c r="AR64" s="328">
        <v>0</v>
      </c>
      <c r="AS64" s="328">
        <v>0</v>
      </c>
      <c r="AT64" s="328">
        <v>0</v>
      </c>
      <c r="AU64" s="328">
        <v>0</v>
      </c>
      <c r="AV64" s="328">
        <v>20070</v>
      </c>
      <c r="AW64" s="328">
        <v>0</v>
      </c>
      <c r="AX64" s="328">
        <v>0</v>
      </c>
      <c r="AY64" s="328">
        <v>243048</v>
      </c>
      <c r="AZ64" s="328">
        <v>353550</v>
      </c>
      <c r="BA64" s="328">
        <v>98754</v>
      </c>
      <c r="BB64" s="328">
        <v>8984</v>
      </c>
      <c r="BC64" s="328">
        <v>0</v>
      </c>
      <c r="BD64" s="328">
        <v>-15698</v>
      </c>
      <c r="BE64" s="328">
        <v>785341</v>
      </c>
      <c r="BF64" s="328">
        <v>0</v>
      </c>
      <c r="BG64" s="328">
        <v>0</v>
      </c>
      <c r="BH64" s="328">
        <v>0</v>
      </c>
      <c r="BI64" s="328">
        <v>0</v>
      </c>
      <c r="BJ64" s="328">
        <v>0</v>
      </c>
      <c r="BK64" s="328">
        <v>0</v>
      </c>
      <c r="BL64" s="328">
        <v>4994</v>
      </c>
      <c r="BM64" s="328">
        <v>0</v>
      </c>
      <c r="BN64" s="328">
        <v>130012</v>
      </c>
      <c r="BO64" s="328">
        <v>0</v>
      </c>
      <c r="BP64" s="328">
        <v>0</v>
      </c>
      <c r="BQ64" s="328">
        <v>0</v>
      </c>
      <c r="BR64" s="328">
        <v>0</v>
      </c>
      <c r="BS64" s="328">
        <v>39989</v>
      </c>
      <c r="BT64" s="328">
        <v>0</v>
      </c>
      <c r="BU64" s="328">
        <v>-34</v>
      </c>
      <c r="BV64" s="328">
        <v>0</v>
      </c>
      <c r="BW64" s="328">
        <v>0</v>
      </c>
      <c r="BX64" s="328">
        <v>0</v>
      </c>
      <c r="BY64" s="328">
        <v>1049</v>
      </c>
      <c r="BZ64" s="328">
        <v>0</v>
      </c>
      <c r="CA64" s="328">
        <v>0</v>
      </c>
      <c r="CB64" s="328">
        <v>0</v>
      </c>
      <c r="CC64" s="328">
        <v>-58932</v>
      </c>
      <c r="CD64" s="24" t="s">
        <v>247</v>
      </c>
      <c r="CE64" s="25">
        <v>37744696</v>
      </c>
    </row>
    <row r="65" spans="1:83" x14ac:dyDescent="0.25">
      <c r="A65" s="31" t="s">
        <v>265</v>
      </c>
      <c r="B65" s="16"/>
      <c r="C65" s="328">
        <v>0</v>
      </c>
      <c r="D65" s="328">
        <v>0</v>
      </c>
      <c r="E65" s="328">
        <v>0</v>
      </c>
      <c r="F65" s="328">
        <v>0</v>
      </c>
      <c r="G65" s="328">
        <v>0</v>
      </c>
      <c r="H65" s="328">
        <v>0</v>
      </c>
      <c r="I65" s="328">
        <v>0</v>
      </c>
      <c r="J65" s="328">
        <v>0</v>
      </c>
      <c r="K65" s="328">
        <v>0</v>
      </c>
      <c r="L65" s="328">
        <v>0</v>
      </c>
      <c r="M65" s="328">
        <v>0</v>
      </c>
      <c r="N65" s="328">
        <v>0</v>
      </c>
      <c r="O65" s="328">
        <v>0</v>
      </c>
      <c r="P65" s="328">
        <v>0</v>
      </c>
      <c r="Q65" s="328">
        <v>0</v>
      </c>
      <c r="R65" s="328">
        <v>0</v>
      </c>
      <c r="S65" s="328">
        <v>0</v>
      </c>
      <c r="T65" s="328">
        <v>0</v>
      </c>
      <c r="U65" s="328">
        <v>0</v>
      </c>
      <c r="V65" s="328">
        <v>0</v>
      </c>
      <c r="W65" s="328">
        <v>0</v>
      </c>
      <c r="X65" s="328">
        <v>0</v>
      </c>
      <c r="Y65" s="328">
        <v>0</v>
      </c>
      <c r="Z65" s="328">
        <v>0</v>
      </c>
      <c r="AA65" s="328">
        <v>0</v>
      </c>
      <c r="AB65" s="328">
        <v>0</v>
      </c>
      <c r="AC65" s="328">
        <v>0</v>
      </c>
      <c r="AD65" s="328">
        <v>0</v>
      </c>
      <c r="AE65" s="328">
        <v>0</v>
      </c>
      <c r="AF65" s="328">
        <v>0</v>
      </c>
      <c r="AG65" s="328">
        <v>0</v>
      </c>
      <c r="AH65" s="328">
        <v>0</v>
      </c>
      <c r="AI65" s="328">
        <v>0</v>
      </c>
      <c r="AJ65" s="328">
        <v>0</v>
      </c>
      <c r="AK65" s="328">
        <v>0</v>
      </c>
      <c r="AL65" s="328">
        <v>0</v>
      </c>
      <c r="AM65" s="328">
        <v>0</v>
      </c>
      <c r="AN65" s="328">
        <v>0</v>
      </c>
      <c r="AO65" s="328">
        <v>0</v>
      </c>
      <c r="AP65" s="328">
        <v>0</v>
      </c>
      <c r="AQ65" s="328">
        <v>0</v>
      </c>
      <c r="AR65" s="328">
        <v>0</v>
      </c>
      <c r="AS65" s="328">
        <v>0</v>
      </c>
      <c r="AT65" s="328">
        <v>0</v>
      </c>
      <c r="AU65" s="328">
        <v>0</v>
      </c>
      <c r="AV65" s="328">
        <v>0</v>
      </c>
      <c r="AW65" s="328">
        <v>0</v>
      </c>
      <c r="AX65" s="328">
        <v>0</v>
      </c>
      <c r="AY65" s="328">
        <v>0</v>
      </c>
      <c r="AZ65" s="328">
        <v>0</v>
      </c>
      <c r="BA65" s="328">
        <v>0</v>
      </c>
      <c r="BB65" s="328">
        <v>0</v>
      </c>
      <c r="BC65" s="328">
        <v>0</v>
      </c>
      <c r="BD65" s="328">
        <v>0</v>
      </c>
      <c r="BE65" s="328">
        <v>0</v>
      </c>
      <c r="BF65" s="328">
        <v>0</v>
      </c>
      <c r="BG65" s="328">
        <v>0</v>
      </c>
      <c r="BH65" s="328">
        <v>0</v>
      </c>
      <c r="BI65" s="328">
        <v>0</v>
      </c>
      <c r="BJ65" s="328">
        <v>0</v>
      </c>
      <c r="BK65" s="328">
        <v>0</v>
      </c>
      <c r="BL65" s="328">
        <v>0</v>
      </c>
      <c r="BM65" s="328">
        <v>0</v>
      </c>
      <c r="BN65" s="328">
        <v>0</v>
      </c>
      <c r="BO65" s="328">
        <v>0</v>
      </c>
      <c r="BP65" s="328">
        <v>0</v>
      </c>
      <c r="BQ65" s="328">
        <v>0</v>
      </c>
      <c r="BR65" s="328">
        <v>0</v>
      </c>
      <c r="BS65" s="328">
        <v>0</v>
      </c>
      <c r="BT65" s="328">
        <v>0</v>
      </c>
      <c r="BU65" s="328">
        <v>0</v>
      </c>
      <c r="BV65" s="328">
        <v>0</v>
      </c>
      <c r="BW65" s="328">
        <v>0</v>
      </c>
      <c r="BX65" s="328">
        <v>0</v>
      </c>
      <c r="BY65" s="328">
        <v>0</v>
      </c>
      <c r="BZ65" s="328">
        <v>0</v>
      </c>
      <c r="CA65" s="328">
        <v>0</v>
      </c>
      <c r="CB65" s="328">
        <v>0</v>
      </c>
      <c r="CC65" s="328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328">
        <v>89634</v>
      </c>
      <c r="D66" s="328">
        <v>0</v>
      </c>
      <c r="E66" s="328">
        <v>321840</v>
      </c>
      <c r="F66" s="328">
        <v>0</v>
      </c>
      <c r="G66" s="328">
        <v>0</v>
      </c>
      <c r="H66" s="328">
        <v>0</v>
      </c>
      <c r="I66" s="328">
        <v>0</v>
      </c>
      <c r="J66" s="328">
        <v>2196</v>
      </c>
      <c r="K66" s="328">
        <v>0</v>
      </c>
      <c r="L66" s="328">
        <v>0</v>
      </c>
      <c r="M66" s="328">
        <v>0</v>
      </c>
      <c r="N66" s="328">
        <v>0</v>
      </c>
      <c r="O66" s="328">
        <v>17978</v>
      </c>
      <c r="P66" s="328">
        <v>259823</v>
      </c>
      <c r="Q66" s="328">
        <v>964</v>
      </c>
      <c r="R66" s="328">
        <v>8134</v>
      </c>
      <c r="S66" s="328">
        <v>84030</v>
      </c>
      <c r="T66" s="328">
        <v>1974</v>
      </c>
      <c r="U66" s="328">
        <v>6102359</v>
      </c>
      <c r="V66" s="328">
        <v>133724</v>
      </c>
      <c r="W66" s="328">
        <v>87263</v>
      </c>
      <c r="X66" s="328">
        <v>13502</v>
      </c>
      <c r="Y66" s="328">
        <v>731567</v>
      </c>
      <c r="Z66" s="328">
        <v>0</v>
      </c>
      <c r="AA66" s="328">
        <v>578</v>
      </c>
      <c r="AB66" s="328">
        <v>87193</v>
      </c>
      <c r="AC66" s="328">
        <v>7675</v>
      </c>
      <c r="AD66" s="328">
        <v>3458</v>
      </c>
      <c r="AE66" s="328">
        <v>2325</v>
      </c>
      <c r="AF66" s="328">
        <v>0</v>
      </c>
      <c r="AG66" s="328">
        <v>14217</v>
      </c>
      <c r="AH66" s="328">
        <v>0</v>
      </c>
      <c r="AI66" s="328">
        <v>0</v>
      </c>
      <c r="AJ66" s="328">
        <v>561454</v>
      </c>
      <c r="AK66" s="328">
        <v>0</v>
      </c>
      <c r="AL66" s="328">
        <v>0</v>
      </c>
      <c r="AM66" s="328">
        <v>0</v>
      </c>
      <c r="AN66" s="328">
        <v>0</v>
      </c>
      <c r="AO66" s="328">
        <v>0</v>
      </c>
      <c r="AP66" s="328">
        <v>0</v>
      </c>
      <c r="AQ66" s="328">
        <v>0</v>
      </c>
      <c r="AR66" s="328">
        <v>0</v>
      </c>
      <c r="AS66" s="328">
        <v>0</v>
      </c>
      <c r="AT66" s="328">
        <v>0</v>
      </c>
      <c r="AU66" s="328">
        <v>0</v>
      </c>
      <c r="AV66" s="328">
        <v>594</v>
      </c>
      <c r="AW66" s="328">
        <v>0</v>
      </c>
      <c r="AX66" s="328">
        <v>0</v>
      </c>
      <c r="AY66" s="328">
        <v>34641</v>
      </c>
      <c r="AZ66" s="328">
        <v>2086</v>
      </c>
      <c r="BA66" s="328">
        <v>1255</v>
      </c>
      <c r="BB66" s="328">
        <v>416</v>
      </c>
      <c r="BC66" s="328">
        <v>0</v>
      </c>
      <c r="BD66" s="328">
        <v>17007</v>
      </c>
      <c r="BE66" s="328">
        <v>188048</v>
      </c>
      <c r="BF66" s="328">
        <v>0</v>
      </c>
      <c r="BG66" s="328">
        <v>0</v>
      </c>
      <c r="BH66" s="328">
        <v>0</v>
      </c>
      <c r="BI66" s="328">
        <v>0</v>
      </c>
      <c r="BJ66" s="328">
        <v>0</v>
      </c>
      <c r="BK66" s="328">
        <v>0</v>
      </c>
      <c r="BL66" s="328">
        <v>674</v>
      </c>
      <c r="BM66" s="328">
        <v>21</v>
      </c>
      <c r="BN66" s="328">
        <v>168709</v>
      </c>
      <c r="BO66" s="328">
        <v>189</v>
      </c>
      <c r="BP66" s="328">
        <v>0</v>
      </c>
      <c r="BQ66" s="328">
        <v>0</v>
      </c>
      <c r="BR66" s="328">
        <v>0</v>
      </c>
      <c r="BS66" s="328">
        <v>18792</v>
      </c>
      <c r="BT66" s="328">
        <v>0</v>
      </c>
      <c r="BU66" s="328">
        <v>0</v>
      </c>
      <c r="BV66" s="328">
        <v>23</v>
      </c>
      <c r="BW66" s="328">
        <v>6202121</v>
      </c>
      <c r="BX66" s="328">
        <v>0</v>
      </c>
      <c r="BY66" s="328">
        <v>235</v>
      </c>
      <c r="BZ66" s="328">
        <v>20128</v>
      </c>
      <c r="CA66" s="328">
        <v>0</v>
      </c>
      <c r="CB66" s="328">
        <v>0</v>
      </c>
      <c r="CC66" s="328">
        <v>2083</v>
      </c>
      <c r="CD66" s="24" t="s">
        <v>247</v>
      </c>
      <c r="CE66" s="25">
        <v>15188910</v>
      </c>
    </row>
    <row r="67" spans="1:83" x14ac:dyDescent="0.25">
      <c r="A67" s="31" t="s">
        <v>15</v>
      </c>
      <c r="B67" s="16"/>
      <c r="C67" s="25">
        <v>95222</v>
      </c>
      <c r="D67" s="25">
        <v>0</v>
      </c>
      <c r="E67" s="25">
        <v>55128</v>
      </c>
      <c r="F67" s="25">
        <v>0</v>
      </c>
      <c r="G67" s="25">
        <v>0</v>
      </c>
      <c r="H67" s="25">
        <v>0</v>
      </c>
      <c r="I67" s="25">
        <v>0</v>
      </c>
      <c r="J67" s="25">
        <v>220957</v>
      </c>
      <c r="K67" s="25">
        <v>0</v>
      </c>
      <c r="L67" s="25">
        <v>0</v>
      </c>
      <c r="M67" s="25">
        <v>0</v>
      </c>
      <c r="N67" s="25">
        <v>0</v>
      </c>
      <c r="O67" s="25">
        <v>93031</v>
      </c>
      <c r="P67" s="25">
        <v>2742932</v>
      </c>
      <c r="Q67" s="25">
        <v>4450</v>
      </c>
      <c r="R67" s="25">
        <v>15961</v>
      </c>
      <c r="S67" s="25">
        <v>0</v>
      </c>
      <c r="T67" s="25">
        <v>6761</v>
      </c>
      <c r="U67" s="25">
        <v>20857</v>
      </c>
      <c r="V67" s="25">
        <v>126713</v>
      </c>
      <c r="W67" s="25">
        <v>52320</v>
      </c>
      <c r="X67" s="25">
        <v>10217</v>
      </c>
      <c r="Y67" s="25">
        <v>390013</v>
      </c>
      <c r="Z67" s="25">
        <v>0</v>
      </c>
      <c r="AA67" s="25">
        <v>0</v>
      </c>
      <c r="AB67" s="25">
        <v>7</v>
      </c>
      <c r="AC67" s="25">
        <v>152414</v>
      </c>
      <c r="AD67" s="25">
        <v>0</v>
      </c>
      <c r="AE67" s="25">
        <v>596</v>
      </c>
      <c r="AF67" s="25">
        <v>0</v>
      </c>
      <c r="AG67" s="25">
        <v>33772</v>
      </c>
      <c r="AH67" s="25">
        <v>0</v>
      </c>
      <c r="AI67" s="25">
        <v>0</v>
      </c>
      <c r="AJ67" s="25">
        <v>550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4394</v>
      </c>
      <c r="AZ67" s="25">
        <v>-12</v>
      </c>
      <c r="BA67" s="25">
        <v>0</v>
      </c>
      <c r="BB67" s="25">
        <v>0</v>
      </c>
      <c r="BC67" s="25">
        <v>0</v>
      </c>
      <c r="BD67" s="25">
        <v>0</v>
      </c>
      <c r="BE67" s="25">
        <v>170457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1784518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136353</v>
      </c>
      <c r="CA67" s="25">
        <v>0</v>
      </c>
      <c r="CB67" s="25">
        <v>0</v>
      </c>
      <c r="CC67" s="25">
        <v>15534522</v>
      </c>
      <c r="CD67" s="24" t="s">
        <v>247</v>
      </c>
      <c r="CE67" s="25">
        <v>21652133</v>
      </c>
    </row>
    <row r="68" spans="1:83" x14ac:dyDescent="0.25">
      <c r="A68" s="31" t="s">
        <v>267</v>
      </c>
      <c r="B68" s="25"/>
      <c r="C68" s="328">
        <v>723</v>
      </c>
      <c r="D68" s="328">
        <v>0</v>
      </c>
      <c r="E68" s="328">
        <v>56899</v>
      </c>
      <c r="F68" s="328">
        <v>0</v>
      </c>
      <c r="G68" s="328">
        <v>0</v>
      </c>
      <c r="H68" s="328">
        <v>0</v>
      </c>
      <c r="I68" s="328">
        <v>0</v>
      </c>
      <c r="J68" s="328">
        <v>0</v>
      </c>
      <c r="K68" s="328">
        <v>0</v>
      </c>
      <c r="L68" s="328">
        <v>0</v>
      </c>
      <c r="M68" s="328">
        <v>0</v>
      </c>
      <c r="N68" s="328">
        <v>0</v>
      </c>
      <c r="O68" s="328">
        <v>-338</v>
      </c>
      <c r="P68" s="328">
        <v>24245</v>
      </c>
      <c r="Q68" s="328">
        <v>0</v>
      </c>
      <c r="R68" s="328">
        <v>0</v>
      </c>
      <c r="S68" s="328">
        <v>41</v>
      </c>
      <c r="T68" s="328">
        <v>0</v>
      </c>
      <c r="U68" s="328">
        <v>0</v>
      </c>
      <c r="V68" s="328">
        <v>6303</v>
      </c>
      <c r="W68" s="328">
        <v>0</v>
      </c>
      <c r="X68" s="328">
        <v>0</v>
      </c>
      <c r="Y68" s="328">
        <v>0</v>
      </c>
      <c r="Z68" s="328">
        <v>0</v>
      </c>
      <c r="AA68" s="328">
        <v>0</v>
      </c>
      <c r="AB68" s="328">
        <v>195259</v>
      </c>
      <c r="AC68" s="328">
        <v>16861</v>
      </c>
      <c r="AD68" s="328">
        <v>0</v>
      </c>
      <c r="AE68" s="328">
        <v>0</v>
      </c>
      <c r="AF68" s="328">
        <v>0</v>
      </c>
      <c r="AG68" s="328">
        <v>1265</v>
      </c>
      <c r="AH68" s="328">
        <v>0</v>
      </c>
      <c r="AI68" s="328">
        <v>0</v>
      </c>
      <c r="AJ68" s="328">
        <v>19918</v>
      </c>
      <c r="AK68" s="328">
        <v>0</v>
      </c>
      <c r="AL68" s="328">
        <v>0</v>
      </c>
      <c r="AM68" s="328">
        <v>0</v>
      </c>
      <c r="AN68" s="328">
        <v>0</v>
      </c>
      <c r="AO68" s="328">
        <v>0</v>
      </c>
      <c r="AP68" s="328">
        <v>0</v>
      </c>
      <c r="AQ68" s="328">
        <v>0</v>
      </c>
      <c r="AR68" s="328">
        <v>0</v>
      </c>
      <c r="AS68" s="328">
        <v>0</v>
      </c>
      <c r="AT68" s="328">
        <v>0</v>
      </c>
      <c r="AU68" s="328">
        <v>0</v>
      </c>
      <c r="AV68" s="328">
        <v>0</v>
      </c>
      <c r="AW68" s="328">
        <v>0</v>
      </c>
      <c r="AX68" s="328">
        <v>0</v>
      </c>
      <c r="AY68" s="328">
        <v>3948</v>
      </c>
      <c r="AZ68" s="328">
        <v>0</v>
      </c>
      <c r="BA68" s="328">
        <v>0</v>
      </c>
      <c r="BB68" s="328">
        <v>0</v>
      </c>
      <c r="BC68" s="328">
        <v>0</v>
      </c>
      <c r="BD68" s="328">
        <v>-339</v>
      </c>
      <c r="BE68" s="328">
        <v>15</v>
      </c>
      <c r="BF68" s="328">
        <v>0</v>
      </c>
      <c r="BG68" s="328">
        <v>0</v>
      </c>
      <c r="BH68" s="328">
        <v>0</v>
      </c>
      <c r="BI68" s="328">
        <v>0</v>
      </c>
      <c r="BJ68" s="328">
        <v>0</v>
      </c>
      <c r="BK68" s="328">
        <v>0</v>
      </c>
      <c r="BL68" s="328">
        <v>0</v>
      </c>
      <c r="BM68" s="328">
        <v>0</v>
      </c>
      <c r="BN68" s="328">
        <v>-30385</v>
      </c>
      <c r="BO68" s="328">
        <v>0</v>
      </c>
      <c r="BP68" s="328">
        <v>0</v>
      </c>
      <c r="BQ68" s="328">
        <v>0</v>
      </c>
      <c r="BR68" s="328">
        <v>0</v>
      </c>
      <c r="BS68" s="328">
        <v>17166</v>
      </c>
      <c r="BT68" s="328">
        <v>0</v>
      </c>
      <c r="BU68" s="328">
        <v>0</v>
      </c>
      <c r="BV68" s="328">
        <v>0</v>
      </c>
      <c r="BW68" s="328">
        <v>0</v>
      </c>
      <c r="BX68" s="328">
        <v>0</v>
      </c>
      <c r="BY68" s="328">
        <v>0</v>
      </c>
      <c r="BZ68" s="328">
        <v>0</v>
      </c>
      <c r="CA68" s="328">
        <v>0</v>
      </c>
      <c r="CB68" s="328">
        <v>0</v>
      </c>
      <c r="CC68" s="328">
        <v>3029272</v>
      </c>
      <c r="CD68" s="24" t="s">
        <v>247</v>
      </c>
      <c r="CE68" s="25">
        <v>3340853</v>
      </c>
    </row>
    <row r="69" spans="1:83" x14ac:dyDescent="0.25">
      <c r="A69" s="31" t="s">
        <v>268</v>
      </c>
      <c r="B69" s="16"/>
      <c r="C69" s="25">
        <v>10475816</v>
      </c>
      <c r="D69" s="25">
        <v>0</v>
      </c>
      <c r="E69" s="25">
        <v>16004806</v>
      </c>
      <c r="F69" s="25">
        <v>0</v>
      </c>
      <c r="G69" s="25">
        <v>0</v>
      </c>
      <c r="H69" s="25">
        <v>0</v>
      </c>
      <c r="I69" s="25">
        <v>0</v>
      </c>
      <c r="J69" s="25">
        <v>1747898</v>
      </c>
      <c r="K69" s="25">
        <v>0</v>
      </c>
      <c r="L69" s="25">
        <v>0</v>
      </c>
      <c r="M69" s="25">
        <v>0</v>
      </c>
      <c r="N69" s="25">
        <v>0</v>
      </c>
      <c r="O69" s="25">
        <v>6354334</v>
      </c>
      <c r="P69" s="25">
        <v>12879879</v>
      </c>
      <c r="Q69" s="25">
        <v>3807441</v>
      </c>
      <c r="R69" s="25">
        <v>578009</v>
      </c>
      <c r="S69" s="25">
        <v>-3687</v>
      </c>
      <c r="T69" s="25">
        <v>277983</v>
      </c>
      <c r="U69" s="25">
        <v>1019083</v>
      </c>
      <c r="V69" s="25">
        <v>4245272</v>
      </c>
      <c r="W69" s="25">
        <v>1121340</v>
      </c>
      <c r="X69" s="25">
        <v>3040305</v>
      </c>
      <c r="Y69" s="25">
        <v>4761770</v>
      </c>
      <c r="Z69" s="25">
        <v>0</v>
      </c>
      <c r="AA69" s="25">
        <v>166560</v>
      </c>
      <c r="AB69" s="25">
        <v>3820695</v>
      </c>
      <c r="AC69" s="25">
        <v>2033230</v>
      </c>
      <c r="AD69" s="25">
        <v>202000</v>
      </c>
      <c r="AE69" s="25">
        <v>2240934</v>
      </c>
      <c r="AF69" s="25">
        <v>0</v>
      </c>
      <c r="AG69" s="25">
        <v>7398252</v>
      </c>
      <c r="AH69" s="25">
        <v>0</v>
      </c>
      <c r="AI69" s="25">
        <v>0</v>
      </c>
      <c r="AJ69" s="25">
        <v>2647217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322331</v>
      </c>
      <c r="AW69" s="25">
        <v>0</v>
      </c>
      <c r="AX69" s="25">
        <v>0</v>
      </c>
      <c r="AY69" s="25">
        <v>1936647</v>
      </c>
      <c r="AZ69" s="25">
        <v>218250</v>
      </c>
      <c r="BA69" s="25">
        <v>1073735</v>
      </c>
      <c r="BB69" s="25">
        <v>2516076</v>
      </c>
      <c r="BC69" s="25">
        <v>0</v>
      </c>
      <c r="BD69" s="25">
        <v>18647</v>
      </c>
      <c r="BE69" s="25">
        <v>9849813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895303</v>
      </c>
      <c r="BM69" s="25">
        <v>0</v>
      </c>
      <c r="BN69" s="25">
        <v>2224056</v>
      </c>
      <c r="BO69" s="25">
        <v>0</v>
      </c>
      <c r="BP69" s="25">
        <v>0</v>
      </c>
      <c r="BQ69" s="25">
        <v>0</v>
      </c>
      <c r="BR69" s="25">
        <v>0</v>
      </c>
      <c r="BS69" s="25">
        <v>379422</v>
      </c>
      <c r="BT69" s="25">
        <v>0</v>
      </c>
      <c r="BU69" s="25">
        <v>0</v>
      </c>
      <c r="BV69" s="25">
        <v>1252</v>
      </c>
      <c r="BW69" s="25">
        <v>0</v>
      </c>
      <c r="BX69" s="25">
        <v>0</v>
      </c>
      <c r="BY69" s="25">
        <v>1249939</v>
      </c>
      <c r="BZ69" s="25">
        <v>3407588</v>
      </c>
      <c r="CA69" s="25">
        <v>1195</v>
      </c>
      <c r="CB69" s="25">
        <v>0</v>
      </c>
      <c r="CC69" s="25">
        <v>8430117</v>
      </c>
      <c r="CD69" s="25">
        <v>0</v>
      </c>
      <c r="CE69" s="25">
        <v>117343508</v>
      </c>
    </row>
    <row r="70" spans="1:83" x14ac:dyDescent="0.25">
      <c r="A70" s="26" t="s">
        <v>269</v>
      </c>
      <c r="B70" s="333"/>
      <c r="C70" s="328">
        <v>3352</v>
      </c>
      <c r="D70" s="328">
        <v>0</v>
      </c>
      <c r="E70" s="328">
        <v>4979</v>
      </c>
      <c r="F70" s="328">
        <v>0</v>
      </c>
      <c r="G70" s="328">
        <v>0</v>
      </c>
      <c r="H70" s="328">
        <v>0</v>
      </c>
      <c r="I70" s="328">
        <v>0</v>
      </c>
      <c r="J70" s="328">
        <v>0</v>
      </c>
      <c r="K70" s="328">
        <v>0</v>
      </c>
      <c r="L70" s="328">
        <v>0</v>
      </c>
      <c r="M70" s="328">
        <v>0</v>
      </c>
      <c r="N70" s="328">
        <v>0</v>
      </c>
      <c r="O70" s="328">
        <v>576</v>
      </c>
      <c r="P70" s="328">
        <v>2223</v>
      </c>
      <c r="Q70" s="328">
        <v>39</v>
      </c>
      <c r="R70" s="328">
        <v>4128</v>
      </c>
      <c r="S70" s="328">
        <v>-4111</v>
      </c>
      <c r="T70" s="328">
        <v>0</v>
      </c>
      <c r="U70" s="328">
        <v>759841</v>
      </c>
      <c r="V70" s="328">
        <v>0</v>
      </c>
      <c r="W70" s="328">
        <v>0</v>
      </c>
      <c r="X70" s="328">
        <v>0</v>
      </c>
      <c r="Y70" s="328">
        <v>0</v>
      </c>
      <c r="Z70" s="328">
        <v>0</v>
      </c>
      <c r="AA70" s="328">
        <v>0</v>
      </c>
      <c r="AB70" s="328">
        <v>0</v>
      </c>
      <c r="AC70" s="328">
        <v>0</v>
      </c>
      <c r="AD70" s="328">
        <v>0</v>
      </c>
      <c r="AE70" s="328">
        <v>0</v>
      </c>
      <c r="AF70" s="328">
        <v>0</v>
      </c>
      <c r="AG70" s="328">
        <v>1894</v>
      </c>
      <c r="AH70" s="328">
        <v>0</v>
      </c>
      <c r="AI70" s="328">
        <v>0</v>
      </c>
      <c r="AJ70" s="328">
        <v>573</v>
      </c>
      <c r="AK70" s="328">
        <v>0</v>
      </c>
      <c r="AL70" s="328">
        <v>0</v>
      </c>
      <c r="AM70" s="328">
        <v>0</v>
      </c>
      <c r="AN70" s="328">
        <v>0</v>
      </c>
      <c r="AO70" s="328">
        <v>0</v>
      </c>
      <c r="AP70" s="328">
        <v>0</v>
      </c>
      <c r="AQ70" s="328">
        <v>0</v>
      </c>
      <c r="AR70" s="328">
        <v>0</v>
      </c>
      <c r="AS70" s="328">
        <v>0</v>
      </c>
      <c r="AT70" s="328">
        <v>0</v>
      </c>
      <c r="AU70" s="328">
        <v>0</v>
      </c>
      <c r="AV70" s="328">
        <v>0</v>
      </c>
      <c r="AW70" s="328">
        <v>0</v>
      </c>
      <c r="AX70" s="328">
        <v>0</v>
      </c>
      <c r="AY70" s="328">
        <v>0</v>
      </c>
      <c r="AZ70" s="328">
        <v>0</v>
      </c>
      <c r="BA70" s="328">
        <v>0</v>
      </c>
      <c r="BB70" s="328">
        <v>0</v>
      </c>
      <c r="BC70" s="328">
        <v>0</v>
      </c>
      <c r="BD70" s="328">
        <v>0</v>
      </c>
      <c r="BE70" s="328">
        <v>0</v>
      </c>
      <c r="BF70" s="328">
        <v>0</v>
      </c>
      <c r="BG70" s="328">
        <v>0</v>
      </c>
      <c r="BH70" s="328">
        <v>0</v>
      </c>
      <c r="BI70" s="328">
        <v>0</v>
      </c>
      <c r="BJ70" s="328">
        <v>0</v>
      </c>
      <c r="BK70" s="328">
        <v>0</v>
      </c>
      <c r="BL70" s="328">
        <v>0</v>
      </c>
      <c r="BM70" s="328">
        <v>0</v>
      </c>
      <c r="BN70" s="328">
        <v>0</v>
      </c>
      <c r="BO70" s="328">
        <v>0</v>
      </c>
      <c r="BP70" s="328">
        <v>0</v>
      </c>
      <c r="BQ70" s="328">
        <v>0</v>
      </c>
      <c r="BR70" s="328">
        <v>0</v>
      </c>
      <c r="BS70" s="328">
        <v>0</v>
      </c>
      <c r="BT70" s="328">
        <v>0</v>
      </c>
      <c r="BU70" s="328">
        <v>0</v>
      </c>
      <c r="BV70" s="328">
        <v>0</v>
      </c>
      <c r="BW70" s="328">
        <v>0</v>
      </c>
      <c r="BX70" s="328">
        <v>0</v>
      </c>
      <c r="BY70" s="328">
        <v>0</v>
      </c>
      <c r="BZ70" s="328">
        <v>0</v>
      </c>
      <c r="CA70" s="328">
        <v>0</v>
      </c>
      <c r="CB70" s="328">
        <v>0</v>
      </c>
      <c r="CC70" s="328">
        <v>0</v>
      </c>
      <c r="CD70" s="282">
        <v>0</v>
      </c>
      <c r="CE70" s="25">
        <v>773494</v>
      </c>
    </row>
    <row r="71" spans="1:83" x14ac:dyDescent="0.25">
      <c r="A71" s="26" t="s">
        <v>270</v>
      </c>
      <c r="B71" s="333"/>
      <c r="C71" s="328">
        <v>1936466</v>
      </c>
      <c r="D71" s="328">
        <v>0</v>
      </c>
      <c r="E71" s="328">
        <v>1462258</v>
      </c>
      <c r="F71" s="328">
        <v>0</v>
      </c>
      <c r="G71" s="328">
        <v>0</v>
      </c>
      <c r="H71" s="328">
        <v>0</v>
      </c>
      <c r="I71" s="328">
        <v>0</v>
      </c>
      <c r="J71" s="328">
        <v>196940</v>
      </c>
      <c r="K71" s="328">
        <v>0</v>
      </c>
      <c r="L71" s="328">
        <v>0</v>
      </c>
      <c r="M71" s="328">
        <v>0</v>
      </c>
      <c r="N71" s="328">
        <v>0</v>
      </c>
      <c r="O71" s="328">
        <v>742620</v>
      </c>
      <c r="P71" s="328">
        <v>2218570</v>
      </c>
      <c r="Q71" s="328">
        <v>692</v>
      </c>
      <c r="R71" s="328">
        <v>0</v>
      </c>
      <c r="S71" s="328">
        <v>0</v>
      </c>
      <c r="T71" s="328">
        <v>0</v>
      </c>
      <c r="U71" s="328">
        <v>0</v>
      </c>
      <c r="V71" s="328">
        <v>114451</v>
      </c>
      <c r="W71" s="328">
        <v>0</v>
      </c>
      <c r="X71" s="328">
        <v>69566</v>
      </c>
      <c r="Y71" s="328">
        <v>127337</v>
      </c>
      <c r="Z71" s="328">
        <v>0</v>
      </c>
      <c r="AA71" s="328">
        <v>0</v>
      </c>
      <c r="AB71" s="328">
        <v>992</v>
      </c>
      <c r="AC71" s="328">
        <v>507320</v>
      </c>
      <c r="AD71" s="328">
        <v>0</v>
      </c>
      <c r="AE71" s="328">
        <v>1879</v>
      </c>
      <c r="AF71" s="328">
        <v>0</v>
      </c>
      <c r="AG71" s="328">
        <v>937872</v>
      </c>
      <c r="AH71" s="328">
        <v>0</v>
      </c>
      <c r="AI71" s="328">
        <v>0</v>
      </c>
      <c r="AJ71" s="328">
        <v>130110</v>
      </c>
      <c r="AK71" s="328">
        <v>0</v>
      </c>
      <c r="AL71" s="328">
        <v>0</v>
      </c>
      <c r="AM71" s="328">
        <v>0</v>
      </c>
      <c r="AN71" s="328">
        <v>0</v>
      </c>
      <c r="AO71" s="328">
        <v>0</v>
      </c>
      <c r="AP71" s="328">
        <v>0</v>
      </c>
      <c r="AQ71" s="328">
        <v>0</v>
      </c>
      <c r="AR71" s="328">
        <v>0</v>
      </c>
      <c r="AS71" s="328">
        <v>0</v>
      </c>
      <c r="AT71" s="328">
        <v>0</v>
      </c>
      <c r="AU71" s="328">
        <v>0</v>
      </c>
      <c r="AV71" s="328">
        <v>2000</v>
      </c>
      <c r="AW71" s="328">
        <v>0</v>
      </c>
      <c r="AX71" s="328">
        <v>0</v>
      </c>
      <c r="AY71" s="328">
        <v>1712</v>
      </c>
      <c r="AZ71" s="328">
        <v>0</v>
      </c>
      <c r="BA71" s="328">
        <v>0</v>
      </c>
      <c r="BB71" s="328">
        <v>155303</v>
      </c>
      <c r="BC71" s="328">
        <v>0</v>
      </c>
      <c r="BD71" s="328">
        <v>0</v>
      </c>
      <c r="BE71" s="328">
        <v>178997</v>
      </c>
      <c r="BF71" s="328">
        <v>0</v>
      </c>
      <c r="BG71" s="328">
        <v>0</v>
      </c>
      <c r="BH71" s="328">
        <v>0</v>
      </c>
      <c r="BI71" s="328">
        <v>0</v>
      </c>
      <c r="BJ71" s="328">
        <v>0</v>
      </c>
      <c r="BK71" s="328">
        <v>0</v>
      </c>
      <c r="BL71" s="328">
        <v>0</v>
      </c>
      <c r="BM71" s="328">
        <v>0</v>
      </c>
      <c r="BN71" s="328">
        <v>0</v>
      </c>
      <c r="BO71" s="328">
        <v>0</v>
      </c>
      <c r="BP71" s="328">
        <v>0</v>
      </c>
      <c r="BQ71" s="328">
        <v>0</v>
      </c>
      <c r="BR71" s="328">
        <v>0</v>
      </c>
      <c r="BS71" s="328">
        <v>0</v>
      </c>
      <c r="BT71" s="328">
        <v>0</v>
      </c>
      <c r="BU71" s="328">
        <v>0</v>
      </c>
      <c r="BV71" s="328">
        <v>0</v>
      </c>
      <c r="BW71" s="328">
        <v>0</v>
      </c>
      <c r="BX71" s="328">
        <v>0</v>
      </c>
      <c r="BY71" s="328">
        <v>0</v>
      </c>
      <c r="BZ71" s="328">
        <v>-28486</v>
      </c>
      <c r="CA71" s="328">
        <v>0</v>
      </c>
      <c r="CB71" s="328">
        <v>0</v>
      </c>
      <c r="CC71" s="328">
        <v>0</v>
      </c>
      <c r="CD71" s="282">
        <v>0</v>
      </c>
      <c r="CE71" s="25">
        <v>8756599</v>
      </c>
    </row>
    <row r="72" spans="1:83" x14ac:dyDescent="0.25">
      <c r="A72" s="26" t="s">
        <v>271</v>
      </c>
      <c r="B72" s="333"/>
      <c r="C72" s="328">
        <v>-126</v>
      </c>
      <c r="D72" s="328">
        <v>0</v>
      </c>
      <c r="E72" s="328">
        <v>-409</v>
      </c>
      <c r="F72" s="328">
        <v>0</v>
      </c>
      <c r="G72" s="328">
        <v>0</v>
      </c>
      <c r="H72" s="328">
        <v>0</v>
      </c>
      <c r="I72" s="328">
        <v>0</v>
      </c>
      <c r="J72" s="328">
        <v>0</v>
      </c>
      <c r="K72" s="328">
        <v>0</v>
      </c>
      <c r="L72" s="328">
        <v>0</v>
      </c>
      <c r="M72" s="328">
        <v>0</v>
      </c>
      <c r="N72" s="328">
        <v>0</v>
      </c>
      <c r="O72" s="328">
        <v>0</v>
      </c>
      <c r="P72" s="328">
        <v>8074</v>
      </c>
      <c r="Q72" s="328">
        <v>-115</v>
      </c>
      <c r="R72" s="328">
        <v>0</v>
      </c>
      <c r="S72" s="328">
        <v>0</v>
      </c>
      <c r="T72" s="328">
        <v>0</v>
      </c>
      <c r="U72" s="328">
        <v>11494</v>
      </c>
      <c r="V72" s="328">
        <v>175</v>
      </c>
      <c r="W72" s="328">
        <v>0</v>
      </c>
      <c r="X72" s="328">
        <v>0</v>
      </c>
      <c r="Y72" s="328">
        <v>0</v>
      </c>
      <c r="Z72" s="328">
        <v>0</v>
      </c>
      <c r="AA72" s="328">
        <v>0</v>
      </c>
      <c r="AB72" s="328">
        <v>1685</v>
      </c>
      <c r="AC72" s="328">
        <v>0</v>
      </c>
      <c r="AD72" s="328">
        <v>0</v>
      </c>
      <c r="AE72" s="328">
        <v>0</v>
      </c>
      <c r="AF72" s="328">
        <v>0</v>
      </c>
      <c r="AG72" s="328">
        <v>0</v>
      </c>
      <c r="AH72" s="328">
        <v>0</v>
      </c>
      <c r="AI72" s="328">
        <v>0</v>
      </c>
      <c r="AJ72" s="328">
        <v>175</v>
      </c>
      <c r="AK72" s="328">
        <v>0</v>
      </c>
      <c r="AL72" s="328">
        <v>0</v>
      </c>
      <c r="AM72" s="328">
        <v>0</v>
      </c>
      <c r="AN72" s="328">
        <v>0</v>
      </c>
      <c r="AO72" s="328">
        <v>0</v>
      </c>
      <c r="AP72" s="328">
        <v>0</v>
      </c>
      <c r="AQ72" s="328">
        <v>0</v>
      </c>
      <c r="AR72" s="328">
        <v>0</v>
      </c>
      <c r="AS72" s="328">
        <v>0</v>
      </c>
      <c r="AT72" s="328">
        <v>0</v>
      </c>
      <c r="AU72" s="328">
        <v>0</v>
      </c>
      <c r="AV72" s="328">
        <v>0</v>
      </c>
      <c r="AW72" s="328">
        <v>0</v>
      </c>
      <c r="AX72" s="328">
        <v>0</v>
      </c>
      <c r="AY72" s="328">
        <v>0</v>
      </c>
      <c r="AZ72" s="328">
        <v>0</v>
      </c>
      <c r="BA72" s="328">
        <v>0</v>
      </c>
      <c r="BB72" s="328">
        <v>40</v>
      </c>
      <c r="BC72" s="328">
        <v>0</v>
      </c>
      <c r="BD72" s="328">
        <v>0</v>
      </c>
      <c r="BE72" s="328">
        <v>3877</v>
      </c>
      <c r="BF72" s="328">
        <v>0</v>
      </c>
      <c r="BG72" s="328">
        <v>0</v>
      </c>
      <c r="BH72" s="328">
        <v>0</v>
      </c>
      <c r="BI72" s="328">
        <v>0</v>
      </c>
      <c r="BJ72" s="328">
        <v>0</v>
      </c>
      <c r="BK72" s="328">
        <v>0</v>
      </c>
      <c r="BL72" s="328">
        <v>0</v>
      </c>
      <c r="BM72" s="328">
        <v>0</v>
      </c>
      <c r="BN72" s="328">
        <v>42661</v>
      </c>
      <c r="BO72" s="328">
        <v>0</v>
      </c>
      <c r="BP72" s="328">
        <v>0</v>
      </c>
      <c r="BQ72" s="328">
        <v>0</v>
      </c>
      <c r="BR72" s="328">
        <v>0</v>
      </c>
      <c r="BS72" s="328">
        <v>0</v>
      </c>
      <c r="BT72" s="328">
        <v>0</v>
      </c>
      <c r="BU72" s="328">
        <v>0</v>
      </c>
      <c r="BV72" s="328">
        <v>0</v>
      </c>
      <c r="BW72" s="328">
        <v>0</v>
      </c>
      <c r="BX72" s="328">
        <v>0</v>
      </c>
      <c r="BY72" s="328">
        <v>0</v>
      </c>
      <c r="BZ72" s="328">
        <v>143</v>
      </c>
      <c r="CA72" s="328">
        <v>0</v>
      </c>
      <c r="CB72" s="328">
        <v>0</v>
      </c>
      <c r="CC72" s="328">
        <v>0</v>
      </c>
      <c r="CD72" s="282">
        <v>0</v>
      </c>
      <c r="CE72" s="25">
        <v>67674</v>
      </c>
    </row>
    <row r="73" spans="1:83" x14ac:dyDescent="0.25">
      <c r="A73" s="26" t="s">
        <v>272</v>
      </c>
      <c r="B73" s="333"/>
      <c r="C73" s="328">
        <v>0</v>
      </c>
      <c r="D73" s="328">
        <v>0</v>
      </c>
      <c r="E73" s="328">
        <v>0</v>
      </c>
      <c r="F73" s="328">
        <v>0</v>
      </c>
      <c r="G73" s="328">
        <v>0</v>
      </c>
      <c r="H73" s="328">
        <v>0</v>
      </c>
      <c r="I73" s="328">
        <v>0</v>
      </c>
      <c r="J73" s="328">
        <v>0</v>
      </c>
      <c r="K73" s="328">
        <v>0</v>
      </c>
      <c r="L73" s="328">
        <v>0</v>
      </c>
      <c r="M73" s="328">
        <v>0</v>
      </c>
      <c r="N73" s="328">
        <v>0</v>
      </c>
      <c r="O73" s="328">
        <v>0</v>
      </c>
      <c r="P73" s="328">
        <v>0</v>
      </c>
      <c r="Q73" s="328">
        <v>0</v>
      </c>
      <c r="R73" s="328">
        <v>0</v>
      </c>
      <c r="S73" s="328">
        <v>0</v>
      </c>
      <c r="T73" s="328">
        <v>0</v>
      </c>
      <c r="U73" s="328">
        <v>0</v>
      </c>
      <c r="V73" s="328">
        <v>0</v>
      </c>
      <c r="W73" s="328">
        <v>0</v>
      </c>
      <c r="X73" s="328">
        <v>0</v>
      </c>
      <c r="Y73" s="328">
        <v>0</v>
      </c>
      <c r="Z73" s="328">
        <v>0</v>
      </c>
      <c r="AA73" s="328">
        <v>0</v>
      </c>
      <c r="AB73" s="328">
        <v>0</v>
      </c>
      <c r="AC73" s="328">
        <v>0</v>
      </c>
      <c r="AD73" s="328">
        <v>0</v>
      </c>
      <c r="AE73" s="328">
        <v>0</v>
      </c>
      <c r="AF73" s="328">
        <v>0</v>
      </c>
      <c r="AG73" s="328">
        <v>0</v>
      </c>
      <c r="AH73" s="328">
        <v>0</v>
      </c>
      <c r="AI73" s="328">
        <v>0</v>
      </c>
      <c r="AJ73" s="328">
        <v>0</v>
      </c>
      <c r="AK73" s="328">
        <v>0</v>
      </c>
      <c r="AL73" s="328">
        <v>0</v>
      </c>
      <c r="AM73" s="328">
        <v>0</v>
      </c>
      <c r="AN73" s="328">
        <v>0</v>
      </c>
      <c r="AO73" s="328">
        <v>0</v>
      </c>
      <c r="AP73" s="328">
        <v>0</v>
      </c>
      <c r="AQ73" s="328">
        <v>0</v>
      </c>
      <c r="AR73" s="328">
        <v>0</v>
      </c>
      <c r="AS73" s="328">
        <v>0</v>
      </c>
      <c r="AT73" s="328">
        <v>0</v>
      </c>
      <c r="AU73" s="328">
        <v>0</v>
      </c>
      <c r="AV73" s="328">
        <v>0</v>
      </c>
      <c r="AW73" s="328">
        <v>0</v>
      </c>
      <c r="AX73" s="328">
        <v>0</v>
      </c>
      <c r="AY73" s="328">
        <v>0</v>
      </c>
      <c r="AZ73" s="328">
        <v>0</v>
      </c>
      <c r="BA73" s="328">
        <v>0</v>
      </c>
      <c r="BB73" s="328">
        <v>0</v>
      </c>
      <c r="BC73" s="328">
        <v>0</v>
      </c>
      <c r="BD73" s="328">
        <v>0</v>
      </c>
      <c r="BE73" s="328">
        <v>0</v>
      </c>
      <c r="BF73" s="328">
        <v>0</v>
      </c>
      <c r="BG73" s="328">
        <v>0</v>
      </c>
      <c r="BH73" s="328">
        <v>0</v>
      </c>
      <c r="BI73" s="328">
        <v>0</v>
      </c>
      <c r="BJ73" s="328">
        <v>0</v>
      </c>
      <c r="BK73" s="328">
        <v>0</v>
      </c>
      <c r="BL73" s="328">
        <v>0</v>
      </c>
      <c r="BM73" s="328">
        <v>0</v>
      </c>
      <c r="BN73" s="328">
        <v>0</v>
      </c>
      <c r="BO73" s="328">
        <v>0</v>
      </c>
      <c r="BP73" s="328">
        <v>0</v>
      </c>
      <c r="BQ73" s="328">
        <v>0</v>
      </c>
      <c r="BR73" s="328">
        <v>0</v>
      </c>
      <c r="BS73" s="328">
        <v>0</v>
      </c>
      <c r="BT73" s="328">
        <v>0</v>
      </c>
      <c r="BU73" s="328">
        <v>0</v>
      </c>
      <c r="BV73" s="328">
        <v>0</v>
      </c>
      <c r="BW73" s="328">
        <v>0</v>
      </c>
      <c r="BX73" s="328">
        <v>0</v>
      </c>
      <c r="BY73" s="328">
        <v>0</v>
      </c>
      <c r="BZ73" s="328">
        <v>0</v>
      </c>
      <c r="CA73" s="328">
        <v>0</v>
      </c>
      <c r="CB73" s="328">
        <v>0</v>
      </c>
      <c r="CC73" s="328">
        <v>0</v>
      </c>
      <c r="CD73" s="282">
        <v>0</v>
      </c>
      <c r="CE73" s="25">
        <v>0</v>
      </c>
    </row>
    <row r="74" spans="1:83" x14ac:dyDescent="0.25">
      <c r="A74" s="26" t="s">
        <v>273</v>
      </c>
      <c r="B74" s="333"/>
      <c r="C74" s="328">
        <v>0</v>
      </c>
      <c r="D74" s="328">
        <v>0</v>
      </c>
      <c r="E74" s="328">
        <v>0</v>
      </c>
      <c r="F74" s="328">
        <v>0</v>
      </c>
      <c r="G74" s="328">
        <v>0</v>
      </c>
      <c r="H74" s="328">
        <v>0</v>
      </c>
      <c r="I74" s="328">
        <v>0</v>
      </c>
      <c r="J74" s="328">
        <v>0</v>
      </c>
      <c r="K74" s="328">
        <v>0</v>
      </c>
      <c r="L74" s="328">
        <v>0</v>
      </c>
      <c r="M74" s="328">
        <v>0</v>
      </c>
      <c r="N74" s="328">
        <v>0</v>
      </c>
      <c r="O74" s="328">
        <v>0</v>
      </c>
      <c r="P74" s="328">
        <v>27476</v>
      </c>
      <c r="Q74" s="328">
        <v>0</v>
      </c>
      <c r="R74" s="328">
        <v>0</v>
      </c>
      <c r="S74" s="328">
        <v>0</v>
      </c>
      <c r="T74" s="328">
        <v>0</v>
      </c>
      <c r="U74" s="328">
        <v>0</v>
      </c>
      <c r="V74" s="328">
        <v>0</v>
      </c>
      <c r="W74" s="328">
        <v>0</v>
      </c>
      <c r="X74" s="328">
        <v>0</v>
      </c>
      <c r="Y74" s="328">
        <v>0</v>
      </c>
      <c r="Z74" s="328">
        <v>0</v>
      </c>
      <c r="AA74" s="328">
        <v>0</v>
      </c>
      <c r="AB74" s="328">
        <v>0</v>
      </c>
      <c r="AC74" s="328">
        <v>0</v>
      </c>
      <c r="AD74" s="328">
        <v>0</v>
      </c>
      <c r="AE74" s="328">
        <v>0</v>
      </c>
      <c r="AF74" s="328">
        <v>0</v>
      </c>
      <c r="AG74" s="328">
        <v>0</v>
      </c>
      <c r="AH74" s="328">
        <v>0</v>
      </c>
      <c r="AI74" s="328">
        <v>0</v>
      </c>
      <c r="AJ74" s="328">
        <v>0</v>
      </c>
      <c r="AK74" s="328">
        <v>0</v>
      </c>
      <c r="AL74" s="328">
        <v>0</v>
      </c>
      <c r="AM74" s="328">
        <v>0</v>
      </c>
      <c r="AN74" s="328">
        <v>0</v>
      </c>
      <c r="AO74" s="328">
        <v>0</v>
      </c>
      <c r="AP74" s="328">
        <v>0</v>
      </c>
      <c r="AQ74" s="328">
        <v>0</v>
      </c>
      <c r="AR74" s="328">
        <v>0</v>
      </c>
      <c r="AS74" s="328">
        <v>0</v>
      </c>
      <c r="AT74" s="328">
        <v>0</v>
      </c>
      <c r="AU74" s="328">
        <v>0</v>
      </c>
      <c r="AV74" s="328">
        <v>0</v>
      </c>
      <c r="AW74" s="328">
        <v>0</v>
      </c>
      <c r="AX74" s="328">
        <v>0</v>
      </c>
      <c r="AY74" s="328">
        <v>0</v>
      </c>
      <c r="AZ74" s="328">
        <v>0</v>
      </c>
      <c r="BA74" s="328">
        <v>994080</v>
      </c>
      <c r="BB74" s="328">
        <v>0</v>
      </c>
      <c r="BC74" s="328">
        <v>0</v>
      </c>
      <c r="BD74" s="328">
        <v>0</v>
      </c>
      <c r="BE74" s="328">
        <v>63964</v>
      </c>
      <c r="BF74" s="328">
        <v>0</v>
      </c>
      <c r="BG74" s="328">
        <v>0</v>
      </c>
      <c r="BH74" s="328">
        <v>0</v>
      </c>
      <c r="BI74" s="328">
        <v>0</v>
      </c>
      <c r="BJ74" s="328">
        <v>0</v>
      </c>
      <c r="BK74" s="328">
        <v>0</v>
      </c>
      <c r="BL74" s="328">
        <v>0</v>
      </c>
      <c r="BM74" s="328">
        <v>0</v>
      </c>
      <c r="BN74" s="328">
        <v>0</v>
      </c>
      <c r="BO74" s="328">
        <v>0</v>
      </c>
      <c r="BP74" s="328">
        <v>0</v>
      </c>
      <c r="BQ74" s="328">
        <v>0</v>
      </c>
      <c r="BR74" s="328">
        <v>0</v>
      </c>
      <c r="BS74" s="328">
        <v>0</v>
      </c>
      <c r="BT74" s="328">
        <v>0</v>
      </c>
      <c r="BU74" s="328">
        <v>0</v>
      </c>
      <c r="BV74" s="328">
        <v>0</v>
      </c>
      <c r="BW74" s="328">
        <v>0</v>
      </c>
      <c r="BX74" s="328">
        <v>0</v>
      </c>
      <c r="BY74" s="328">
        <v>0</v>
      </c>
      <c r="BZ74" s="328">
        <v>0</v>
      </c>
      <c r="CA74" s="328">
        <v>0</v>
      </c>
      <c r="CB74" s="328">
        <v>0</v>
      </c>
      <c r="CC74" s="328">
        <v>0</v>
      </c>
      <c r="CD74" s="282">
        <v>0</v>
      </c>
      <c r="CE74" s="25">
        <v>1085520</v>
      </c>
    </row>
    <row r="75" spans="1:83" x14ac:dyDescent="0.25">
      <c r="A75" s="26" t="s">
        <v>274</v>
      </c>
      <c r="B75" s="333"/>
      <c r="C75" s="328">
        <v>0</v>
      </c>
      <c r="D75" s="328">
        <v>0</v>
      </c>
      <c r="E75" s="328">
        <v>0</v>
      </c>
      <c r="F75" s="328">
        <v>0</v>
      </c>
      <c r="G75" s="328">
        <v>0</v>
      </c>
      <c r="H75" s="328">
        <v>0</v>
      </c>
      <c r="I75" s="328">
        <v>0</v>
      </c>
      <c r="J75" s="328">
        <v>0</v>
      </c>
      <c r="K75" s="328">
        <v>0</v>
      </c>
      <c r="L75" s="328">
        <v>0</v>
      </c>
      <c r="M75" s="328">
        <v>0</v>
      </c>
      <c r="N75" s="328">
        <v>0</v>
      </c>
      <c r="O75" s="328">
        <v>0</v>
      </c>
      <c r="P75" s="328">
        <v>0</v>
      </c>
      <c r="Q75" s="328">
        <v>0</v>
      </c>
      <c r="R75" s="328">
        <v>0</v>
      </c>
      <c r="S75" s="328">
        <v>0</v>
      </c>
      <c r="T75" s="328">
        <v>0</v>
      </c>
      <c r="U75" s="328">
        <v>0</v>
      </c>
      <c r="V75" s="328">
        <v>0</v>
      </c>
      <c r="W75" s="328">
        <v>0</v>
      </c>
      <c r="X75" s="328">
        <v>0</v>
      </c>
      <c r="Y75" s="328">
        <v>0</v>
      </c>
      <c r="Z75" s="328">
        <v>0</v>
      </c>
      <c r="AA75" s="328">
        <v>0</v>
      </c>
      <c r="AB75" s="328">
        <v>0</v>
      </c>
      <c r="AC75" s="328">
        <v>0</v>
      </c>
      <c r="AD75" s="328">
        <v>0</v>
      </c>
      <c r="AE75" s="328">
        <v>0</v>
      </c>
      <c r="AF75" s="328">
        <v>0</v>
      </c>
      <c r="AG75" s="328">
        <v>517</v>
      </c>
      <c r="AH75" s="328">
        <v>0</v>
      </c>
      <c r="AI75" s="328">
        <v>0</v>
      </c>
      <c r="AJ75" s="328">
        <v>0</v>
      </c>
      <c r="AK75" s="328">
        <v>0</v>
      </c>
      <c r="AL75" s="328">
        <v>0</v>
      </c>
      <c r="AM75" s="328">
        <v>0</v>
      </c>
      <c r="AN75" s="328">
        <v>0</v>
      </c>
      <c r="AO75" s="328">
        <v>0</v>
      </c>
      <c r="AP75" s="328">
        <v>0</v>
      </c>
      <c r="AQ75" s="328">
        <v>0</v>
      </c>
      <c r="AR75" s="328">
        <v>0</v>
      </c>
      <c r="AS75" s="328">
        <v>0</v>
      </c>
      <c r="AT75" s="328">
        <v>0</v>
      </c>
      <c r="AU75" s="328">
        <v>0</v>
      </c>
      <c r="AV75" s="328">
        <v>0</v>
      </c>
      <c r="AW75" s="328">
        <v>0</v>
      </c>
      <c r="AX75" s="328">
        <v>0</v>
      </c>
      <c r="AY75" s="328">
        <v>0</v>
      </c>
      <c r="AZ75" s="328">
        <v>0</v>
      </c>
      <c r="BA75" s="328">
        <v>0</v>
      </c>
      <c r="BB75" s="328">
        <v>0</v>
      </c>
      <c r="BC75" s="328">
        <v>0</v>
      </c>
      <c r="BD75" s="328">
        <v>0</v>
      </c>
      <c r="BE75" s="328">
        <v>0</v>
      </c>
      <c r="BF75" s="328">
        <v>0</v>
      </c>
      <c r="BG75" s="328">
        <v>0</v>
      </c>
      <c r="BH75" s="328">
        <v>0</v>
      </c>
      <c r="BI75" s="328">
        <v>0</v>
      </c>
      <c r="BJ75" s="328">
        <v>0</v>
      </c>
      <c r="BK75" s="328">
        <v>0</v>
      </c>
      <c r="BL75" s="328">
        <v>0</v>
      </c>
      <c r="BM75" s="328">
        <v>0</v>
      </c>
      <c r="BN75" s="328">
        <v>248439</v>
      </c>
      <c r="BO75" s="328">
        <v>0</v>
      </c>
      <c r="BP75" s="328">
        <v>0</v>
      </c>
      <c r="BQ75" s="328">
        <v>0</v>
      </c>
      <c r="BR75" s="328">
        <v>0</v>
      </c>
      <c r="BS75" s="328">
        <v>0</v>
      </c>
      <c r="BT75" s="328">
        <v>0</v>
      </c>
      <c r="BU75" s="328">
        <v>0</v>
      </c>
      <c r="BV75" s="328">
        <v>0</v>
      </c>
      <c r="BW75" s="328">
        <v>0</v>
      </c>
      <c r="BX75" s="328">
        <v>0</v>
      </c>
      <c r="BY75" s="328">
        <v>0</v>
      </c>
      <c r="BZ75" s="328">
        <v>0</v>
      </c>
      <c r="CA75" s="328">
        <v>0</v>
      </c>
      <c r="CB75" s="328">
        <v>0</v>
      </c>
      <c r="CC75" s="328">
        <v>0</v>
      </c>
      <c r="CD75" s="282">
        <v>0</v>
      </c>
      <c r="CE75" s="25">
        <v>248956</v>
      </c>
    </row>
    <row r="76" spans="1:83" x14ac:dyDescent="0.25">
      <c r="A76" s="26" t="s">
        <v>275</v>
      </c>
      <c r="B76" s="334"/>
      <c r="C76" s="328">
        <v>0</v>
      </c>
      <c r="D76" s="328">
        <v>0</v>
      </c>
      <c r="E76" s="328">
        <v>0</v>
      </c>
      <c r="F76" s="328">
        <v>0</v>
      </c>
      <c r="G76" s="328">
        <v>0</v>
      </c>
      <c r="H76" s="328">
        <v>0</v>
      </c>
      <c r="I76" s="328">
        <v>0</v>
      </c>
      <c r="J76" s="328">
        <v>0</v>
      </c>
      <c r="K76" s="328">
        <v>0</v>
      </c>
      <c r="L76" s="328">
        <v>0</v>
      </c>
      <c r="M76" s="328">
        <v>0</v>
      </c>
      <c r="N76" s="328">
        <v>0</v>
      </c>
      <c r="O76" s="328">
        <v>0</v>
      </c>
      <c r="P76" s="328">
        <v>0</v>
      </c>
      <c r="Q76" s="328">
        <v>0</v>
      </c>
      <c r="R76" s="328">
        <v>0</v>
      </c>
      <c r="S76" s="328">
        <v>0</v>
      </c>
      <c r="T76" s="328">
        <v>0</v>
      </c>
      <c r="U76" s="328">
        <v>0</v>
      </c>
      <c r="V76" s="328">
        <v>0</v>
      </c>
      <c r="W76" s="328">
        <v>0</v>
      </c>
      <c r="X76" s="328">
        <v>0</v>
      </c>
      <c r="Y76" s="328">
        <v>0</v>
      </c>
      <c r="Z76" s="328">
        <v>0</v>
      </c>
      <c r="AA76" s="328">
        <v>0</v>
      </c>
      <c r="AB76" s="328">
        <v>0</v>
      </c>
      <c r="AC76" s="328">
        <v>0</v>
      </c>
      <c r="AD76" s="328">
        <v>0</v>
      </c>
      <c r="AE76" s="328">
        <v>0</v>
      </c>
      <c r="AF76" s="328">
        <v>0</v>
      </c>
      <c r="AG76" s="328">
        <v>0</v>
      </c>
      <c r="AH76" s="328">
        <v>0</v>
      </c>
      <c r="AI76" s="328">
        <v>0</v>
      </c>
      <c r="AJ76" s="328">
        <v>0</v>
      </c>
      <c r="AK76" s="328">
        <v>0</v>
      </c>
      <c r="AL76" s="328">
        <v>0</v>
      </c>
      <c r="AM76" s="328">
        <v>0</v>
      </c>
      <c r="AN76" s="328">
        <v>0</v>
      </c>
      <c r="AO76" s="328">
        <v>0</v>
      </c>
      <c r="AP76" s="328">
        <v>0</v>
      </c>
      <c r="AQ76" s="328">
        <v>0</v>
      </c>
      <c r="AR76" s="328">
        <v>0</v>
      </c>
      <c r="AS76" s="328">
        <v>0</v>
      </c>
      <c r="AT76" s="328">
        <v>0</v>
      </c>
      <c r="AU76" s="328">
        <v>0</v>
      </c>
      <c r="AV76" s="328">
        <v>0</v>
      </c>
      <c r="AW76" s="328">
        <v>0</v>
      </c>
      <c r="AX76" s="328">
        <v>0</v>
      </c>
      <c r="AY76" s="328">
        <v>0</v>
      </c>
      <c r="AZ76" s="328">
        <v>0</v>
      </c>
      <c r="BA76" s="328">
        <v>0</v>
      </c>
      <c r="BB76" s="328">
        <v>0</v>
      </c>
      <c r="BC76" s="328">
        <v>0</v>
      </c>
      <c r="BD76" s="328">
        <v>0</v>
      </c>
      <c r="BE76" s="328">
        <v>0</v>
      </c>
      <c r="BF76" s="328">
        <v>0</v>
      </c>
      <c r="BG76" s="328">
        <v>0</v>
      </c>
      <c r="BH76" s="328">
        <v>0</v>
      </c>
      <c r="BI76" s="328">
        <v>0</v>
      </c>
      <c r="BJ76" s="328">
        <v>0</v>
      </c>
      <c r="BK76" s="328">
        <v>0</v>
      </c>
      <c r="BL76" s="328">
        <v>0</v>
      </c>
      <c r="BM76" s="328">
        <v>0</v>
      </c>
      <c r="BN76" s="328">
        <v>0</v>
      </c>
      <c r="BO76" s="328">
        <v>0</v>
      </c>
      <c r="BP76" s="328">
        <v>0</v>
      </c>
      <c r="BQ76" s="328">
        <v>0</v>
      </c>
      <c r="BR76" s="328">
        <v>0</v>
      </c>
      <c r="BS76" s="328">
        <v>0</v>
      </c>
      <c r="BT76" s="328">
        <v>0</v>
      </c>
      <c r="BU76" s="328">
        <v>0</v>
      </c>
      <c r="BV76" s="328">
        <v>0</v>
      </c>
      <c r="BW76" s="328">
        <v>0</v>
      </c>
      <c r="BX76" s="328">
        <v>0</v>
      </c>
      <c r="BY76" s="328">
        <v>0</v>
      </c>
      <c r="BZ76" s="328">
        <v>0</v>
      </c>
      <c r="CA76" s="328">
        <v>0</v>
      </c>
      <c r="CB76" s="328">
        <v>0</v>
      </c>
      <c r="CC76" s="328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3"/>
      <c r="C77" s="328">
        <v>1351</v>
      </c>
      <c r="D77" s="328">
        <v>0</v>
      </c>
      <c r="E77" s="328">
        <v>2773</v>
      </c>
      <c r="F77" s="328">
        <v>0</v>
      </c>
      <c r="G77" s="328">
        <v>0</v>
      </c>
      <c r="H77" s="328">
        <v>0</v>
      </c>
      <c r="I77" s="328">
        <v>0</v>
      </c>
      <c r="J77" s="328">
        <v>0</v>
      </c>
      <c r="K77" s="328">
        <v>0</v>
      </c>
      <c r="L77" s="328">
        <v>0</v>
      </c>
      <c r="M77" s="328">
        <v>0</v>
      </c>
      <c r="N77" s="328">
        <v>0</v>
      </c>
      <c r="O77" s="328">
        <v>1446</v>
      </c>
      <c r="P77" s="328">
        <v>1141466</v>
      </c>
      <c r="Q77" s="328">
        <v>3945</v>
      </c>
      <c r="R77" s="328">
        <v>0</v>
      </c>
      <c r="S77" s="328">
        <v>110</v>
      </c>
      <c r="T77" s="328">
        <v>0</v>
      </c>
      <c r="U77" s="328">
        <v>4319</v>
      </c>
      <c r="V77" s="328">
        <v>189279</v>
      </c>
      <c r="W77" s="328">
        <v>54517</v>
      </c>
      <c r="X77" s="328">
        <v>310966</v>
      </c>
      <c r="Y77" s="328">
        <v>523352</v>
      </c>
      <c r="Z77" s="328">
        <v>0</v>
      </c>
      <c r="AA77" s="328">
        <v>26975</v>
      </c>
      <c r="AB77" s="328">
        <v>54804</v>
      </c>
      <c r="AC77" s="328">
        <v>8594</v>
      </c>
      <c r="AD77" s="328">
        <v>0</v>
      </c>
      <c r="AE77" s="328">
        <v>0</v>
      </c>
      <c r="AF77" s="328">
        <v>0</v>
      </c>
      <c r="AG77" s="328">
        <v>7576</v>
      </c>
      <c r="AH77" s="328">
        <v>0</v>
      </c>
      <c r="AI77" s="328">
        <v>0</v>
      </c>
      <c r="AJ77" s="328">
        <v>1228923</v>
      </c>
      <c r="AK77" s="328">
        <v>0</v>
      </c>
      <c r="AL77" s="328">
        <v>0</v>
      </c>
      <c r="AM77" s="328">
        <v>0</v>
      </c>
      <c r="AN77" s="328">
        <v>0</v>
      </c>
      <c r="AO77" s="328">
        <v>0</v>
      </c>
      <c r="AP77" s="328">
        <v>0</v>
      </c>
      <c r="AQ77" s="328">
        <v>0</v>
      </c>
      <c r="AR77" s="328">
        <v>0</v>
      </c>
      <c r="AS77" s="328">
        <v>0</v>
      </c>
      <c r="AT77" s="328">
        <v>0</v>
      </c>
      <c r="AU77" s="328">
        <v>0</v>
      </c>
      <c r="AV77" s="328">
        <v>0</v>
      </c>
      <c r="AW77" s="328">
        <v>0</v>
      </c>
      <c r="AX77" s="328">
        <v>0</v>
      </c>
      <c r="AY77" s="328">
        <v>7925</v>
      </c>
      <c r="AZ77" s="328">
        <v>17158</v>
      </c>
      <c r="BA77" s="328">
        <v>0</v>
      </c>
      <c r="BB77" s="328">
        <v>0</v>
      </c>
      <c r="BC77" s="328">
        <v>0</v>
      </c>
      <c r="BD77" s="328">
        <v>3950</v>
      </c>
      <c r="BE77" s="328">
        <v>2312195</v>
      </c>
      <c r="BF77" s="328">
        <v>0</v>
      </c>
      <c r="BG77" s="328">
        <v>0</v>
      </c>
      <c r="BH77" s="328">
        <v>0</v>
      </c>
      <c r="BI77" s="328">
        <v>0</v>
      </c>
      <c r="BJ77" s="328">
        <v>0</v>
      </c>
      <c r="BK77" s="328">
        <v>0</v>
      </c>
      <c r="BL77" s="328">
        <v>0</v>
      </c>
      <c r="BM77" s="328">
        <v>0</v>
      </c>
      <c r="BN77" s="328">
        <v>32925</v>
      </c>
      <c r="BO77" s="328">
        <v>0</v>
      </c>
      <c r="BP77" s="328">
        <v>0</v>
      </c>
      <c r="BQ77" s="328">
        <v>0</v>
      </c>
      <c r="BR77" s="328">
        <v>0</v>
      </c>
      <c r="BS77" s="328">
        <v>5757</v>
      </c>
      <c r="BT77" s="328">
        <v>0</v>
      </c>
      <c r="BU77" s="328">
        <v>0</v>
      </c>
      <c r="BV77" s="328">
        <v>0</v>
      </c>
      <c r="BW77" s="328">
        <v>0</v>
      </c>
      <c r="BX77" s="328">
        <v>0</v>
      </c>
      <c r="BY77" s="328">
        <v>969</v>
      </c>
      <c r="BZ77" s="328">
        <v>0</v>
      </c>
      <c r="CA77" s="328">
        <v>0</v>
      </c>
      <c r="CB77" s="328">
        <v>0</v>
      </c>
      <c r="CC77" s="328">
        <v>224088</v>
      </c>
      <c r="CD77" s="282">
        <v>0</v>
      </c>
      <c r="CE77" s="25">
        <v>6165363</v>
      </c>
    </row>
    <row r="78" spans="1:83" x14ac:dyDescent="0.25">
      <c r="A78" s="26" t="s">
        <v>277</v>
      </c>
      <c r="B78" s="16"/>
      <c r="C78" s="328">
        <v>8511692</v>
      </c>
      <c r="D78" s="328">
        <v>0</v>
      </c>
      <c r="E78" s="328">
        <v>14508331</v>
      </c>
      <c r="F78" s="328">
        <v>0</v>
      </c>
      <c r="G78" s="328">
        <v>0</v>
      </c>
      <c r="H78" s="328">
        <v>0</v>
      </c>
      <c r="I78" s="328">
        <v>0</v>
      </c>
      <c r="J78" s="328">
        <v>1536905</v>
      </c>
      <c r="K78" s="328">
        <v>0</v>
      </c>
      <c r="L78" s="328">
        <v>0</v>
      </c>
      <c r="M78" s="328">
        <v>0</v>
      </c>
      <c r="N78" s="328">
        <v>0</v>
      </c>
      <c r="O78" s="328">
        <v>5599017</v>
      </c>
      <c r="P78" s="328">
        <v>9440801</v>
      </c>
      <c r="Q78" s="328">
        <v>3791164</v>
      </c>
      <c r="R78" s="328">
        <v>573267</v>
      </c>
      <c r="S78" s="328">
        <v>0</v>
      </c>
      <c r="T78" s="328">
        <v>277983</v>
      </c>
      <c r="U78" s="328">
        <v>240594</v>
      </c>
      <c r="V78" s="328">
        <v>3929875</v>
      </c>
      <c r="W78" s="328">
        <v>1066668</v>
      </c>
      <c r="X78" s="328">
        <v>2657983</v>
      </c>
      <c r="Y78" s="328">
        <v>4099576</v>
      </c>
      <c r="Z78" s="328">
        <v>0</v>
      </c>
      <c r="AA78" s="328">
        <v>139585</v>
      </c>
      <c r="AB78" s="328">
        <v>3751854</v>
      </c>
      <c r="AC78" s="328">
        <v>1508157</v>
      </c>
      <c r="AD78" s="328">
        <v>188941</v>
      </c>
      <c r="AE78" s="328">
        <v>2230690</v>
      </c>
      <c r="AF78" s="328">
        <v>0</v>
      </c>
      <c r="AG78" s="328">
        <v>6423349</v>
      </c>
      <c r="AH78" s="328">
        <v>0</v>
      </c>
      <c r="AI78" s="328">
        <v>0</v>
      </c>
      <c r="AJ78" s="328">
        <v>1266460</v>
      </c>
      <c r="AK78" s="328">
        <v>0</v>
      </c>
      <c r="AL78" s="328">
        <v>0</v>
      </c>
      <c r="AM78" s="328">
        <v>0</v>
      </c>
      <c r="AN78" s="328">
        <v>0</v>
      </c>
      <c r="AO78" s="328">
        <v>0</v>
      </c>
      <c r="AP78" s="328">
        <v>0</v>
      </c>
      <c r="AQ78" s="328">
        <v>0</v>
      </c>
      <c r="AR78" s="328">
        <v>0</v>
      </c>
      <c r="AS78" s="328">
        <v>0</v>
      </c>
      <c r="AT78" s="328">
        <v>0</v>
      </c>
      <c r="AU78" s="328">
        <v>0</v>
      </c>
      <c r="AV78" s="328">
        <v>320324</v>
      </c>
      <c r="AW78" s="328">
        <v>0</v>
      </c>
      <c r="AX78" s="328">
        <v>0</v>
      </c>
      <c r="AY78" s="328">
        <v>1926078</v>
      </c>
      <c r="AZ78" s="328">
        <v>201403</v>
      </c>
      <c r="BA78" s="328">
        <v>79655</v>
      </c>
      <c r="BB78" s="328">
        <v>2169529</v>
      </c>
      <c r="BC78" s="328">
        <v>0</v>
      </c>
      <c r="BD78" s="328">
        <v>15068</v>
      </c>
      <c r="BE78" s="328">
        <v>4909624</v>
      </c>
      <c r="BF78" s="328">
        <v>0</v>
      </c>
      <c r="BG78" s="328">
        <v>0</v>
      </c>
      <c r="BH78" s="328">
        <v>0</v>
      </c>
      <c r="BI78" s="328">
        <v>0</v>
      </c>
      <c r="BJ78" s="328">
        <v>0</v>
      </c>
      <c r="BK78" s="328">
        <v>0</v>
      </c>
      <c r="BL78" s="328">
        <v>893203</v>
      </c>
      <c r="BM78" s="328">
        <v>0</v>
      </c>
      <c r="BN78" s="328">
        <v>1396912</v>
      </c>
      <c r="BO78" s="328">
        <v>0</v>
      </c>
      <c r="BP78" s="328">
        <v>0</v>
      </c>
      <c r="BQ78" s="328">
        <v>0</v>
      </c>
      <c r="BR78" s="328">
        <v>0</v>
      </c>
      <c r="BS78" s="328">
        <v>363172</v>
      </c>
      <c r="BT78" s="328">
        <v>0</v>
      </c>
      <c r="BU78" s="328">
        <v>0</v>
      </c>
      <c r="BV78" s="328">
        <v>1252</v>
      </c>
      <c r="BW78" s="328">
        <v>0</v>
      </c>
      <c r="BX78" s="328">
        <v>0</v>
      </c>
      <c r="BY78" s="328">
        <v>1244325</v>
      </c>
      <c r="BZ78" s="328">
        <v>3406674</v>
      </c>
      <c r="CA78" s="328">
        <v>1195</v>
      </c>
      <c r="CB78" s="328">
        <v>0</v>
      </c>
      <c r="CC78" s="328">
        <v>602029</v>
      </c>
      <c r="CD78" s="282">
        <v>0</v>
      </c>
      <c r="CE78" s="25">
        <v>89273335</v>
      </c>
    </row>
    <row r="79" spans="1:83" x14ac:dyDescent="0.25">
      <c r="A79" s="26" t="s">
        <v>278</v>
      </c>
      <c r="B79" s="16"/>
      <c r="C79" s="328">
        <v>14037</v>
      </c>
      <c r="D79" s="328">
        <v>0</v>
      </c>
      <c r="E79" s="328">
        <v>20567</v>
      </c>
      <c r="F79" s="328">
        <v>0</v>
      </c>
      <c r="G79" s="328">
        <v>0</v>
      </c>
      <c r="H79" s="328">
        <v>0</v>
      </c>
      <c r="I79" s="328">
        <v>0</v>
      </c>
      <c r="J79" s="328">
        <v>13040</v>
      </c>
      <c r="K79" s="328">
        <v>0</v>
      </c>
      <c r="L79" s="328">
        <v>0</v>
      </c>
      <c r="M79" s="328">
        <v>0</v>
      </c>
      <c r="N79" s="328">
        <v>0</v>
      </c>
      <c r="O79" s="328">
        <v>4317</v>
      </c>
      <c r="P79" s="328">
        <v>18555</v>
      </c>
      <c r="Q79" s="328">
        <v>3655</v>
      </c>
      <c r="R79" s="328">
        <v>0</v>
      </c>
      <c r="S79" s="328">
        <v>0</v>
      </c>
      <c r="T79" s="328">
        <v>0</v>
      </c>
      <c r="U79" s="328">
        <v>0</v>
      </c>
      <c r="V79" s="328">
        <v>6591</v>
      </c>
      <c r="W79" s="328">
        <v>0</v>
      </c>
      <c r="X79" s="328">
        <v>0</v>
      </c>
      <c r="Y79" s="328">
        <v>0</v>
      </c>
      <c r="Z79" s="328">
        <v>0</v>
      </c>
      <c r="AA79" s="328">
        <v>0</v>
      </c>
      <c r="AB79" s="328">
        <v>0</v>
      </c>
      <c r="AC79" s="328">
        <v>4899</v>
      </c>
      <c r="AD79" s="328">
        <v>0</v>
      </c>
      <c r="AE79" s="328">
        <v>0</v>
      </c>
      <c r="AF79" s="328">
        <v>0</v>
      </c>
      <c r="AG79" s="328">
        <v>16456</v>
      </c>
      <c r="AH79" s="328">
        <v>0</v>
      </c>
      <c r="AI79" s="328">
        <v>0</v>
      </c>
      <c r="AJ79" s="328">
        <v>0</v>
      </c>
      <c r="AK79" s="328">
        <v>0</v>
      </c>
      <c r="AL79" s="328">
        <v>0</v>
      </c>
      <c r="AM79" s="328">
        <v>0</v>
      </c>
      <c r="AN79" s="328">
        <v>0</v>
      </c>
      <c r="AO79" s="328">
        <v>0</v>
      </c>
      <c r="AP79" s="328">
        <v>0</v>
      </c>
      <c r="AQ79" s="328">
        <v>0</v>
      </c>
      <c r="AR79" s="328">
        <v>0</v>
      </c>
      <c r="AS79" s="328">
        <v>0</v>
      </c>
      <c r="AT79" s="328">
        <v>0</v>
      </c>
      <c r="AU79" s="328">
        <v>0</v>
      </c>
      <c r="AV79" s="328">
        <v>0</v>
      </c>
      <c r="AW79" s="328">
        <v>0</v>
      </c>
      <c r="AX79" s="328">
        <v>0</v>
      </c>
      <c r="AY79" s="328">
        <v>0</v>
      </c>
      <c r="AZ79" s="328">
        <v>0</v>
      </c>
      <c r="BA79" s="328">
        <v>0</v>
      </c>
      <c r="BB79" s="328">
        <v>660</v>
      </c>
      <c r="BC79" s="328">
        <v>0</v>
      </c>
      <c r="BD79" s="328">
        <v>0</v>
      </c>
      <c r="BE79" s="328">
        <v>0</v>
      </c>
      <c r="BF79" s="328">
        <v>0</v>
      </c>
      <c r="BG79" s="328">
        <v>0</v>
      </c>
      <c r="BH79" s="328">
        <v>0</v>
      </c>
      <c r="BI79" s="328">
        <v>0</v>
      </c>
      <c r="BJ79" s="328">
        <v>0</v>
      </c>
      <c r="BK79" s="328">
        <v>0</v>
      </c>
      <c r="BL79" s="328">
        <v>0</v>
      </c>
      <c r="BM79" s="328">
        <v>0</v>
      </c>
      <c r="BN79" s="328">
        <v>85869</v>
      </c>
      <c r="BO79" s="328">
        <v>0</v>
      </c>
      <c r="BP79" s="328">
        <v>0</v>
      </c>
      <c r="BQ79" s="328">
        <v>0</v>
      </c>
      <c r="BR79" s="328">
        <v>0</v>
      </c>
      <c r="BS79" s="328">
        <v>0</v>
      </c>
      <c r="BT79" s="328">
        <v>0</v>
      </c>
      <c r="BU79" s="328">
        <v>0</v>
      </c>
      <c r="BV79" s="328">
        <v>0</v>
      </c>
      <c r="BW79" s="328">
        <v>0</v>
      </c>
      <c r="BX79" s="328">
        <v>0</v>
      </c>
      <c r="BY79" s="328">
        <v>3459</v>
      </c>
      <c r="BZ79" s="328">
        <v>11928</v>
      </c>
      <c r="CA79" s="328">
        <v>0</v>
      </c>
      <c r="CB79" s="328">
        <v>0</v>
      </c>
      <c r="CC79" s="328">
        <v>0</v>
      </c>
      <c r="CD79" s="282">
        <v>0</v>
      </c>
      <c r="CE79" s="25">
        <v>204033</v>
      </c>
    </row>
    <row r="80" spans="1:83" x14ac:dyDescent="0.25">
      <c r="A80" s="26" t="s">
        <v>279</v>
      </c>
      <c r="B80" s="16"/>
      <c r="C80" s="328">
        <v>7177</v>
      </c>
      <c r="D80" s="328">
        <v>0</v>
      </c>
      <c r="E80" s="328">
        <v>6147</v>
      </c>
      <c r="F80" s="328">
        <v>0</v>
      </c>
      <c r="G80" s="328">
        <v>0</v>
      </c>
      <c r="H80" s="328">
        <v>0</v>
      </c>
      <c r="I80" s="328">
        <v>0</v>
      </c>
      <c r="J80" s="328">
        <v>425</v>
      </c>
      <c r="K80" s="328">
        <v>0</v>
      </c>
      <c r="L80" s="328">
        <v>0</v>
      </c>
      <c r="M80" s="328">
        <v>0</v>
      </c>
      <c r="N80" s="328">
        <v>0</v>
      </c>
      <c r="O80" s="328">
        <v>5369</v>
      </c>
      <c r="P80" s="328">
        <v>10050</v>
      </c>
      <c r="Q80" s="328">
        <v>5934</v>
      </c>
      <c r="R80" s="328">
        <v>614</v>
      </c>
      <c r="S80" s="328">
        <v>0</v>
      </c>
      <c r="T80" s="328">
        <v>0</v>
      </c>
      <c r="U80" s="328">
        <v>0</v>
      </c>
      <c r="V80" s="328">
        <v>1513</v>
      </c>
      <c r="W80" s="328">
        <v>0</v>
      </c>
      <c r="X80" s="328">
        <v>0</v>
      </c>
      <c r="Y80" s="328">
        <v>50</v>
      </c>
      <c r="Z80" s="328">
        <v>0</v>
      </c>
      <c r="AA80" s="328">
        <v>0</v>
      </c>
      <c r="AB80" s="328">
        <v>2428</v>
      </c>
      <c r="AC80" s="328">
        <v>2574</v>
      </c>
      <c r="AD80" s="328">
        <v>0</v>
      </c>
      <c r="AE80" s="328">
        <v>7219</v>
      </c>
      <c r="AF80" s="328">
        <v>0</v>
      </c>
      <c r="AG80" s="328">
        <v>10008</v>
      </c>
      <c r="AH80" s="328">
        <v>0</v>
      </c>
      <c r="AI80" s="328">
        <v>0</v>
      </c>
      <c r="AJ80" s="328">
        <v>4405</v>
      </c>
      <c r="AK80" s="328">
        <v>0</v>
      </c>
      <c r="AL80" s="328">
        <v>0</v>
      </c>
      <c r="AM80" s="328">
        <v>0</v>
      </c>
      <c r="AN80" s="328">
        <v>0</v>
      </c>
      <c r="AO80" s="328">
        <v>0</v>
      </c>
      <c r="AP80" s="328">
        <v>0</v>
      </c>
      <c r="AQ80" s="328">
        <v>0</v>
      </c>
      <c r="AR80" s="328">
        <v>0</v>
      </c>
      <c r="AS80" s="328">
        <v>0</v>
      </c>
      <c r="AT80" s="328">
        <v>0</v>
      </c>
      <c r="AU80" s="328">
        <v>0</v>
      </c>
      <c r="AV80" s="328">
        <v>0</v>
      </c>
      <c r="AW80" s="328">
        <v>0</v>
      </c>
      <c r="AX80" s="328">
        <v>0</v>
      </c>
      <c r="AY80" s="328">
        <v>0</v>
      </c>
      <c r="AZ80" s="328">
        <v>0</v>
      </c>
      <c r="BA80" s="328">
        <v>0</v>
      </c>
      <c r="BB80" s="328">
        <v>50</v>
      </c>
      <c r="BC80" s="328">
        <v>0</v>
      </c>
      <c r="BD80" s="328">
        <v>0</v>
      </c>
      <c r="BE80" s="328">
        <v>75</v>
      </c>
      <c r="BF80" s="328">
        <v>0</v>
      </c>
      <c r="BG80" s="328">
        <v>0</v>
      </c>
      <c r="BH80" s="328">
        <v>0</v>
      </c>
      <c r="BI80" s="328">
        <v>0</v>
      </c>
      <c r="BJ80" s="328">
        <v>0</v>
      </c>
      <c r="BK80" s="328">
        <v>0</v>
      </c>
      <c r="BL80" s="328">
        <v>0</v>
      </c>
      <c r="BM80" s="328">
        <v>0</v>
      </c>
      <c r="BN80" s="328">
        <v>8818</v>
      </c>
      <c r="BO80" s="328">
        <v>0</v>
      </c>
      <c r="BP80" s="328">
        <v>0</v>
      </c>
      <c r="BQ80" s="328">
        <v>0</v>
      </c>
      <c r="BR80" s="328">
        <v>0</v>
      </c>
      <c r="BS80" s="328">
        <v>0</v>
      </c>
      <c r="BT80" s="328">
        <v>0</v>
      </c>
      <c r="BU80" s="328">
        <v>0</v>
      </c>
      <c r="BV80" s="328">
        <v>0</v>
      </c>
      <c r="BW80" s="328">
        <v>0</v>
      </c>
      <c r="BX80" s="328">
        <v>0</v>
      </c>
      <c r="BY80" s="328">
        <v>1186</v>
      </c>
      <c r="BZ80" s="328">
        <v>2659</v>
      </c>
      <c r="CA80" s="328">
        <v>0</v>
      </c>
      <c r="CB80" s="328">
        <v>0</v>
      </c>
      <c r="CC80" s="328">
        <v>0</v>
      </c>
      <c r="CD80" s="282">
        <v>0</v>
      </c>
      <c r="CE80" s="25">
        <v>76701</v>
      </c>
    </row>
    <row r="81" spans="1:84" x14ac:dyDescent="0.25">
      <c r="A81" s="26" t="s">
        <v>280</v>
      </c>
      <c r="B81" s="16"/>
      <c r="C81" s="328">
        <v>0</v>
      </c>
      <c r="D81" s="328">
        <v>0</v>
      </c>
      <c r="E81" s="328">
        <v>0</v>
      </c>
      <c r="F81" s="328">
        <v>0</v>
      </c>
      <c r="G81" s="328">
        <v>0</v>
      </c>
      <c r="H81" s="328">
        <v>0</v>
      </c>
      <c r="I81" s="328">
        <v>0</v>
      </c>
      <c r="J81" s="328">
        <v>0</v>
      </c>
      <c r="K81" s="328">
        <v>0</v>
      </c>
      <c r="L81" s="328">
        <v>0</v>
      </c>
      <c r="M81" s="328">
        <v>0</v>
      </c>
      <c r="N81" s="328">
        <v>0</v>
      </c>
      <c r="O81" s="328">
        <v>0</v>
      </c>
      <c r="P81" s="328">
        <v>0</v>
      </c>
      <c r="Q81" s="328">
        <v>0</v>
      </c>
      <c r="R81" s="328">
        <v>0</v>
      </c>
      <c r="S81" s="328">
        <v>0</v>
      </c>
      <c r="T81" s="328">
        <v>0</v>
      </c>
      <c r="U81" s="328">
        <v>0</v>
      </c>
      <c r="V81" s="328">
        <v>0</v>
      </c>
      <c r="W81" s="328">
        <v>0</v>
      </c>
      <c r="X81" s="328">
        <v>0</v>
      </c>
      <c r="Y81" s="328">
        <v>0</v>
      </c>
      <c r="Z81" s="328">
        <v>0</v>
      </c>
      <c r="AA81" s="328">
        <v>0</v>
      </c>
      <c r="AB81" s="328">
        <v>0</v>
      </c>
      <c r="AC81" s="328">
        <v>0</v>
      </c>
      <c r="AD81" s="328">
        <v>0</v>
      </c>
      <c r="AE81" s="328">
        <v>0</v>
      </c>
      <c r="AF81" s="328">
        <v>0</v>
      </c>
      <c r="AG81" s="328">
        <v>0</v>
      </c>
      <c r="AH81" s="328">
        <v>0</v>
      </c>
      <c r="AI81" s="328">
        <v>0</v>
      </c>
      <c r="AJ81" s="328">
        <v>0</v>
      </c>
      <c r="AK81" s="328">
        <v>0</v>
      </c>
      <c r="AL81" s="328">
        <v>0</v>
      </c>
      <c r="AM81" s="328">
        <v>0</v>
      </c>
      <c r="AN81" s="328">
        <v>0</v>
      </c>
      <c r="AO81" s="328">
        <v>0</v>
      </c>
      <c r="AP81" s="328">
        <v>0</v>
      </c>
      <c r="AQ81" s="328">
        <v>0</v>
      </c>
      <c r="AR81" s="328">
        <v>0</v>
      </c>
      <c r="AS81" s="328">
        <v>0</v>
      </c>
      <c r="AT81" s="328">
        <v>0</v>
      </c>
      <c r="AU81" s="328">
        <v>0</v>
      </c>
      <c r="AV81" s="328">
        <v>0</v>
      </c>
      <c r="AW81" s="328">
        <v>0</v>
      </c>
      <c r="AX81" s="328">
        <v>0</v>
      </c>
      <c r="AY81" s="328">
        <v>0</v>
      </c>
      <c r="AZ81" s="328">
        <v>0</v>
      </c>
      <c r="BA81" s="328">
        <v>0</v>
      </c>
      <c r="BB81" s="328">
        <v>0</v>
      </c>
      <c r="BC81" s="328">
        <v>0</v>
      </c>
      <c r="BD81" s="328">
        <v>0</v>
      </c>
      <c r="BE81" s="328">
        <v>0</v>
      </c>
      <c r="BF81" s="328">
        <v>0</v>
      </c>
      <c r="BG81" s="328">
        <v>0</v>
      </c>
      <c r="BH81" s="328">
        <v>0</v>
      </c>
      <c r="BI81" s="328">
        <v>0</v>
      </c>
      <c r="BJ81" s="328">
        <v>0</v>
      </c>
      <c r="BK81" s="328">
        <v>0</v>
      </c>
      <c r="BL81" s="328">
        <v>0</v>
      </c>
      <c r="BM81" s="328">
        <v>0</v>
      </c>
      <c r="BN81" s="328">
        <v>80919</v>
      </c>
      <c r="BO81" s="328">
        <v>0</v>
      </c>
      <c r="BP81" s="328">
        <v>0</v>
      </c>
      <c r="BQ81" s="328">
        <v>0</v>
      </c>
      <c r="BR81" s="328">
        <v>0</v>
      </c>
      <c r="BS81" s="328">
        <v>0</v>
      </c>
      <c r="BT81" s="328">
        <v>0</v>
      </c>
      <c r="BU81" s="328">
        <v>0</v>
      </c>
      <c r="BV81" s="328">
        <v>0</v>
      </c>
      <c r="BW81" s="328">
        <v>0</v>
      </c>
      <c r="BX81" s="328">
        <v>0</v>
      </c>
      <c r="BY81" s="328">
        <v>0</v>
      </c>
      <c r="BZ81" s="328">
        <v>3475</v>
      </c>
      <c r="CA81" s="328">
        <v>0</v>
      </c>
      <c r="CB81" s="328">
        <v>0</v>
      </c>
      <c r="CC81" s="328">
        <v>7602869</v>
      </c>
      <c r="CD81" s="282">
        <v>0</v>
      </c>
      <c r="CE81" s="25">
        <v>7687263</v>
      </c>
    </row>
    <row r="82" spans="1:84" x14ac:dyDescent="0.25">
      <c r="A82" s="26" t="s">
        <v>281</v>
      </c>
      <c r="B82" s="16"/>
      <c r="C82" s="328">
        <v>1425</v>
      </c>
      <c r="D82" s="328">
        <v>0</v>
      </c>
      <c r="E82" s="328">
        <v>945</v>
      </c>
      <c r="F82" s="328">
        <v>0</v>
      </c>
      <c r="G82" s="328">
        <v>0</v>
      </c>
      <c r="H82" s="328">
        <v>0</v>
      </c>
      <c r="I82" s="328">
        <v>0</v>
      </c>
      <c r="J82" s="328">
        <v>487</v>
      </c>
      <c r="K82" s="328">
        <v>0</v>
      </c>
      <c r="L82" s="328">
        <v>0</v>
      </c>
      <c r="M82" s="328">
        <v>0</v>
      </c>
      <c r="N82" s="328">
        <v>0</v>
      </c>
      <c r="O82" s="328">
        <v>669</v>
      </c>
      <c r="P82" s="328">
        <v>4706</v>
      </c>
      <c r="Q82" s="328">
        <v>1607</v>
      </c>
      <c r="R82" s="328">
        <v>0</v>
      </c>
      <c r="S82" s="328">
        <v>0</v>
      </c>
      <c r="T82" s="328">
        <v>0</v>
      </c>
      <c r="U82" s="328">
        <v>0</v>
      </c>
      <c r="V82" s="328">
        <v>917</v>
      </c>
      <c r="W82" s="328">
        <v>155</v>
      </c>
      <c r="X82" s="328">
        <v>0</v>
      </c>
      <c r="Y82" s="328">
        <v>0</v>
      </c>
      <c r="Z82" s="328">
        <v>0</v>
      </c>
      <c r="AA82" s="328">
        <v>0</v>
      </c>
      <c r="AB82" s="328">
        <v>1087</v>
      </c>
      <c r="AC82" s="328">
        <v>1190</v>
      </c>
      <c r="AD82" s="328">
        <v>0</v>
      </c>
      <c r="AE82" s="328">
        <v>51</v>
      </c>
      <c r="AF82" s="328">
        <v>0</v>
      </c>
      <c r="AG82" s="328">
        <v>542</v>
      </c>
      <c r="AH82" s="328">
        <v>0</v>
      </c>
      <c r="AI82" s="328">
        <v>0</v>
      </c>
      <c r="AJ82" s="328">
        <v>968</v>
      </c>
      <c r="AK82" s="328">
        <v>0</v>
      </c>
      <c r="AL82" s="328">
        <v>0</v>
      </c>
      <c r="AM82" s="328">
        <v>0</v>
      </c>
      <c r="AN82" s="328">
        <v>0</v>
      </c>
      <c r="AO82" s="328">
        <v>0</v>
      </c>
      <c r="AP82" s="328">
        <v>0</v>
      </c>
      <c r="AQ82" s="328">
        <v>0</v>
      </c>
      <c r="AR82" s="328">
        <v>0</v>
      </c>
      <c r="AS82" s="328">
        <v>0</v>
      </c>
      <c r="AT82" s="328">
        <v>0</v>
      </c>
      <c r="AU82" s="328">
        <v>0</v>
      </c>
      <c r="AV82" s="328">
        <v>0</v>
      </c>
      <c r="AW82" s="328">
        <v>0</v>
      </c>
      <c r="AX82" s="328">
        <v>0</v>
      </c>
      <c r="AY82" s="328">
        <v>0</v>
      </c>
      <c r="AZ82" s="328">
        <v>899</v>
      </c>
      <c r="BA82" s="328">
        <v>0</v>
      </c>
      <c r="BB82" s="328">
        <v>4956</v>
      </c>
      <c r="BC82" s="328">
        <v>0</v>
      </c>
      <c r="BD82" s="328">
        <v>0</v>
      </c>
      <c r="BE82" s="328">
        <v>2369744</v>
      </c>
      <c r="BF82" s="328">
        <v>0</v>
      </c>
      <c r="BG82" s="328">
        <v>0</v>
      </c>
      <c r="BH82" s="328">
        <v>0</v>
      </c>
      <c r="BI82" s="328">
        <v>0</v>
      </c>
      <c r="BJ82" s="328">
        <v>0</v>
      </c>
      <c r="BK82" s="328">
        <v>0</v>
      </c>
      <c r="BL82" s="328">
        <v>2100</v>
      </c>
      <c r="BM82" s="328">
        <v>0</v>
      </c>
      <c r="BN82" s="328">
        <v>6529</v>
      </c>
      <c r="BO82" s="328">
        <v>0</v>
      </c>
      <c r="BP82" s="328">
        <v>0</v>
      </c>
      <c r="BQ82" s="328">
        <v>0</v>
      </c>
      <c r="BR82" s="328">
        <v>0</v>
      </c>
      <c r="BS82" s="328">
        <v>0</v>
      </c>
      <c r="BT82" s="328">
        <v>0</v>
      </c>
      <c r="BU82" s="328">
        <v>0</v>
      </c>
      <c r="BV82" s="328">
        <v>0</v>
      </c>
      <c r="BW82" s="328">
        <v>0</v>
      </c>
      <c r="BX82" s="328">
        <v>0</v>
      </c>
      <c r="BY82" s="328">
        <v>0</v>
      </c>
      <c r="BZ82" s="328">
        <v>905</v>
      </c>
      <c r="CA82" s="328">
        <v>0</v>
      </c>
      <c r="CB82" s="328">
        <v>0</v>
      </c>
      <c r="CC82" s="328">
        <v>1131</v>
      </c>
      <c r="CD82" s="282">
        <v>0</v>
      </c>
      <c r="CE82" s="25">
        <v>2401013</v>
      </c>
    </row>
    <row r="83" spans="1:84" x14ac:dyDescent="0.25">
      <c r="A83" s="26" t="s">
        <v>282</v>
      </c>
      <c r="B83" s="16"/>
      <c r="C83" s="328">
        <v>442</v>
      </c>
      <c r="D83" s="328">
        <v>0</v>
      </c>
      <c r="E83" s="328">
        <v>-785</v>
      </c>
      <c r="F83" s="328">
        <v>0</v>
      </c>
      <c r="G83" s="328">
        <v>0</v>
      </c>
      <c r="H83" s="328">
        <v>0</v>
      </c>
      <c r="I83" s="328">
        <v>0</v>
      </c>
      <c r="J83" s="328">
        <v>101</v>
      </c>
      <c r="K83" s="328">
        <v>0</v>
      </c>
      <c r="L83" s="328">
        <v>0</v>
      </c>
      <c r="M83" s="328">
        <v>0</v>
      </c>
      <c r="N83" s="328">
        <v>0</v>
      </c>
      <c r="O83" s="328">
        <v>320</v>
      </c>
      <c r="P83" s="328">
        <v>7958</v>
      </c>
      <c r="Q83" s="328">
        <v>520</v>
      </c>
      <c r="R83" s="328">
        <v>0</v>
      </c>
      <c r="S83" s="328">
        <v>314</v>
      </c>
      <c r="T83" s="328">
        <v>0</v>
      </c>
      <c r="U83" s="328">
        <v>2835</v>
      </c>
      <c r="V83" s="328">
        <v>2471</v>
      </c>
      <c r="W83" s="328">
        <v>0</v>
      </c>
      <c r="X83" s="328">
        <v>1790</v>
      </c>
      <c r="Y83" s="328">
        <v>11455</v>
      </c>
      <c r="Z83" s="328">
        <v>0</v>
      </c>
      <c r="AA83" s="328">
        <v>0</v>
      </c>
      <c r="AB83" s="328">
        <v>7845</v>
      </c>
      <c r="AC83" s="328">
        <v>496</v>
      </c>
      <c r="AD83" s="328">
        <v>13059</v>
      </c>
      <c r="AE83" s="328">
        <v>1095</v>
      </c>
      <c r="AF83" s="328">
        <v>0</v>
      </c>
      <c r="AG83" s="328">
        <v>38</v>
      </c>
      <c r="AH83" s="328">
        <v>0</v>
      </c>
      <c r="AI83" s="328">
        <v>0</v>
      </c>
      <c r="AJ83" s="328">
        <v>15603</v>
      </c>
      <c r="AK83" s="328">
        <v>0</v>
      </c>
      <c r="AL83" s="328">
        <v>0</v>
      </c>
      <c r="AM83" s="328">
        <v>0</v>
      </c>
      <c r="AN83" s="328">
        <v>0</v>
      </c>
      <c r="AO83" s="328">
        <v>0</v>
      </c>
      <c r="AP83" s="328">
        <v>0</v>
      </c>
      <c r="AQ83" s="328">
        <v>0</v>
      </c>
      <c r="AR83" s="328">
        <v>0</v>
      </c>
      <c r="AS83" s="328">
        <v>0</v>
      </c>
      <c r="AT83" s="328">
        <v>0</v>
      </c>
      <c r="AU83" s="328">
        <v>0</v>
      </c>
      <c r="AV83" s="328">
        <v>7</v>
      </c>
      <c r="AW83" s="328">
        <v>0</v>
      </c>
      <c r="AX83" s="328">
        <v>0</v>
      </c>
      <c r="AY83" s="328">
        <v>932</v>
      </c>
      <c r="AZ83" s="328">
        <v>-1210</v>
      </c>
      <c r="BA83" s="328">
        <v>0</v>
      </c>
      <c r="BB83" s="328">
        <v>185538</v>
      </c>
      <c r="BC83" s="328">
        <v>0</v>
      </c>
      <c r="BD83" s="328">
        <v>-371</v>
      </c>
      <c r="BE83" s="328">
        <v>11337</v>
      </c>
      <c r="BF83" s="328">
        <v>0</v>
      </c>
      <c r="BG83" s="328">
        <v>0</v>
      </c>
      <c r="BH83" s="328">
        <v>0</v>
      </c>
      <c r="BI83" s="328">
        <v>0</v>
      </c>
      <c r="BJ83" s="328">
        <v>0</v>
      </c>
      <c r="BK83" s="328">
        <v>0</v>
      </c>
      <c r="BL83" s="328">
        <v>0</v>
      </c>
      <c r="BM83" s="328">
        <v>0</v>
      </c>
      <c r="BN83" s="328">
        <v>320984</v>
      </c>
      <c r="BO83" s="328">
        <v>0</v>
      </c>
      <c r="BP83" s="328">
        <v>0</v>
      </c>
      <c r="BQ83" s="328">
        <v>0</v>
      </c>
      <c r="BR83" s="328">
        <v>0</v>
      </c>
      <c r="BS83" s="328">
        <v>10493</v>
      </c>
      <c r="BT83" s="328">
        <v>0</v>
      </c>
      <c r="BU83" s="328">
        <v>0</v>
      </c>
      <c r="BV83" s="328">
        <v>0</v>
      </c>
      <c r="BW83" s="328">
        <v>0</v>
      </c>
      <c r="BX83" s="328">
        <v>0</v>
      </c>
      <c r="BY83" s="328">
        <v>0</v>
      </c>
      <c r="BZ83" s="328">
        <v>10290</v>
      </c>
      <c r="CA83" s="328">
        <v>0</v>
      </c>
      <c r="CB83" s="328">
        <v>0</v>
      </c>
      <c r="CC83" s="328">
        <v>0</v>
      </c>
      <c r="CD83" s="282">
        <v>0</v>
      </c>
      <c r="CE83" s="25">
        <v>603557</v>
      </c>
    </row>
    <row r="84" spans="1:84" x14ac:dyDescent="0.25">
      <c r="A84" s="31" t="s">
        <v>283</v>
      </c>
      <c r="B84" s="16"/>
      <c r="C84" s="328">
        <v>0</v>
      </c>
      <c r="D84" s="328">
        <v>0</v>
      </c>
      <c r="E84" s="328">
        <v>0</v>
      </c>
      <c r="F84" s="328">
        <v>0</v>
      </c>
      <c r="G84" s="328">
        <v>0</v>
      </c>
      <c r="H84" s="328">
        <v>0</v>
      </c>
      <c r="I84" s="328">
        <v>0</v>
      </c>
      <c r="J84" s="328">
        <v>0</v>
      </c>
      <c r="K84" s="328">
        <v>0</v>
      </c>
      <c r="L84" s="328">
        <v>0</v>
      </c>
      <c r="M84" s="328">
        <v>0</v>
      </c>
      <c r="N84" s="328">
        <v>0</v>
      </c>
      <c r="O84" s="328">
        <v>0</v>
      </c>
      <c r="P84" s="328">
        <v>0</v>
      </c>
      <c r="Q84" s="328">
        <v>0</v>
      </c>
      <c r="R84" s="328">
        <v>0</v>
      </c>
      <c r="S84" s="328">
        <v>0</v>
      </c>
      <c r="T84" s="328">
        <v>0</v>
      </c>
      <c r="U84" s="328">
        <v>0</v>
      </c>
      <c r="V84" s="328">
        <v>0</v>
      </c>
      <c r="W84" s="328">
        <v>0</v>
      </c>
      <c r="X84" s="328">
        <v>0</v>
      </c>
      <c r="Y84" s="328">
        <v>0</v>
      </c>
      <c r="Z84" s="328">
        <v>0</v>
      </c>
      <c r="AA84" s="328">
        <v>0</v>
      </c>
      <c r="AB84" s="328">
        <v>0</v>
      </c>
      <c r="AC84" s="328">
        <v>0</v>
      </c>
      <c r="AD84" s="328">
        <v>0</v>
      </c>
      <c r="AE84" s="328">
        <v>0</v>
      </c>
      <c r="AF84" s="328">
        <v>0</v>
      </c>
      <c r="AG84" s="328">
        <v>0</v>
      </c>
      <c r="AH84" s="328">
        <v>0</v>
      </c>
      <c r="AI84" s="328">
        <v>0</v>
      </c>
      <c r="AJ84" s="328">
        <v>26474</v>
      </c>
      <c r="AK84" s="328">
        <v>0</v>
      </c>
      <c r="AL84" s="328">
        <v>0</v>
      </c>
      <c r="AM84" s="328">
        <v>0</v>
      </c>
      <c r="AN84" s="328">
        <v>0</v>
      </c>
      <c r="AO84" s="328">
        <v>0</v>
      </c>
      <c r="AP84" s="328">
        <v>0</v>
      </c>
      <c r="AQ84" s="328">
        <v>0</v>
      </c>
      <c r="AR84" s="328">
        <v>0</v>
      </c>
      <c r="AS84" s="328">
        <v>0</v>
      </c>
      <c r="AT84" s="328">
        <v>0</v>
      </c>
      <c r="AU84" s="328">
        <v>0</v>
      </c>
      <c r="AV84" s="328">
        <v>0</v>
      </c>
      <c r="AW84" s="328">
        <v>0</v>
      </c>
      <c r="AX84" s="328">
        <v>0</v>
      </c>
      <c r="AY84" s="328">
        <v>45504</v>
      </c>
      <c r="AZ84" s="328">
        <v>401908</v>
      </c>
      <c r="BA84" s="328">
        <v>0</v>
      </c>
      <c r="BB84" s="328">
        <v>1227373</v>
      </c>
      <c r="BC84" s="328">
        <v>0</v>
      </c>
      <c r="BD84" s="328">
        <v>0</v>
      </c>
      <c r="BE84" s="328">
        <v>219439</v>
      </c>
      <c r="BF84" s="328">
        <v>0</v>
      </c>
      <c r="BG84" s="328">
        <v>0</v>
      </c>
      <c r="BH84" s="328">
        <v>0</v>
      </c>
      <c r="BI84" s="328">
        <v>0</v>
      </c>
      <c r="BJ84" s="328">
        <v>0</v>
      </c>
      <c r="BK84" s="328">
        <v>0</v>
      </c>
      <c r="BL84" s="328">
        <v>0</v>
      </c>
      <c r="BM84" s="328">
        <v>0</v>
      </c>
      <c r="BN84" s="328">
        <v>527</v>
      </c>
      <c r="BO84" s="328">
        <v>0</v>
      </c>
      <c r="BP84" s="328">
        <v>0</v>
      </c>
      <c r="BQ84" s="328">
        <v>0</v>
      </c>
      <c r="BR84" s="328">
        <v>0</v>
      </c>
      <c r="BS84" s="328">
        <v>363169</v>
      </c>
      <c r="BT84" s="328">
        <v>0</v>
      </c>
      <c r="BU84" s="328">
        <v>0</v>
      </c>
      <c r="BV84" s="328">
        <v>0</v>
      </c>
      <c r="BW84" s="328">
        <v>0</v>
      </c>
      <c r="BX84" s="328">
        <v>0</v>
      </c>
      <c r="BY84" s="328">
        <v>0</v>
      </c>
      <c r="BZ84" s="328">
        <v>0</v>
      </c>
      <c r="CA84" s="328">
        <v>0</v>
      </c>
      <c r="CB84" s="328">
        <v>0</v>
      </c>
      <c r="CC84" s="328">
        <v>975</v>
      </c>
      <c r="CD84" s="282">
        <v>0</v>
      </c>
      <c r="CE84" s="25">
        <v>2285369</v>
      </c>
    </row>
    <row r="85" spans="1:84" x14ac:dyDescent="0.25">
      <c r="A85" s="31" t="s">
        <v>284</v>
      </c>
      <c r="B85" s="25"/>
      <c r="C85" s="25">
        <v>21570564</v>
      </c>
      <c r="D85" s="25">
        <v>0</v>
      </c>
      <c r="E85" s="25">
        <v>35002880</v>
      </c>
      <c r="F85" s="25">
        <v>0</v>
      </c>
      <c r="G85" s="25">
        <v>0</v>
      </c>
      <c r="H85" s="25">
        <v>0</v>
      </c>
      <c r="I85" s="25">
        <v>0</v>
      </c>
      <c r="J85" s="25">
        <v>4608149.96</v>
      </c>
      <c r="K85" s="25">
        <v>0</v>
      </c>
      <c r="L85" s="25">
        <v>0</v>
      </c>
      <c r="M85" s="25">
        <v>0</v>
      </c>
      <c r="N85" s="25">
        <v>0</v>
      </c>
      <c r="O85" s="25">
        <v>15520660.030000001</v>
      </c>
      <c r="P85" s="25">
        <v>44747982.990000002</v>
      </c>
      <c r="Q85" s="25">
        <v>8505251</v>
      </c>
      <c r="R85" s="25">
        <v>3949447.15</v>
      </c>
      <c r="S85" s="25">
        <v>732380</v>
      </c>
      <c r="T85" s="25">
        <v>654326</v>
      </c>
      <c r="U85" s="25">
        <v>8761509.2300000004</v>
      </c>
      <c r="V85" s="25">
        <v>10752644</v>
      </c>
      <c r="W85" s="25">
        <v>2767371</v>
      </c>
      <c r="X85" s="25">
        <v>7686295</v>
      </c>
      <c r="Y85" s="25">
        <v>11527639</v>
      </c>
      <c r="Z85" s="25">
        <v>0</v>
      </c>
      <c r="AA85" s="25">
        <v>372459</v>
      </c>
      <c r="AB85" s="25">
        <v>16826401.289999999</v>
      </c>
      <c r="AC85" s="25">
        <v>4297204</v>
      </c>
      <c r="AD85" s="25">
        <v>503199</v>
      </c>
      <c r="AE85" s="25">
        <v>4993758</v>
      </c>
      <c r="AF85" s="25">
        <v>0</v>
      </c>
      <c r="AG85" s="25">
        <v>17098827.219999999</v>
      </c>
      <c r="AH85" s="25">
        <v>0</v>
      </c>
      <c r="AI85" s="25">
        <v>0</v>
      </c>
      <c r="AJ85" s="25">
        <v>6336734.04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727667</v>
      </c>
      <c r="AW85" s="25">
        <v>0</v>
      </c>
      <c r="AX85" s="25">
        <v>0</v>
      </c>
      <c r="AY85" s="25">
        <v>4526170</v>
      </c>
      <c r="AZ85" s="25">
        <v>453005</v>
      </c>
      <c r="BA85" s="25">
        <v>1270057</v>
      </c>
      <c r="BB85" s="25">
        <v>3921039.5</v>
      </c>
      <c r="BC85" s="25">
        <v>0</v>
      </c>
      <c r="BD85" s="25">
        <v>37069</v>
      </c>
      <c r="BE85" s="25">
        <v>16799188.490000002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2031514.78</v>
      </c>
      <c r="BM85" s="25">
        <v>21</v>
      </c>
      <c r="BN85" s="25">
        <v>6393166.3599999994</v>
      </c>
      <c r="BO85" s="25">
        <v>385254</v>
      </c>
      <c r="BP85" s="25">
        <v>0</v>
      </c>
      <c r="BQ85" s="25">
        <v>0</v>
      </c>
      <c r="BR85" s="25">
        <v>0</v>
      </c>
      <c r="BS85" s="25">
        <v>537163</v>
      </c>
      <c r="BT85" s="25">
        <v>0</v>
      </c>
      <c r="BU85" s="25">
        <v>-34</v>
      </c>
      <c r="BV85" s="25">
        <v>2602</v>
      </c>
      <c r="BW85" s="25">
        <v>6202121</v>
      </c>
      <c r="BX85" s="25">
        <v>0</v>
      </c>
      <c r="BY85" s="25">
        <v>2754112.25</v>
      </c>
      <c r="BZ85" s="25">
        <v>7979578</v>
      </c>
      <c r="CA85" s="25">
        <v>119760.48</v>
      </c>
      <c r="CB85" s="25">
        <v>0</v>
      </c>
      <c r="CC85" s="25">
        <v>26654428</v>
      </c>
      <c r="CD85" s="25">
        <v>0</v>
      </c>
      <c r="CE85" s="25">
        <v>308009564.77000004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5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328">
        <v>56414626</v>
      </c>
      <c r="D87" s="328">
        <v>0</v>
      </c>
      <c r="E87" s="336">
        <v>95285284</v>
      </c>
      <c r="F87" s="328">
        <v>0</v>
      </c>
      <c r="G87" s="328">
        <v>0</v>
      </c>
      <c r="H87" s="328">
        <v>0</v>
      </c>
      <c r="I87" s="328">
        <v>0</v>
      </c>
      <c r="J87" s="328">
        <v>15178202</v>
      </c>
      <c r="K87" s="328">
        <v>0</v>
      </c>
      <c r="L87" s="328">
        <v>0</v>
      </c>
      <c r="M87" s="328">
        <v>0</v>
      </c>
      <c r="N87" s="328">
        <v>0</v>
      </c>
      <c r="O87" s="328">
        <v>36994635</v>
      </c>
      <c r="P87" s="328">
        <v>107785234</v>
      </c>
      <c r="Q87" s="328">
        <v>10262876</v>
      </c>
      <c r="R87" s="328">
        <v>2677208</v>
      </c>
      <c r="S87" s="328">
        <v>0</v>
      </c>
      <c r="T87" s="328">
        <v>1134477</v>
      </c>
      <c r="U87" s="328">
        <v>29369912</v>
      </c>
      <c r="V87" s="328">
        <v>36988544</v>
      </c>
      <c r="W87" s="328">
        <v>2213927</v>
      </c>
      <c r="X87" s="328">
        <v>7379001</v>
      </c>
      <c r="Y87" s="328">
        <v>6783277</v>
      </c>
      <c r="Z87" s="328">
        <v>0</v>
      </c>
      <c r="AA87" s="328">
        <v>381657</v>
      </c>
      <c r="AB87" s="328">
        <v>27862790</v>
      </c>
      <c r="AC87" s="328">
        <v>20360868</v>
      </c>
      <c r="AD87" s="328">
        <v>2303392</v>
      </c>
      <c r="AE87" s="328">
        <v>6488647</v>
      </c>
      <c r="AF87" s="328">
        <v>0</v>
      </c>
      <c r="AG87" s="328">
        <v>17497706</v>
      </c>
      <c r="AH87" s="328">
        <v>0</v>
      </c>
      <c r="AI87" s="328">
        <v>0</v>
      </c>
      <c r="AJ87" s="328">
        <v>1304</v>
      </c>
      <c r="AK87" s="328">
        <v>0</v>
      </c>
      <c r="AL87" s="328">
        <v>0</v>
      </c>
      <c r="AM87" s="328">
        <v>0</v>
      </c>
      <c r="AN87" s="328">
        <v>0</v>
      </c>
      <c r="AO87" s="328">
        <v>0</v>
      </c>
      <c r="AP87" s="328">
        <v>0</v>
      </c>
      <c r="AQ87" s="328">
        <v>0</v>
      </c>
      <c r="AR87" s="328">
        <v>0</v>
      </c>
      <c r="AS87" s="328">
        <v>0</v>
      </c>
      <c r="AT87" s="328">
        <v>0</v>
      </c>
      <c r="AU87" s="328">
        <v>0</v>
      </c>
      <c r="AV87" s="328">
        <v>1607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483365174</v>
      </c>
    </row>
    <row r="88" spans="1:84" x14ac:dyDescent="0.25">
      <c r="A88" s="21" t="s">
        <v>287</v>
      </c>
      <c r="B88" s="16"/>
      <c r="C88" s="328">
        <v>3544567</v>
      </c>
      <c r="D88" s="328">
        <v>0</v>
      </c>
      <c r="E88" s="336">
        <v>11241360</v>
      </c>
      <c r="F88" s="328">
        <v>0</v>
      </c>
      <c r="G88" s="328">
        <v>0</v>
      </c>
      <c r="H88" s="328">
        <v>0</v>
      </c>
      <c r="I88" s="328">
        <v>0</v>
      </c>
      <c r="J88" s="328">
        <v>0</v>
      </c>
      <c r="K88" s="328">
        <v>0</v>
      </c>
      <c r="L88" s="328">
        <v>0</v>
      </c>
      <c r="M88" s="328">
        <v>0</v>
      </c>
      <c r="N88" s="328">
        <v>0</v>
      </c>
      <c r="O88" s="328">
        <v>307841</v>
      </c>
      <c r="P88" s="328">
        <v>257369412</v>
      </c>
      <c r="Q88" s="328">
        <v>16686249</v>
      </c>
      <c r="R88" s="328">
        <v>38698</v>
      </c>
      <c r="S88" s="328">
        <v>0</v>
      </c>
      <c r="T88" s="328">
        <v>58372</v>
      </c>
      <c r="U88" s="328">
        <v>24685393</v>
      </c>
      <c r="V88" s="328">
        <v>31144667</v>
      </c>
      <c r="W88" s="328">
        <v>12904997</v>
      </c>
      <c r="X88" s="328">
        <v>31223125</v>
      </c>
      <c r="Y88" s="328">
        <v>33583020</v>
      </c>
      <c r="Z88" s="328">
        <v>0</v>
      </c>
      <c r="AA88" s="328">
        <v>2802621</v>
      </c>
      <c r="AB88" s="328">
        <v>27514626</v>
      </c>
      <c r="AC88" s="328">
        <v>2321262</v>
      </c>
      <c r="AD88" s="328">
        <v>25132</v>
      </c>
      <c r="AE88" s="328">
        <v>4168555</v>
      </c>
      <c r="AF88" s="328">
        <v>0</v>
      </c>
      <c r="AG88" s="328">
        <v>88896939</v>
      </c>
      <c r="AH88" s="328">
        <v>0</v>
      </c>
      <c r="AI88" s="328">
        <v>0</v>
      </c>
      <c r="AJ88" s="328">
        <v>9124778</v>
      </c>
      <c r="AK88" s="328">
        <v>0</v>
      </c>
      <c r="AL88" s="328">
        <v>0</v>
      </c>
      <c r="AM88" s="328">
        <v>0</v>
      </c>
      <c r="AN88" s="328">
        <v>0</v>
      </c>
      <c r="AO88" s="328">
        <v>0</v>
      </c>
      <c r="AP88" s="328">
        <v>0</v>
      </c>
      <c r="AQ88" s="328">
        <v>0</v>
      </c>
      <c r="AR88" s="328">
        <v>0</v>
      </c>
      <c r="AS88" s="328">
        <v>0</v>
      </c>
      <c r="AT88" s="328">
        <v>0</v>
      </c>
      <c r="AU88" s="328">
        <v>0</v>
      </c>
      <c r="AV88" s="328">
        <v>574692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558216306</v>
      </c>
    </row>
    <row r="89" spans="1:84" x14ac:dyDescent="0.25">
      <c r="A89" s="21" t="s">
        <v>288</v>
      </c>
      <c r="B89" s="16"/>
      <c r="C89" s="25">
        <v>59959193</v>
      </c>
      <c r="D89" s="25">
        <v>0</v>
      </c>
      <c r="E89" s="25">
        <v>106526644</v>
      </c>
      <c r="F89" s="25">
        <v>0</v>
      </c>
      <c r="G89" s="25">
        <v>0</v>
      </c>
      <c r="H89" s="25">
        <v>0</v>
      </c>
      <c r="I89" s="25">
        <v>0</v>
      </c>
      <c r="J89" s="25">
        <v>15178202</v>
      </c>
      <c r="K89" s="25">
        <v>0</v>
      </c>
      <c r="L89" s="25">
        <v>0</v>
      </c>
      <c r="M89" s="25">
        <v>0</v>
      </c>
      <c r="N89" s="25">
        <v>0</v>
      </c>
      <c r="O89" s="25">
        <v>37302476</v>
      </c>
      <c r="P89" s="25">
        <v>365154646</v>
      </c>
      <c r="Q89" s="25">
        <v>26949125</v>
      </c>
      <c r="R89" s="25">
        <v>2715906</v>
      </c>
      <c r="S89" s="25">
        <v>0</v>
      </c>
      <c r="T89" s="25">
        <v>1192849</v>
      </c>
      <c r="U89" s="25">
        <v>54055305</v>
      </c>
      <c r="V89" s="25">
        <v>68133211</v>
      </c>
      <c r="W89" s="25">
        <v>15118924</v>
      </c>
      <c r="X89" s="25">
        <v>38602126</v>
      </c>
      <c r="Y89" s="25">
        <v>40366297</v>
      </c>
      <c r="Z89" s="25">
        <v>0</v>
      </c>
      <c r="AA89" s="25">
        <v>3184278</v>
      </c>
      <c r="AB89" s="25">
        <v>55377416</v>
      </c>
      <c r="AC89" s="25">
        <v>22682130</v>
      </c>
      <c r="AD89" s="25">
        <v>2328524</v>
      </c>
      <c r="AE89" s="25">
        <v>10657202</v>
      </c>
      <c r="AF89" s="25">
        <v>0</v>
      </c>
      <c r="AG89" s="25">
        <v>106394645</v>
      </c>
      <c r="AH89" s="25">
        <v>0</v>
      </c>
      <c r="AI89" s="25">
        <v>0</v>
      </c>
      <c r="AJ89" s="25">
        <v>9126082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576299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1041581480</v>
      </c>
    </row>
    <row r="90" spans="1:84" x14ac:dyDescent="0.25">
      <c r="A90" s="31" t="s">
        <v>289</v>
      </c>
      <c r="B90" s="25"/>
      <c r="C90" s="328">
        <v>24173</v>
      </c>
      <c r="D90" s="328">
        <v>0</v>
      </c>
      <c r="E90" s="328">
        <v>70013</v>
      </c>
      <c r="F90" s="328">
        <v>0</v>
      </c>
      <c r="G90" s="328">
        <v>0</v>
      </c>
      <c r="H90" s="328">
        <v>0</v>
      </c>
      <c r="I90" s="328">
        <v>0</v>
      </c>
      <c r="J90" s="328">
        <v>6716</v>
      </c>
      <c r="K90" s="328">
        <v>0</v>
      </c>
      <c r="L90" s="328">
        <v>0</v>
      </c>
      <c r="M90" s="328">
        <v>0</v>
      </c>
      <c r="N90" s="328">
        <v>0</v>
      </c>
      <c r="O90" s="328">
        <v>13377</v>
      </c>
      <c r="P90" s="328">
        <v>40998</v>
      </c>
      <c r="Q90" s="328">
        <v>16294</v>
      </c>
      <c r="R90" s="328">
        <v>4098</v>
      </c>
      <c r="S90" s="328">
        <v>0</v>
      </c>
      <c r="T90" s="328">
        <v>0</v>
      </c>
      <c r="U90" s="328">
        <v>0</v>
      </c>
      <c r="V90" s="328">
        <v>2215</v>
      </c>
      <c r="W90" s="328">
        <v>0</v>
      </c>
      <c r="X90" s="328">
        <v>1130</v>
      </c>
      <c r="Y90" s="328">
        <v>12521</v>
      </c>
      <c r="Z90" s="328">
        <v>0</v>
      </c>
      <c r="AA90" s="328">
        <v>0</v>
      </c>
      <c r="AB90" s="328">
        <v>4583</v>
      </c>
      <c r="AC90" s="328">
        <v>1856</v>
      </c>
      <c r="AD90" s="328">
        <v>1106</v>
      </c>
      <c r="AE90" s="328">
        <v>6121</v>
      </c>
      <c r="AF90" s="328">
        <v>0</v>
      </c>
      <c r="AG90" s="328">
        <v>19642</v>
      </c>
      <c r="AH90" s="328">
        <v>0</v>
      </c>
      <c r="AI90" s="328">
        <v>0</v>
      </c>
      <c r="AJ90" s="328">
        <v>2883</v>
      </c>
      <c r="AK90" s="328">
        <v>0</v>
      </c>
      <c r="AL90" s="328">
        <v>0</v>
      </c>
      <c r="AM90" s="328">
        <v>0</v>
      </c>
      <c r="AN90" s="328">
        <v>0</v>
      </c>
      <c r="AO90" s="328">
        <v>0</v>
      </c>
      <c r="AP90" s="328">
        <v>0</v>
      </c>
      <c r="AQ90" s="328">
        <v>0</v>
      </c>
      <c r="AR90" s="328">
        <v>0</v>
      </c>
      <c r="AS90" s="328">
        <v>0</v>
      </c>
      <c r="AT90" s="328">
        <v>0</v>
      </c>
      <c r="AU90" s="328">
        <v>0</v>
      </c>
      <c r="AV90" s="328">
        <v>554</v>
      </c>
      <c r="AW90" s="328">
        <v>0</v>
      </c>
      <c r="AX90" s="328">
        <v>0</v>
      </c>
      <c r="AY90" s="328">
        <v>0</v>
      </c>
      <c r="AZ90" s="328">
        <v>14468</v>
      </c>
      <c r="BA90" s="328">
        <v>789</v>
      </c>
      <c r="BB90" s="328">
        <v>370</v>
      </c>
      <c r="BC90" s="328">
        <v>0</v>
      </c>
      <c r="BD90" s="328">
        <v>7667</v>
      </c>
      <c r="BE90" s="328">
        <v>323240</v>
      </c>
      <c r="BF90" s="328">
        <v>0</v>
      </c>
      <c r="BG90" s="328">
        <v>0</v>
      </c>
      <c r="BH90" s="328">
        <v>0</v>
      </c>
      <c r="BI90" s="328">
        <v>0</v>
      </c>
      <c r="BJ90" s="328">
        <v>0</v>
      </c>
      <c r="BK90" s="328">
        <v>0</v>
      </c>
      <c r="BL90" s="328">
        <v>416</v>
      </c>
      <c r="BM90" s="328">
        <v>0</v>
      </c>
      <c r="BN90" s="328">
        <v>9960</v>
      </c>
      <c r="BO90" s="328">
        <v>0</v>
      </c>
      <c r="BP90" s="328">
        <v>0</v>
      </c>
      <c r="BQ90" s="328">
        <v>0</v>
      </c>
      <c r="BR90" s="328">
        <v>0</v>
      </c>
      <c r="BS90" s="328">
        <v>1319</v>
      </c>
      <c r="BT90" s="328">
        <v>0</v>
      </c>
      <c r="BU90" s="328">
        <v>0</v>
      </c>
      <c r="BV90" s="328">
        <v>0</v>
      </c>
      <c r="BW90" s="328">
        <v>0</v>
      </c>
      <c r="BX90" s="328">
        <v>0</v>
      </c>
      <c r="BY90" s="328">
        <v>234</v>
      </c>
      <c r="BZ90" s="328">
        <v>0</v>
      </c>
      <c r="CA90" s="328">
        <v>0</v>
      </c>
      <c r="CB90" s="328">
        <v>0</v>
      </c>
      <c r="CC90" s="328">
        <v>10714</v>
      </c>
      <c r="CD90" s="224" t="s">
        <v>247</v>
      </c>
      <c r="CE90" s="25">
        <v>597457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328">
        <v>3434</v>
      </c>
      <c r="D92" s="328">
        <v>0</v>
      </c>
      <c r="E92" s="328">
        <v>9946</v>
      </c>
      <c r="F92" s="328">
        <v>0</v>
      </c>
      <c r="G92" s="328">
        <v>0</v>
      </c>
      <c r="H92" s="328">
        <v>0</v>
      </c>
      <c r="I92" s="328">
        <v>0</v>
      </c>
      <c r="J92" s="328">
        <v>954</v>
      </c>
      <c r="K92" s="328">
        <v>0</v>
      </c>
      <c r="L92" s="328">
        <v>0</v>
      </c>
      <c r="M92" s="328">
        <v>0</v>
      </c>
      <c r="N92" s="328">
        <v>0</v>
      </c>
      <c r="O92" s="328">
        <v>1900</v>
      </c>
      <c r="P92" s="328">
        <v>5824</v>
      </c>
      <c r="Q92" s="328">
        <v>2315</v>
      </c>
      <c r="R92" s="328">
        <v>582</v>
      </c>
      <c r="S92" s="328">
        <v>0</v>
      </c>
      <c r="T92" s="328">
        <v>0</v>
      </c>
      <c r="U92" s="328">
        <v>0</v>
      </c>
      <c r="V92" s="328">
        <v>315</v>
      </c>
      <c r="W92" s="328">
        <v>0</v>
      </c>
      <c r="X92" s="328">
        <v>161</v>
      </c>
      <c r="Y92" s="328">
        <v>1779</v>
      </c>
      <c r="Z92" s="328">
        <v>0</v>
      </c>
      <c r="AA92" s="328">
        <v>0</v>
      </c>
      <c r="AB92" s="328">
        <v>651</v>
      </c>
      <c r="AC92" s="328">
        <v>264</v>
      </c>
      <c r="AD92" s="328">
        <v>157</v>
      </c>
      <c r="AE92" s="328">
        <v>870</v>
      </c>
      <c r="AF92" s="328">
        <v>0</v>
      </c>
      <c r="AG92" s="328">
        <v>2790</v>
      </c>
      <c r="AH92" s="328">
        <v>0</v>
      </c>
      <c r="AI92" s="328">
        <v>0</v>
      </c>
      <c r="AJ92" s="328">
        <v>410</v>
      </c>
      <c r="AK92" s="328">
        <v>0</v>
      </c>
      <c r="AL92" s="328">
        <v>0</v>
      </c>
      <c r="AM92" s="328">
        <v>0</v>
      </c>
      <c r="AN92" s="328">
        <v>0</v>
      </c>
      <c r="AO92" s="328">
        <v>0</v>
      </c>
      <c r="AP92" s="328">
        <v>0</v>
      </c>
      <c r="AQ92" s="328">
        <v>0</v>
      </c>
      <c r="AR92" s="328">
        <v>0</v>
      </c>
      <c r="AS92" s="328">
        <v>0</v>
      </c>
      <c r="AT92" s="328">
        <v>0</v>
      </c>
      <c r="AU92" s="328">
        <v>0</v>
      </c>
      <c r="AV92" s="328">
        <v>79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328">
        <v>112</v>
      </c>
      <c r="BB92" s="328">
        <v>53</v>
      </c>
      <c r="BC92" s="328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59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328">
        <v>187</v>
      </c>
      <c r="BT92" s="328">
        <v>0</v>
      </c>
      <c r="BU92" s="328">
        <v>0</v>
      </c>
      <c r="BV92" s="328">
        <v>0</v>
      </c>
      <c r="BW92" s="328">
        <v>0</v>
      </c>
      <c r="BX92" s="328">
        <v>0</v>
      </c>
      <c r="BY92" s="328">
        <v>33</v>
      </c>
      <c r="BZ92" s="328">
        <v>0</v>
      </c>
      <c r="CA92" s="328">
        <v>0</v>
      </c>
      <c r="CB92" s="328">
        <v>0</v>
      </c>
      <c r="CC92" s="24" t="s">
        <v>247</v>
      </c>
      <c r="CD92" s="24" t="s">
        <v>247</v>
      </c>
      <c r="CE92" s="25">
        <v>32875</v>
      </c>
      <c r="CF92" s="16"/>
    </row>
    <row r="93" spans="1:84" x14ac:dyDescent="0.25">
      <c r="A93" s="21" t="s">
        <v>292</v>
      </c>
      <c r="B93" s="16"/>
      <c r="C93" s="328">
        <v>0</v>
      </c>
      <c r="D93" s="328">
        <v>0</v>
      </c>
      <c r="E93" s="328">
        <v>0</v>
      </c>
      <c r="F93" s="328">
        <v>0</v>
      </c>
      <c r="G93" s="328">
        <v>0</v>
      </c>
      <c r="H93" s="328">
        <v>0</v>
      </c>
      <c r="I93" s="328">
        <v>0</v>
      </c>
      <c r="J93" s="328">
        <v>0</v>
      </c>
      <c r="K93" s="328">
        <v>0</v>
      </c>
      <c r="L93" s="328">
        <v>0</v>
      </c>
      <c r="M93" s="328">
        <v>0</v>
      </c>
      <c r="N93" s="328">
        <v>0</v>
      </c>
      <c r="O93" s="328">
        <v>0</v>
      </c>
      <c r="P93" s="328">
        <v>0</v>
      </c>
      <c r="Q93" s="328">
        <v>0</v>
      </c>
      <c r="R93" s="328">
        <v>0</v>
      </c>
      <c r="S93" s="328">
        <v>0</v>
      </c>
      <c r="T93" s="328">
        <v>0</v>
      </c>
      <c r="U93" s="328">
        <v>0</v>
      </c>
      <c r="V93" s="328">
        <v>0</v>
      </c>
      <c r="W93" s="328">
        <v>0</v>
      </c>
      <c r="X93" s="328">
        <v>0</v>
      </c>
      <c r="Y93" s="328">
        <v>0</v>
      </c>
      <c r="Z93" s="328">
        <v>0</v>
      </c>
      <c r="AA93" s="328">
        <v>0</v>
      </c>
      <c r="AB93" s="328">
        <v>0</v>
      </c>
      <c r="AC93" s="328">
        <v>0</v>
      </c>
      <c r="AD93" s="328">
        <v>0</v>
      </c>
      <c r="AE93" s="328">
        <v>0</v>
      </c>
      <c r="AF93" s="328">
        <v>0</v>
      </c>
      <c r="AG93" s="328">
        <v>0</v>
      </c>
      <c r="AH93" s="328">
        <v>0</v>
      </c>
      <c r="AI93" s="328">
        <v>0</v>
      </c>
      <c r="AJ93" s="328">
        <v>0</v>
      </c>
      <c r="AK93" s="328">
        <v>0</v>
      </c>
      <c r="AL93" s="328">
        <v>0</v>
      </c>
      <c r="AM93" s="328">
        <v>0</v>
      </c>
      <c r="AN93" s="328">
        <v>0</v>
      </c>
      <c r="AO93" s="328">
        <v>0</v>
      </c>
      <c r="AP93" s="328">
        <v>0</v>
      </c>
      <c r="AQ93" s="328">
        <v>0</v>
      </c>
      <c r="AR93" s="328">
        <v>0</v>
      </c>
      <c r="AS93" s="328">
        <v>0</v>
      </c>
      <c r="AT93" s="328">
        <v>0</v>
      </c>
      <c r="AU93" s="328">
        <v>0</v>
      </c>
      <c r="AV93" s="328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328">
        <v>38.61</v>
      </c>
      <c r="D94" s="328">
        <v>0</v>
      </c>
      <c r="E94" s="336">
        <v>100.3</v>
      </c>
      <c r="F94" s="328">
        <v>0</v>
      </c>
      <c r="G94" s="328">
        <v>0</v>
      </c>
      <c r="H94" s="328">
        <v>0</v>
      </c>
      <c r="I94" s="328">
        <v>0</v>
      </c>
      <c r="J94" s="328">
        <v>9.17</v>
      </c>
      <c r="K94" s="328">
        <v>0</v>
      </c>
      <c r="L94" s="328">
        <v>0</v>
      </c>
      <c r="M94" s="328">
        <v>0</v>
      </c>
      <c r="N94" s="328">
        <v>0</v>
      </c>
      <c r="O94" s="328">
        <v>29.92</v>
      </c>
      <c r="P94" s="328">
        <v>35.08</v>
      </c>
      <c r="Q94" s="328">
        <v>20.21</v>
      </c>
      <c r="R94" s="328">
        <v>0.06</v>
      </c>
      <c r="S94" s="328">
        <v>0</v>
      </c>
      <c r="T94" s="328">
        <v>1.78</v>
      </c>
      <c r="U94" s="328">
        <v>0</v>
      </c>
      <c r="V94" s="328">
        <v>6.4</v>
      </c>
      <c r="W94" s="328">
        <v>0.06</v>
      </c>
      <c r="X94" s="328">
        <v>0.2</v>
      </c>
      <c r="Y94" s="328">
        <v>0</v>
      </c>
      <c r="Z94" s="328">
        <v>0</v>
      </c>
      <c r="AA94" s="328">
        <v>0</v>
      </c>
      <c r="AB94" s="328">
        <v>0</v>
      </c>
      <c r="AC94" s="328">
        <v>0</v>
      </c>
      <c r="AD94" s="328">
        <v>1.24</v>
      </c>
      <c r="AE94" s="328">
        <v>0</v>
      </c>
      <c r="AF94" s="328">
        <v>0</v>
      </c>
      <c r="AG94" s="328">
        <v>29.75</v>
      </c>
      <c r="AH94" s="328">
        <v>0</v>
      </c>
      <c r="AI94" s="328">
        <v>0</v>
      </c>
      <c r="AJ94" s="328">
        <v>3.7</v>
      </c>
      <c r="AK94" s="328">
        <v>0</v>
      </c>
      <c r="AL94" s="328">
        <v>0</v>
      </c>
      <c r="AM94" s="328">
        <v>0</v>
      </c>
      <c r="AN94" s="328">
        <v>0</v>
      </c>
      <c r="AO94" s="328">
        <v>0</v>
      </c>
      <c r="AP94" s="328">
        <v>0</v>
      </c>
      <c r="AQ94" s="328">
        <v>0</v>
      </c>
      <c r="AR94" s="328">
        <v>0</v>
      </c>
      <c r="AS94" s="328">
        <v>0</v>
      </c>
      <c r="AT94" s="328">
        <v>0</v>
      </c>
      <c r="AU94" s="328">
        <v>0</v>
      </c>
      <c r="AV94" s="32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276.47999999999996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98029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/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337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322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327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328">
        <v>7248</v>
      </c>
      <c r="D127" s="328">
        <v>29719</v>
      </c>
      <c r="E127" s="16"/>
    </row>
    <row r="128" spans="1:5" x14ac:dyDescent="0.25">
      <c r="A128" s="16" t="s">
        <v>333</v>
      </c>
      <c r="B128" s="35" t="s">
        <v>299</v>
      </c>
      <c r="C128" s="338">
        <v>0</v>
      </c>
      <c r="D128" s="339">
        <v>0</v>
      </c>
      <c r="E128" s="16"/>
    </row>
    <row r="129" spans="1:5" x14ac:dyDescent="0.25">
      <c r="A129" s="16" t="s">
        <v>334</v>
      </c>
      <c r="B129" s="35" t="s">
        <v>299</v>
      </c>
      <c r="C129" s="338">
        <v>0</v>
      </c>
      <c r="D129" s="340">
        <v>0</v>
      </c>
      <c r="E129" s="16"/>
    </row>
    <row r="130" spans="1:5" x14ac:dyDescent="0.25">
      <c r="A130" s="16" t="s">
        <v>335</v>
      </c>
      <c r="B130" s="35" t="s">
        <v>299</v>
      </c>
      <c r="C130" s="328">
        <v>1701</v>
      </c>
      <c r="D130" s="328">
        <v>3375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6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13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2">
        <v>80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45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346</v>
      </c>
      <c r="B143" s="16"/>
      <c r="C143" s="22">
        <v>175</v>
      </c>
      <c r="D143" s="16"/>
      <c r="E143" s="25">
        <v>144</v>
      </c>
    </row>
    <row r="144" spans="1:5" x14ac:dyDescent="0.25">
      <c r="A144" s="16" t="s">
        <v>347</v>
      </c>
      <c r="B144" s="35" t="s">
        <v>299</v>
      </c>
      <c r="C144" s="292">
        <v>175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328">
        <v>2821</v>
      </c>
      <c r="C154" s="328">
        <v>760</v>
      </c>
      <c r="D154" s="328">
        <v>3667</v>
      </c>
      <c r="E154" s="25">
        <v>7248</v>
      </c>
    </row>
    <row r="155" spans="1:6" x14ac:dyDescent="0.25">
      <c r="A155" s="16" t="s">
        <v>241</v>
      </c>
      <c r="B155" s="328">
        <v>11566</v>
      </c>
      <c r="C155" s="328">
        <v>3116</v>
      </c>
      <c r="D155" s="328">
        <v>15036</v>
      </c>
      <c r="E155" s="25">
        <v>29718</v>
      </c>
    </row>
    <row r="156" spans="1:6" x14ac:dyDescent="0.25">
      <c r="A156" s="16" t="s">
        <v>354</v>
      </c>
      <c r="B156" s="328">
        <v>76679</v>
      </c>
      <c r="C156" s="328">
        <v>20661</v>
      </c>
      <c r="D156" s="328">
        <v>99680</v>
      </c>
      <c r="E156" s="25">
        <v>197020</v>
      </c>
    </row>
    <row r="157" spans="1:6" x14ac:dyDescent="0.25">
      <c r="A157" s="16" t="s">
        <v>286</v>
      </c>
      <c r="B157" s="328">
        <v>231737302</v>
      </c>
      <c r="C157" s="328">
        <v>51342359</v>
      </c>
      <c r="D157" s="328">
        <v>200285515</v>
      </c>
      <c r="E157" s="25">
        <v>483365176</v>
      </c>
      <c r="F157" s="14"/>
    </row>
    <row r="158" spans="1:6" x14ac:dyDescent="0.25">
      <c r="A158" s="16" t="s">
        <v>287</v>
      </c>
      <c r="B158" s="328">
        <v>173640082</v>
      </c>
      <c r="C158" s="328">
        <v>57883298</v>
      </c>
      <c r="D158" s="328">
        <v>326692924</v>
      </c>
      <c r="E158" s="25">
        <v>558216304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354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354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328">
        <v>6933657</v>
      </c>
      <c r="D181" s="16"/>
      <c r="E181" s="16"/>
    </row>
    <row r="182" spans="1:5" x14ac:dyDescent="0.25">
      <c r="A182" s="16" t="s">
        <v>364</v>
      </c>
      <c r="B182" s="35" t="s">
        <v>299</v>
      </c>
      <c r="C182" s="328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328">
        <v>129426</v>
      </c>
      <c r="D183" s="16"/>
      <c r="E183" s="16"/>
    </row>
    <row r="184" spans="1:5" x14ac:dyDescent="0.25">
      <c r="A184" s="16" t="s">
        <v>366</v>
      </c>
      <c r="B184" s="35" t="s">
        <v>299</v>
      </c>
      <c r="C184" s="328">
        <v>3664</v>
      </c>
      <c r="D184" s="16"/>
      <c r="E184" s="16"/>
    </row>
    <row r="185" spans="1:5" x14ac:dyDescent="0.25">
      <c r="A185" s="16" t="s">
        <v>367</v>
      </c>
      <c r="B185" s="35" t="s">
        <v>299</v>
      </c>
      <c r="C185" s="328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328">
        <v>5612771</v>
      </c>
      <c r="D186" s="16"/>
      <c r="E186" s="16"/>
    </row>
    <row r="187" spans="1:5" x14ac:dyDescent="0.25">
      <c r="A187" s="16" t="s">
        <v>369</v>
      </c>
      <c r="B187" s="35" t="s">
        <v>299</v>
      </c>
      <c r="C187" s="328">
        <v>315184</v>
      </c>
      <c r="D187" s="16"/>
      <c r="E187" s="16"/>
    </row>
    <row r="188" spans="1:5" x14ac:dyDescent="0.25">
      <c r="A188" s="16" t="s">
        <v>369</v>
      </c>
      <c r="B188" s="35" t="s">
        <v>299</v>
      </c>
      <c r="C188" s="340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12994702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328">
        <v>3049191</v>
      </c>
      <c r="D191" s="16"/>
      <c r="E191" s="16"/>
    </row>
    <row r="192" spans="1:5" x14ac:dyDescent="0.25">
      <c r="A192" s="16" t="s">
        <v>372</v>
      </c>
      <c r="B192" s="35" t="s">
        <v>299</v>
      </c>
      <c r="C192" s="328">
        <v>291662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3340853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0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328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328">
        <v>4442294</v>
      </c>
      <c r="D200" s="16"/>
      <c r="E200" s="16"/>
    </row>
    <row r="201" spans="1:5" x14ac:dyDescent="0.25">
      <c r="A201" s="16" t="s">
        <v>158</v>
      </c>
      <c r="B201" s="35" t="s">
        <v>299</v>
      </c>
      <c r="C201" s="328">
        <v>3353113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7795407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328">
        <v>-2280860</v>
      </c>
      <c r="D204" s="16"/>
      <c r="E204" s="16"/>
    </row>
    <row r="205" spans="1:5" x14ac:dyDescent="0.25">
      <c r="A205" s="16" t="s">
        <v>381</v>
      </c>
      <c r="B205" s="35" t="s">
        <v>299</v>
      </c>
      <c r="C205" s="328">
        <v>9864011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7583151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340">
        <v>46315058</v>
      </c>
      <c r="C211" s="340">
        <v>0</v>
      </c>
      <c r="D211" s="340">
        <v>0</v>
      </c>
      <c r="E211" s="25">
        <v>46315058</v>
      </c>
    </row>
    <row r="212" spans="1:5" x14ac:dyDescent="0.25">
      <c r="A212" s="16" t="s">
        <v>389</v>
      </c>
      <c r="B212" s="340">
        <v>2123130</v>
      </c>
      <c r="C212" s="340">
        <v>33058</v>
      </c>
      <c r="D212" s="341">
        <v>0</v>
      </c>
      <c r="E212" s="25">
        <v>2156188</v>
      </c>
    </row>
    <row r="213" spans="1:5" x14ac:dyDescent="0.25">
      <c r="A213" s="16" t="s">
        <v>390</v>
      </c>
      <c r="B213" s="340">
        <v>376382424</v>
      </c>
      <c r="C213" s="340">
        <v>27511</v>
      </c>
      <c r="D213" s="340">
        <v>0</v>
      </c>
      <c r="E213" s="25">
        <v>376409935</v>
      </c>
    </row>
    <row r="214" spans="1:5" x14ac:dyDescent="0.25">
      <c r="A214" s="16" t="s">
        <v>391</v>
      </c>
      <c r="B214" s="340">
        <v>0</v>
      </c>
      <c r="C214" s="340">
        <v>0</v>
      </c>
      <c r="D214" s="340">
        <v>0</v>
      </c>
      <c r="E214" s="25">
        <v>0</v>
      </c>
    </row>
    <row r="215" spans="1:5" x14ac:dyDescent="0.25">
      <c r="A215" s="16" t="s">
        <v>392</v>
      </c>
      <c r="B215" s="340">
        <v>2196708</v>
      </c>
      <c r="C215" s="340">
        <v>0</v>
      </c>
      <c r="D215" s="340">
        <v>0</v>
      </c>
      <c r="E215" s="25">
        <v>2196708</v>
      </c>
    </row>
    <row r="216" spans="1:5" x14ac:dyDescent="0.25">
      <c r="A216" s="16" t="s">
        <v>393</v>
      </c>
      <c r="B216" s="340">
        <v>106495743</v>
      </c>
      <c r="C216" s="340">
        <v>5586217</v>
      </c>
      <c r="D216" s="340">
        <v>0</v>
      </c>
      <c r="E216" s="25">
        <v>112081960</v>
      </c>
    </row>
    <row r="217" spans="1:5" x14ac:dyDescent="0.25">
      <c r="A217" s="16" t="s">
        <v>394</v>
      </c>
      <c r="B217" s="340">
        <v>0</v>
      </c>
      <c r="C217" s="340">
        <v>0</v>
      </c>
      <c r="D217" s="340">
        <v>0</v>
      </c>
      <c r="E217" s="25">
        <v>0</v>
      </c>
    </row>
    <row r="218" spans="1:5" x14ac:dyDescent="0.25">
      <c r="A218" s="16" t="s">
        <v>395</v>
      </c>
      <c r="B218" s="340">
        <v>0</v>
      </c>
      <c r="C218" s="340">
        <v>0</v>
      </c>
      <c r="D218" s="340">
        <v>0</v>
      </c>
      <c r="E218" s="25">
        <v>0</v>
      </c>
    </row>
    <row r="219" spans="1:5" x14ac:dyDescent="0.25">
      <c r="A219" s="16" t="s">
        <v>396</v>
      </c>
      <c r="B219" s="340">
        <v>6758785</v>
      </c>
      <c r="C219" s="340">
        <v>-2432464</v>
      </c>
      <c r="D219" s="340">
        <v>0</v>
      </c>
      <c r="E219" s="25">
        <v>4326321</v>
      </c>
    </row>
    <row r="220" spans="1:5" x14ac:dyDescent="0.25">
      <c r="A220" s="16" t="s">
        <v>229</v>
      </c>
      <c r="B220" s="25">
        <v>540271848</v>
      </c>
      <c r="C220" s="225">
        <v>3214322</v>
      </c>
      <c r="D220" s="25">
        <v>0</v>
      </c>
      <c r="E220" s="25">
        <v>543486170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340">
        <v>704916</v>
      </c>
      <c r="C225" s="340">
        <v>111744</v>
      </c>
      <c r="D225" s="340">
        <v>0</v>
      </c>
      <c r="E225" s="25">
        <v>816660</v>
      </c>
    </row>
    <row r="226" spans="1:6" x14ac:dyDescent="0.25">
      <c r="A226" s="16" t="s">
        <v>390</v>
      </c>
      <c r="B226" s="340">
        <v>120794842</v>
      </c>
      <c r="C226" s="340">
        <v>16736747</v>
      </c>
      <c r="D226" s="340">
        <v>0</v>
      </c>
      <c r="E226" s="25">
        <v>137531589</v>
      </c>
    </row>
    <row r="227" spans="1:6" x14ac:dyDescent="0.25">
      <c r="A227" s="16" t="s">
        <v>391</v>
      </c>
      <c r="B227" s="340">
        <v>0</v>
      </c>
      <c r="C227" s="340">
        <v>0</v>
      </c>
      <c r="D227" s="340">
        <v>0</v>
      </c>
      <c r="E227" s="25">
        <v>0</v>
      </c>
    </row>
    <row r="228" spans="1:6" x14ac:dyDescent="0.25">
      <c r="A228" s="16" t="s">
        <v>392</v>
      </c>
      <c r="B228" s="340">
        <v>950713</v>
      </c>
      <c r="C228" s="340">
        <v>262286</v>
      </c>
      <c r="D228" s="340">
        <v>0</v>
      </c>
      <c r="E228" s="25">
        <v>1212999</v>
      </c>
    </row>
    <row r="229" spans="1:6" x14ac:dyDescent="0.25">
      <c r="A229" s="16" t="s">
        <v>393</v>
      </c>
      <c r="B229" s="340">
        <v>93695448</v>
      </c>
      <c r="C229" s="340">
        <v>4543684</v>
      </c>
      <c r="D229" s="340">
        <v>0</v>
      </c>
      <c r="E229" s="25">
        <v>98239132</v>
      </c>
    </row>
    <row r="230" spans="1:6" x14ac:dyDescent="0.25">
      <c r="A230" s="16" t="s">
        <v>394</v>
      </c>
      <c r="B230" s="340">
        <v>0</v>
      </c>
      <c r="C230" s="340">
        <v>0</v>
      </c>
      <c r="D230" s="340">
        <v>0</v>
      </c>
      <c r="E230" s="25">
        <v>0</v>
      </c>
    </row>
    <row r="231" spans="1:6" x14ac:dyDescent="0.25">
      <c r="A231" s="16" t="s">
        <v>395</v>
      </c>
      <c r="B231" s="340">
        <v>0</v>
      </c>
      <c r="C231" s="340">
        <v>0</v>
      </c>
      <c r="D231" s="340">
        <v>0</v>
      </c>
      <c r="E231" s="25">
        <v>0</v>
      </c>
    </row>
    <row r="232" spans="1:6" x14ac:dyDescent="0.25">
      <c r="A232" s="16" t="s">
        <v>396</v>
      </c>
      <c r="B232" s="340">
        <v>0</v>
      </c>
      <c r="C232" s="340">
        <v>0</v>
      </c>
      <c r="D232" s="340">
        <v>0</v>
      </c>
      <c r="E232" s="25">
        <v>0</v>
      </c>
    </row>
    <row r="233" spans="1:6" x14ac:dyDescent="0.25">
      <c r="A233" s="16" t="s">
        <v>229</v>
      </c>
      <c r="B233" s="25">
        <v>216145919</v>
      </c>
      <c r="C233" s="225">
        <v>21654461</v>
      </c>
      <c r="D233" s="25">
        <v>0</v>
      </c>
      <c r="E233" s="25">
        <v>237800380</v>
      </c>
    </row>
    <row r="234" spans="1:6" x14ac:dyDescent="0.25">
      <c r="A234" s="16"/>
      <c r="B234" s="16"/>
      <c r="C234" s="22"/>
      <c r="D234" s="16"/>
      <c r="E234" s="16"/>
      <c r="F234" s="11">
        <v>305685790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45" t="s">
        <v>399</v>
      </c>
      <c r="C236" s="345"/>
      <c r="D236" s="30"/>
      <c r="E236" s="30"/>
    </row>
    <row r="237" spans="1:6" x14ac:dyDescent="0.25">
      <c r="A237" s="43" t="s">
        <v>399</v>
      </c>
      <c r="B237" s="30"/>
      <c r="C237" s="328">
        <v>2564743</v>
      </c>
      <c r="D237" s="32">
        <v>2564743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328">
        <v>327511365</v>
      </c>
      <c r="D239" s="16"/>
      <c r="E239" s="16"/>
    </row>
    <row r="240" spans="1:6" x14ac:dyDescent="0.25">
      <c r="A240" s="16" t="s">
        <v>402</v>
      </c>
      <c r="B240" s="35" t="s">
        <v>299</v>
      </c>
      <c r="C240" s="328">
        <v>92790107</v>
      </c>
      <c r="D240" s="16"/>
      <c r="E240" s="16"/>
    </row>
    <row r="241" spans="1:5" x14ac:dyDescent="0.25">
      <c r="A241" s="16" t="s">
        <v>403</v>
      </c>
      <c r="B241" s="35" t="s">
        <v>299</v>
      </c>
      <c r="C241" s="328">
        <v>3612683</v>
      </c>
      <c r="D241" s="16"/>
      <c r="E241" s="16"/>
    </row>
    <row r="242" spans="1:5" x14ac:dyDescent="0.25">
      <c r="A242" s="16" t="s">
        <v>404</v>
      </c>
      <c r="B242" s="35" t="s">
        <v>299</v>
      </c>
      <c r="C242" s="328">
        <v>18276197</v>
      </c>
      <c r="D242" s="16"/>
      <c r="E242" s="16"/>
    </row>
    <row r="243" spans="1:5" x14ac:dyDescent="0.25">
      <c r="A243" s="16" t="s">
        <v>405</v>
      </c>
      <c r="B243" s="35" t="s">
        <v>299</v>
      </c>
      <c r="C243" s="328">
        <v>281676690</v>
      </c>
      <c r="D243" s="16"/>
      <c r="E243" s="16"/>
    </row>
    <row r="244" spans="1:5" x14ac:dyDescent="0.25">
      <c r="A244" s="16" t="s">
        <v>406</v>
      </c>
      <c r="B244" s="35" t="s">
        <v>299</v>
      </c>
      <c r="C244" s="328">
        <v>2591497.2299999991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v>726458539.23000002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2">
        <v>733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328">
        <v>7974380</v>
      </c>
      <c r="D249" s="16"/>
      <c r="E249" s="16"/>
    </row>
    <row r="250" spans="1:5" x14ac:dyDescent="0.25">
      <c r="A250" s="21" t="s">
        <v>411</v>
      </c>
      <c r="B250" s="35" t="s">
        <v>299</v>
      </c>
      <c r="C250" s="328">
        <v>6093733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v>14068113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v>743091395.23000002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328">
        <v>198650875</v>
      </c>
      <c r="D266" s="16"/>
      <c r="E266" s="16"/>
    </row>
    <row r="267" spans="1:5" x14ac:dyDescent="0.25">
      <c r="A267" s="16" t="s">
        <v>420</v>
      </c>
      <c r="B267" s="35" t="s">
        <v>299</v>
      </c>
      <c r="C267" s="338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328">
        <v>98244103</v>
      </c>
      <c r="D268" s="16"/>
      <c r="E268" s="16"/>
    </row>
    <row r="269" spans="1:5" x14ac:dyDescent="0.25">
      <c r="A269" s="16" t="s">
        <v>422</v>
      </c>
      <c r="B269" s="35" t="s">
        <v>299</v>
      </c>
      <c r="C269" s="328">
        <v>59176874</v>
      </c>
      <c r="D269" s="16"/>
      <c r="E269" s="16"/>
    </row>
    <row r="270" spans="1:5" x14ac:dyDescent="0.25">
      <c r="A270" s="16" t="s">
        <v>423</v>
      </c>
      <c r="B270" s="35" t="s">
        <v>299</v>
      </c>
      <c r="C270" s="34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328">
        <v>3865727</v>
      </c>
      <c r="D271" s="16"/>
      <c r="E271" s="16"/>
    </row>
    <row r="272" spans="1:5" x14ac:dyDescent="0.25">
      <c r="A272" s="16" t="s">
        <v>425</v>
      </c>
      <c r="B272" s="35" t="s">
        <v>299</v>
      </c>
      <c r="C272" s="338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328">
        <v>4726206</v>
      </c>
      <c r="D273" s="16"/>
      <c r="E273" s="16"/>
    </row>
    <row r="274" spans="1:5" x14ac:dyDescent="0.25">
      <c r="A274" s="16" t="s">
        <v>427</v>
      </c>
      <c r="B274" s="35" t="s">
        <v>299</v>
      </c>
      <c r="C274" s="328">
        <v>442261</v>
      </c>
      <c r="D274" s="16"/>
      <c r="E274" s="16"/>
    </row>
    <row r="275" spans="1:5" x14ac:dyDescent="0.25">
      <c r="A275" s="16" t="s">
        <v>428</v>
      </c>
      <c r="B275" s="35" t="s">
        <v>299</v>
      </c>
      <c r="C275" s="328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v>246752298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v>0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328">
        <v>46315058</v>
      </c>
      <c r="D283" s="16"/>
      <c r="E283" s="16"/>
    </row>
    <row r="284" spans="1:5" x14ac:dyDescent="0.25">
      <c r="A284" s="16" t="s">
        <v>389</v>
      </c>
      <c r="B284" s="35" t="s">
        <v>299</v>
      </c>
      <c r="C284" s="328">
        <v>2156188</v>
      </c>
      <c r="D284" s="16"/>
      <c r="E284" s="16"/>
    </row>
    <row r="285" spans="1:5" x14ac:dyDescent="0.25">
      <c r="A285" s="16" t="s">
        <v>390</v>
      </c>
      <c r="B285" s="35" t="s">
        <v>299</v>
      </c>
      <c r="C285" s="328">
        <v>376409935</v>
      </c>
      <c r="D285" s="16"/>
      <c r="E285" s="16"/>
    </row>
    <row r="286" spans="1:5" x14ac:dyDescent="0.25">
      <c r="A286" s="16" t="s">
        <v>434</v>
      </c>
      <c r="B286" s="35" t="s">
        <v>299</v>
      </c>
      <c r="C286" s="328">
        <v>0</v>
      </c>
      <c r="D286" s="16"/>
      <c r="E286" s="16"/>
    </row>
    <row r="287" spans="1:5" x14ac:dyDescent="0.25">
      <c r="A287" s="16" t="s">
        <v>435</v>
      </c>
      <c r="B287" s="35" t="s">
        <v>299</v>
      </c>
      <c r="C287" s="328">
        <v>2196708</v>
      </c>
      <c r="D287" s="16"/>
      <c r="E287" s="16"/>
    </row>
    <row r="288" spans="1:5" x14ac:dyDescent="0.25">
      <c r="A288" s="16" t="s">
        <v>436</v>
      </c>
      <c r="B288" s="35" t="s">
        <v>299</v>
      </c>
      <c r="C288" s="328">
        <v>112081960</v>
      </c>
      <c r="D288" s="16"/>
      <c r="E288" s="16"/>
    </row>
    <row r="289" spans="1:5" x14ac:dyDescent="0.25">
      <c r="A289" s="16" t="s">
        <v>395</v>
      </c>
      <c r="B289" s="35" t="s">
        <v>299</v>
      </c>
      <c r="C289" s="328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328">
        <v>4326321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v>543486170</v>
      </c>
      <c r="E291" s="16"/>
    </row>
    <row r="292" spans="1:5" x14ac:dyDescent="0.25">
      <c r="A292" s="16" t="s">
        <v>438</v>
      </c>
      <c r="B292" s="35" t="s">
        <v>299</v>
      </c>
      <c r="C292" s="292">
        <v>237800380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v>305685790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1519070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v>1519070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v>553957158</v>
      </c>
      <c r="E308" s="16"/>
    </row>
    <row r="309" spans="1:6" x14ac:dyDescent="0.25">
      <c r="A309" s="16"/>
      <c r="B309" s="16"/>
      <c r="C309" s="22"/>
      <c r="D309" s="16"/>
      <c r="E309" s="16"/>
      <c r="F309" s="11">
        <v>553957158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338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328">
        <v>11534139</v>
      </c>
      <c r="D315" s="16"/>
      <c r="E315" s="16"/>
    </row>
    <row r="316" spans="1:6" x14ac:dyDescent="0.25">
      <c r="A316" s="16" t="s">
        <v>456</v>
      </c>
      <c r="B316" s="35" t="s">
        <v>299</v>
      </c>
      <c r="C316" s="328">
        <v>5041746</v>
      </c>
      <c r="D316" s="16"/>
      <c r="E316" s="16"/>
    </row>
    <row r="317" spans="1:6" x14ac:dyDescent="0.25">
      <c r="A317" s="16" t="s">
        <v>457</v>
      </c>
      <c r="B317" s="35" t="s">
        <v>299</v>
      </c>
      <c r="C317" s="338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338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338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338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338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328">
        <v>10433159</v>
      </c>
      <c r="D322" s="16"/>
      <c r="E322" s="16"/>
    </row>
    <row r="323" spans="1:5" x14ac:dyDescent="0.25">
      <c r="A323" s="16" t="s">
        <v>463</v>
      </c>
      <c r="B323" s="35" t="s">
        <v>299</v>
      </c>
      <c r="C323" s="338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v>27009044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328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338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328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328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328">
        <v>235728865</v>
      </c>
      <c r="D335" s="16"/>
      <c r="E335" s="16"/>
    </row>
    <row r="336" spans="1:5" x14ac:dyDescent="0.25">
      <c r="A336" s="21" t="s">
        <v>476</v>
      </c>
      <c r="B336" s="35" t="s">
        <v>299</v>
      </c>
      <c r="C336" s="328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32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328">
        <v>87586797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323315662</v>
      </c>
      <c r="E339" s="16"/>
    </row>
    <row r="340" spans="1:5" x14ac:dyDescent="0.25">
      <c r="A340" s="16" t="s">
        <v>479</v>
      </c>
      <c r="B340" s="16"/>
      <c r="C340" s="22"/>
      <c r="D340" s="25">
        <v>0</v>
      </c>
      <c r="E340" s="16"/>
    </row>
    <row r="341" spans="1:5" x14ac:dyDescent="0.25">
      <c r="A341" s="16" t="s">
        <v>480</v>
      </c>
      <c r="B341" s="16"/>
      <c r="C341" s="22"/>
      <c r="D341" s="25">
        <v>323315662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328">
        <v>203632454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v>553957160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v>553957158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338">
        <v>483365176</v>
      </c>
      <c r="D358" s="16"/>
      <c r="E358" s="16"/>
    </row>
    <row r="359" spans="1:5" x14ac:dyDescent="0.25">
      <c r="A359" s="16" t="s">
        <v>492</v>
      </c>
      <c r="B359" s="35" t="s">
        <v>299</v>
      </c>
      <c r="C359" s="338">
        <v>558216304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v>1041581480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338">
        <v>2564743</v>
      </c>
      <c r="D362" s="16"/>
      <c r="E362" s="34"/>
    </row>
    <row r="363" spans="1:5" x14ac:dyDescent="0.25">
      <c r="A363" s="16" t="s">
        <v>495</v>
      </c>
      <c r="B363" s="35" t="s">
        <v>299</v>
      </c>
      <c r="C363" s="338">
        <v>726458539.23000002</v>
      </c>
      <c r="D363" s="16"/>
      <c r="E363" s="16"/>
    </row>
    <row r="364" spans="1:5" x14ac:dyDescent="0.25">
      <c r="A364" s="16" t="s">
        <v>496</v>
      </c>
      <c r="B364" s="35" t="s">
        <v>299</v>
      </c>
      <c r="C364" s="338">
        <v>14068112</v>
      </c>
      <c r="D364" s="16"/>
      <c r="E364" s="16"/>
    </row>
    <row r="365" spans="1:5" x14ac:dyDescent="0.25">
      <c r="A365" s="16" t="s">
        <v>497</v>
      </c>
      <c r="B365" s="35" t="s">
        <v>299</v>
      </c>
      <c r="C365" s="338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v>743091394.23000002</v>
      </c>
      <c r="E366" s="16"/>
    </row>
    <row r="367" spans="1:5" x14ac:dyDescent="0.25">
      <c r="A367" s="16" t="s">
        <v>498</v>
      </c>
      <c r="B367" s="16"/>
      <c r="C367" s="22"/>
      <c r="D367" s="25">
        <v>298490085.76999998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328">
        <v>37650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343">
        <v>246946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343">
        <v>0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344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328">
        <v>0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328">
        <v>219439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343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328">
        <v>0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343">
        <v>27852429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328">
        <v>447412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343">
        <v>1618517</v>
      </c>
      <c r="D380" s="25">
        <v>0</v>
      </c>
      <c r="E380" s="204" t="s">
        <v>1063</v>
      </c>
      <c r="F380" s="47"/>
    </row>
    <row r="381" spans="1:6" x14ac:dyDescent="0.25">
      <c r="A381" s="48" t="s">
        <v>512</v>
      </c>
      <c r="B381" s="35"/>
      <c r="C381" s="35"/>
      <c r="D381" s="25">
        <v>30422393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v>30422393</v>
      </c>
      <c r="E383" s="16"/>
    </row>
    <row r="384" spans="1:6" x14ac:dyDescent="0.25">
      <c r="A384" s="16" t="s">
        <v>515</v>
      </c>
      <c r="B384" s="16"/>
      <c r="C384" s="22"/>
      <c r="D384" s="25">
        <v>328912478.76999998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338">
        <v>94629362</v>
      </c>
      <c r="D389" s="16"/>
      <c r="E389" s="16"/>
    </row>
    <row r="390" spans="1:5" x14ac:dyDescent="0.25">
      <c r="A390" s="16" t="s">
        <v>10</v>
      </c>
      <c r="B390" s="35" t="s">
        <v>299</v>
      </c>
      <c r="C390" s="338">
        <v>12994702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338">
        <v>7400771</v>
      </c>
      <c r="D391" s="16"/>
      <c r="E391" s="16"/>
    </row>
    <row r="392" spans="1:5" x14ac:dyDescent="0.25">
      <c r="A392" s="16" t="s">
        <v>518</v>
      </c>
      <c r="B392" s="35" t="s">
        <v>299</v>
      </c>
      <c r="C392" s="338">
        <v>37744696</v>
      </c>
      <c r="D392" s="16"/>
      <c r="E392" s="16"/>
    </row>
    <row r="393" spans="1:5" x14ac:dyDescent="0.25">
      <c r="A393" s="16" t="s">
        <v>519</v>
      </c>
      <c r="B393" s="35" t="s">
        <v>299</v>
      </c>
      <c r="C393" s="338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338">
        <v>15188912</v>
      </c>
      <c r="D394" s="16"/>
      <c r="E394" s="16"/>
    </row>
    <row r="395" spans="1:5" x14ac:dyDescent="0.25">
      <c r="A395" s="16" t="s">
        <v>15</v>
      </c>
      <c r="B395" s="35" t="s">
        <v>299</v>
      </c>
      <c r="C395" s="338">
        <v>21652135</v>
      </c>
      <c r="D395" s="16"/>
      <c r="E395" s="16"/>
    </row>
    <row r="396" spans="1:5" x14ac:dyDescent="0.25">
      <c r="A396" s="16" t="s">
        <v>521</v>
      </c>
      <c r="B396" s="35" t="s">
        <v>299</v>
      </c>
      <c r="C396" s="338">
        <v>3340853</v>
      </c>
      <c r="D396" s="16"/>
      <c r="E396" s="16"/>
    </row>
    <row r="397" spans="1:5" x14ac:dyDescent="0.25">
      <c r="A397" s="16" t="s">
        <v>522</v>
      </c>
      <c r="B397" s="35" t="s">
        <v>299</v>
      </c>
      <c r="C397" s="338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338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338">
        <v>7583151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343">
        <v>773494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343">
        <v>8756599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343">
        <v>67674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343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343">
        <v>1085520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343">
        <v>248956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343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343">
        <v>6165363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343">
        <v>89273336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343">
        <v>204031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343">
        <v>76701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343">
        <v>7687264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343">
        <v>2401013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343">
        <v>603557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v>117343508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v>317878090</v>
      </c>
      <c r="E416" s="25"/>
    </row>
    <row r="417" spans="1:13" x14ac:dyDescent="0.25">
      <c r="A417" s="25" t="s">
        <v>529</v>
      </c>
      <c r="B417" s="16"/>
      <c r="C417" s="22"/>
      <c r="D417" s="25">
        <v>11034388.769999981</v>
      </c>
      <c r="E417" s="25"/>
    </row>
    <row r="418" spans="1:13" x14ac:dyDescent="0.25">
      <c r="A418" s="25" t="s">
        <v>530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246946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v>246946</v>
      </c>
      <c r="E420" s="25"/>
      <c r="F420" s="11">
        <v>-7336205</v>
      </c>
    </row>
    <row r="421" spans="1:13" x14ac:dyDescent="0.25">
      <c r="A421" s="25" t="s">
        <v>533</v>
      </c>
      <c r="B421" s="16"/>
      <c r="C421" s="22"/>
      <c r="D421" s="25">
        <v>11281334.769999981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v>11281334.769999981</v>
      </c>
      <c r="E424" s="16"/>
    </row>
    <row r="426" spans="1:13" ht="29.1" customHeight="1" x14ac:dyDescent="0.25">
      <c r="A426" s="347" t="s">
        <v>537</v>
      </c>
      <c r="B426" s="347"/>
      <c r="C426" s="347"/>
      <c r="D426" s="347"/>
      <c r="E426" s="347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274217</v>
      </c>
      <c r="E612" s="219">
        <f>SUM(C624:D647)+SUM(C668:D713)</f>
        <v>273695431.78240854</v>
      </c>
      <c r="F612" s="219">
        <f>CE64-(AX64+BD64+BE64+BG64+BJ64+BN64+BP64+BQ64+CB64+CC64+CD64)</f>
        <v>36903973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731.2800000000002</v>
      </c>
      <c r="I612" s="217">
        <f>CE92-(AX92+AY92+AZ92+BD92+BE92+BF92+BG92+BJ92+BN92+BO92+BP92+BQ92+BR92+CB92+CC92+CD92)</f>
        <v>32875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1041581480</v>
      </c>
      <c r="L612" s="223">
        <f>CE94-(AW94+AX94+AY94+AZ94+BA94+BB94+BC94+BD94+BE94+BF94+BG94+BH94+BI94+BJ94+BK94+BL94+BM94+BN94+BO94+BP94+BQ94+BR94+BS94+BT94+BU94+BV94+BW94+BX94+BY94+BZ94+CA94+CB94+CC94+CD94)</f>
        <v>276.47999999999996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16799188.490000002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16799188.490000002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6393166.3599999994</v>
      </c>
      <c r="D619" s="217">
        <f>(D615/D612)*BN90</f>
        <v>610173.39319006493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26654428</v>
      </c>
      <c r="D620" s="217">
        <f>(D615/D612)*CC90</f>
        <v>656365.2344014413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34314132.987591505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37069</v>
      </c>
      <c r="D624" s="217">
        <f>(D615/D612)*BD90</f>
        <v>469698.73550082609</v>
      </c>
      <c r="E624" s="219">
        <f>(E623/E612)*SUM(C624:D624)</f>
        <v>63535.205379754603</v>
      </c>
      <c r="F624" s="219">
        <f>SUM(C624:E624)</f>
        <v>570302.94088058069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4526170</v>
      </c>
      <c r="D625" s="217">
        <f>(D615/D612)*AY90</f>
        <v>0</v>
      </c>
      <c r="E625" s="219">
        <f>(E623/E612)*SUM(C625:D625)</f>
        <v>567461.42342602857</v>
      </c>
      <c r="F625" s="219">
        <f>(F624/F612)*AY64</f>
        <v>3755.9909653939799</v>
      </c>
      <c r="G625" s="217">
        <f>SUM(C625:F625)</f>
        <v>5097387.4143914226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385254</v>
      </c>
      <c r="D627" s="217">
        <f>(D615/D612)*BO90</f>
        <v>0</v>
      </c>
      <c r="E627" s="219">
        <f>(E623/E612)*SUM(C627:D627)</f>
        <v>48300.612487063278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453005</v>
      </c>
      <c r="D628" s="217">
        <f>(D615/D612)*AZ90</f>
        <v>886344.24223633122</v>
      </c>
      <c r="E628" s="219">
        <f>(E623/E612)*SUM(C628:D628)</f>
        <v>167918.79833590015</v>
      </c>
      <c r="F628" s="219">
        <f>(F624/F612)*AZ64</f>
        <v>5463.6557627095954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1270057</v>
      </c>
      <c r="D630" s="217">
        <f>(D615/D612)*BA90</f>
        <v>48336.024821984058</v>
      </c>
      <c r="E630" s="219">
        <f>(E623/E612)*SUM(C630:D630)</f>
        <v>165291.44563735573</v>
      </c>
      <c r="F630" s="219">
        <f>(F624/F612)*BA64</f>
        <v>1526.1147254719936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3921039.5</v>
      </c>
      <c r="D632" s="217">
        <f>(D615/D612)*BB90</f>
        <v>22667.083883566669</v>
      </c>
      <c r="E632" s="219">
        <f>(E623/E612)*SUM(C632:D632)</f>
        <v>494435.99150389165</v>
      </c>
      <c r="F632" s="219">
        <f>(F624/F612)*BB64</f>
        <v>138.83604404520719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2031514.78</v>
      </c>
      <c r="D637" s="217">
        <f>(D615/D612)*BL90</f>
        <v>25485.153771793877</v>
      </c>
      <c r="E637" s="219">
        <f>(E623/E612)*SUM(C637:D637)</f>
        <v>257893.12164708541</v>
      </c>
      <c r="F637" s="219">
        <f>(F624/F612)*BL64</f>
        <v>77.175779603936405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21</v>
      </c>
      <c r="D638" s="217">
        <f>(D615/D612)*BM90</f>
        <v>0</v>
      </c>
      <c r="E638" s="219">
        <f>(E623/E612)*SUM(C638:D638)</f>
        <v>2.6328418711507959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537163</v>
      </c>
      <c r="D639" s="217">
        <f>(D615/D612)*BS90</f>
        <v>80805.09092547145</v>
      </c>
      <c r="E639" s="219">
        <f>(E623/E612)*SUM(C639:D639)</f>
        <v>77476.77451541445</v>
      </c>
      <c r="F639" s="219">
        <f>(F624/F612)*BS64</f>
        <v>617.9780237448565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-34</v>
      </c>
      <c r="D641" s="217">
        <f>(D615/D612)*BU90</f>
        <v>0</v>
      </c>
      <c r="E641" s="219">
        <f>(E623/E612)*SUM(C641:D641)</f>
        <v>-4.262696362815575</v>
      </c>
      <c r="F641" s="219">
        <f>(F624/F612)*BU64</f>
        <v>-0.52542581228150542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2602</v>
      </c>
      <c r="D642" s="217">
        <f>(D615/D612)*BV90</f>
        <v>0</v>
      </c>
      <c r="E642" s="219">
        <f>(E623/E612)*SUM(C642:D642)</f>
        <v>326.22164517782721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6202121</v>
      </c>
      <c r="D643" s="217">
        <f>(D615/D612)*BW90</f>
        <v>0</v>
      </c>
      <c r="E643" s="219">
        <f>(E623/E612)*SUM(C643:D643)</f>
        <v>777581.13613064983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2754112.25</v>
      </c>
      <c r="D645" s="217">
        <f>(D615/D612)*BY90</f>
        <v>14335.398996634056</v>
      </c>
      <c r="E645" s="219">
        <f>(E623/E612)*SUM(C645:D645)</f>
        <v>347089.75658892002</v>
      </c>
      <c r="F645" s="219">
        <f>(F624/F612)*BY64</f>
        <v>16.210931678920563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7979578</v>
      </c>
      <c r="D646" s="217">
        <f>(D615/D612)*BZ90</f>
        <v>0</v>
      </c>
      <c r="E646" s="219">
        <f>(E623/E612)*SUM(C646:D646)</f>
        <v>1000427.0034530347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119760.48</v>
      </c>
      <c r="D647" s="217">
        <f>(D615/D612)*CA90</f>
        <v>0</v>
      </c>
      <c r="E647" s="219">
        <f>(E623/E612)*SUM(C647:D647)</f>
        <v>15014.781250148451</v>
      </c>
      <c r="F647" s="219">
        <f>(F624/F612)*CA64</f>
        <v>0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80066215.859999999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21570564</v>
      </c>
      <c r="D668" s="217">
        <f>(D615/D612)*C90</f>
        <v>1480895.7262633976</v>
      </c>
      <c r="E668" s="219">
        <f>(E623/E612)*SUM(C668:D668)</f>
        <v>2890040.3980215495</v>
      </c>
      <c r="F668" s="219">
        <f>(F624/F612)*C64</f>
        <v>12360.194076611939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35002880</v>
      </c>
      <c r="D670" s="217">
        <f>(D615/D612)*E90</f>
        <v>4289163.6322706845</v>
      </c>
      <c r="E670" s="219">
        <f>(E623/E612)*SUM(C670:D670)</f>
        <v>4926177.9846726796</v>
      </c>
      <c r="F670" s="219">
        <f>(F624/F612)*E64</f>
        <v>18010.437817482914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4608149.96</v>
      </c>
      <c r="D675" s="217">
        <f>(D615/D612)*J90</f>
        <v>411438.20368117228</v>
      </c>
      <c r="E675" s="219">
        <f>(E623/E612)*SUM(C675:D675)</f>
        <v>629322.94729870115</v>
      </c>
      <c r="F675" s="219">
        <f>(F624/F612)*J64</f>
        <v>1425.3875065175569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15520660.030000001</v>
      </c>
      <c r="D680" s="217">
        <f>(D615/D612)*O90</f>
        <v>819506.97597424686</v>
      </c>
      <c r="E680" s="219">
        <f>(E623/E612)*SUM(C680:D680)</f>
        <v>2048622.6607107497</v>
      </c>
      <c r="F680" s="219">
        <f>(F624/F612)*O64</f>
        <v>11247.32675249935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44747982.990000002</v>
      </c>
      <c r="D681" s="217">
        <f>(D615/D612)*P90</f>
        <v>2511635.4190769359</v>
      </c>
      <c r="E681" s="219">
        <f>(E623/E612)*SUM(C681:D681)</f>
        <v>5925100.1029536538</v>
      </c>
      <c r="F681" s="219">
        <f>(F624/F612)*P64</f>
        <v>267921.65311600396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8505251</v>
      </c>
      <c r="D682" s="217">
        <f>(D615/D612)*Q90</f>
        <v>998209.36432117643</v>
      </c>
      <c r="E682" s="219">
        <f>(E623/E612)*SUM(C682:D682)</f>
        <v>1191481.3508574662</v>
      </c>
      <c r="F682" s="219">
        <f>(F624/F612)*Q64</f>
        <v>1184.1243364781785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3949447.15</v>
      </c>
      <c r="D683" s="217">
        <f>(D615/D612)*R90</f>
        <v>251053.26960771947</v>
      </c>
      <c r="E683" s="219">
        <f>(E623/E612)*SUM(C683:D683)</f>
        <v>526631.11354903295</v>
      </c>
      <c r="F683" s="219">
        <f>(F624/F612)*R64</f>
        <v>8298.0807607625375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732380</v>
      </c>
      <c r="D684" s="217">
        <f>(D615/D612)*S90</f>
        <v>0</v>
      </c>
      <c r="E684" s="219">
        <f>(E623/E612)*SUM(C684:D684)</f>
        <v>91820.98712349619</v>
      </c>
      <c r="F684" s="219">
        <f>(F624/F612)*S64</f>
        <v>10075.750820714482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654326</v>
      </c>
      <c r="D685" s="217">
        <f>(D615/D612)*T90</f>
        <v>0</v>
      </c>
      <c r="E685" s="219">
        <f>(E623/E612)*SUM(C685:D685)</f>
        <v>82035.090008695988</v>
      </c>
      <c r="F685" s="219">
        <f>(F624/F612)*T64</f>
        <v>1117.5497953220395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8761509.2300000004</v>
      </c>
      <c r="D686" s="217">
        <f>(D615/D612)*U90</f>
        <v>0</v>
      </c>
      <c r="E686" s="219">
        <f>(E623/E612)*SUM(C686:D686)</f>
        <v>1098460.397867532</v>
      </c>
      <c r="F686" s="219">
        <f>(F624/F612)*U64</f>
        <v>9760.3098889412449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10752644</v>
      </c>
      <c r="D687" s="217">
        <f>(D615/D612)*V90</f>
        <v>135696.19135702748</v>
      </c>
      <c r="E687" s="219">
        <f>(E623/E612)*SUM(C687:D687)</f>
        <v>1365108.4744351835</v>
      </c>
      <c r="F687" s="219">
        <f>(F624/F612)*V64</f>
        <v>23230.017836687388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2767371</v>
      </c>
      <c r="D688" s="217">
        <f>(D615/D612)*W90</f>
        <v>0</v>
      </c>
      <c r="E688" s="219">
        <f>(E623/E612)*SUM(C688:D688)</f>
        <v>346954.77341944998</v>
      </c>
      <c r="F688" s="219">
        <f>(F624/F612)*W64</f>
        <v>3259.2008598818165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7686295</v>
      </c>
      <c r="D689" s="217">
        <f>(D615/D612)*X90</f>
        <v>69226.499428190102</v>
      </c>
      <c r="E689" s="219">
        <f>(E623/E612)*SUM(C689:D689)</f>
        <v>972336.27315736876</v>
      </c>
      <c r="F689" s="219">
        <f>(F624/F612)*X64</f>
        <v>21812.496263653691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11527639</v>
      </c>
      <c r="D690" s="217">
        <f>(D615/D612)*Y90</f>
        <v>767066.37109767098</v>
      </c>
      <c r="E690" s="219">
        <f>(E623/E612)*SUM(C690:D690)</f>
        <v>1541429.2902137397</v>
      </c>
      <c r="F690" s="219">
        <f>(F624/F612)*Y64</f>
        <v>10214.262337052103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372459</v>
      </c>
      <c r="D692" s="217">
        <f>(D615/D612)*AA90</f>
        <v>0</v>
      </c>
      <c r="E692" s="219">
        <f>(E623/E612)*SUM(C692:D692)</f>
        <v>46696.45954699783</v>
      </c>
      <c r="F692" s="219">
        <f>(F624/F612)*AA64</f>
        <v>886.43970641998328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16826401.289999999</v>
      </c>
      <c r="D693" s="217">
        <f>(D615/D612)*AB90</f>
        <v>280765.52821185417</v>
      </c>
      <c r="E693" s="219">
        <f>(E623/E612)*SUM(C693:D693)</f>
        <v>2144784.0521785575</v>
      </c>
      <c r="F693" s="219">
        <f>(F624/F612)*AB64</f>
        <v>125903.32127761275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4297204</v>
      </c>
      <c r="D694" s="217">
        <f>(D615/D612)*AC90</f>
        <v>113702.99375108037</v>
      </c>
      <c r="E694" s="219">
        <f>(E623/E612)*SUM(C694:D694)</f>
        <v>553010.50585236796</v>
      </c>
      <c r="F694" s="219">
        <f>(F624/F612)*AC64</f>
        <v>3821.1746735176093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503199</v>
      </c>
      <c r="D695" s="217">
        <f>(D615/D612)*AD90</f>
        <v>67756.202095201981</v>
      </c>
      <c r="E695" s="219">
        <f>(E623/E612)*SUM(C695:D695)</f>
        <v>71582.607744172026</v>
      </c>
      <c r="F695" s="219">
        <f>(F624/F612)*AD64</f>
        <v>1506.1794520060189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4993758</v>
      </c>
      <c r="D696" s="217">
        <f>(D615/D612)*AE90</f>
        <v>374987.0823008421</v>
      </c>
      <c r="E696" s="219">
        <f>(E623/E612)*SUM(C696:D696)</f>
        <v>673097.94515317061</v>
      </c>
      <c r="F696" s="219">
        <f>(F624/F612)*AE64</f>
        <v>236.33343962414889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17098827.219999999</v>
      </c>
      <c r="D698" s="217">
        <f>(D615/D612)*AG90</f>
        <v>1203315.8422730176</v>
      </c>
      <c r="E698" s="219">
        <f>(E623/E612)*SUM(C698:D698)</f>
        <v>2294602.3136259266</v>
      </c>
      <c r="F698" s="219">
        <f>(F624/F612)*AG64</f>
        <v>19095.488480945307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6336734.04</v>
      </c>
      <c r="D701" s="217">
        <f>(D615/D612)*AJ90</f>
        <v>176619.4671251965</v>
      </c>
      <c r="E701" s="219">
        <f>(E623/E612)*SUM(C701:D701)</f>
        <v>816601.42072219541</v>
      </c>
      <c r="F701" s="219">
        <f>(F624/F612)*AJ64</f>
        <v>7031.6191087597745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727667</v>
      </c>
      <c r="D713" s="217">
        <f>(D615/D612)*AV90</f>
        <v>33939.363436475498</v>
      </c>
      <c r="E713" s="219">
        <f>(E623/E612)*SUM(C713:D713)</f>
        <v>95485.196332878259</v>
      </c>
      <c r="F713" s="219">
        <f>(F624/F612)*AV64</f>
        <v>310.15576624970038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308009564.76999998</v>
      </c>
      <c r="D715" s="202">
        <f>SUM(D616:D647)+SUM(D668:D713)</f>
        <v>16799188.490000002</v>
      </c>
      <c r="E715" s="202">
        <f>SUM(E624:E647)+SUM(E668:E713)</f>
        <v>34314132.987591498</v>
      </c>
      <c r="F715" s="202">
        <f>SUM(F625:F648)+SUM(F668:F713)</f>
        <v>570302.94088058081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308009564.77000004</v>
      </c>
      <c r="D716" s="202">
        <f>D615</f>
        <v>16799188.490000002</v>
      </c>
      <c r="E716" s="202">
        <f>E623</f>
        <v>34314132.987591505</v>
      </c>
      <c r="F716" s="202">
        <f>F624</f>
        <v>570302.94088058069</v>
      </c>
      <c r="G716" s="202">
        <f>G625</f>
        <v>5097387.4143914226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80066215.859999999</v>
      </c>
      <c r="N716" s="211" t="s">
        <v>693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210</v>
      </c>
      <c r="C2" s="11" t="str">
        <f>SUBSTITUTE(LEFT(data!C98,49),",","")</f>
        <v>Swedish Issaquah</v>
      </c>
      <c r="D2" s="11" t="str">
        <f>LEFT(data!C99, 49)</f>
        <v>751 NE Blakely Drive</v>
      </c>
      <c r="E2" s="11" t="str">
        <f>LEFT(data!C100, 100)</f>
        <v>Issaquah</v>
      </c>
      <c r="F2" s="11" t="str">
        <f>LEFT(data!C101, 2)</f>
        <v>WA</v>
      </c>
      <c r="G2" s="11" t="str">
        <f>LEFT(data!C102, 100)</f>
        <v>98029</v>
      </c>
      <c r="H2" s="11" t="str">
        <f>LEFT(data!C103, 100)</f>
        <v>King</v>
      </c>
      <c r="I2" s="11" t="str">
        <f>LEFT(data!C104, 49)</f>
        <v>Elizabeth Wako</v>
      </c>
      <c r="J2" s="11" t="str">
        <f>LEFT(data!C105, 49)</f>
        <v>Mary Beth Formby</v>
      </c>
      <c r="K2" s="11" t="str">
        <f>LEFT(data!C107, 49)</f>
        <v>425-313-4000</v>
      </c>
      <c r="L2" s="11" t="str">
        <f>LEFT(data!C108, 49)</f>
        <v/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210</v>
      </c>
      <c r="B2" s="200" t="str">
        <f>RIGHT(data!C96,4)</f>
        <v>2024</v>
      </c>
      <c r="C2" s="12" t="s">
        <v>1162</v>
      </c>
      <c r="D2" s="199">
        <f>ROUND(N(data!C181),0)</f>
        <v>8057957</v>
      </c>
      <c r="E2" s="199">
        <f>ROUND(N(data!C182),0)</f>
        <v>0</v>
      </c>
      <c r="F2" s="199">
        <f>ROUND(N(data!C183),0)</f>
        <v>836029</v>
      </c>
      <c r="G2" s="199">
        <f>ROUND(N(data!C184),0)</f>
        <v>11886350</v>
      </c>
      <c r="H2" s="199">
        <f>ROUND(N(data!C185),0)</f>
        <v>0</v>
      </c>
      <c r="I2" s="199">
        <f>ROUND(N(data!C186),0)</f>
        <v>7464950</v>
      </c>
      <c r="J2" s="199">
        <f>ROUND(N(data!C187)+N(data!C188),0)</f>
        <v>382411</v>
      </c>
      <c r="K2" s="199">
        <f>ROUND(N(data!C191),0)</f>
        <v>3416830</v>
      </c>
      <c r="L2" s="199">
        <f>ROUND(N(data!C192),0)</f>
        <v>992794</v>
      </c>
      <c r="M2" s="199">
        <f>ROUND(N(data!C195),0)</f>
        <v>6231816</v>
      </c>
      <c r="N2" s="199">
        <f>ROUND(N(data!C196),0)</f>
        <v>0</v>
      </c>
      <c r="O2" s="199">
        <f>ROUND(N(data!C199),0)</f>
        <v>0</v>
      </c>
      <c r="P2" s="199">
        <f>ROUND(N(data!C200),0)</f>
        <v>5028279</v>
      </c>
      <c r="Q2" s="199">
        <f>ROUND(N(data!C201),0)</f>
        <v>13875461</v>
      </c>
      <c r="R2" s="199">
        <f>ROUND(N(data!C204),0)</f>
        <v>-8089488</v>
      </c>
      <c r="S2" s="199">
        <f>ROUND(N(data!C205),0)</f>
        <v>9886822</v>
      </c>
      <c r="T2" s="199">
        <f>ROUND(N(data!B211),0)</f>
        <v>46315058</v>
      </c>
      <c r="U2" s="199">
        <f>ROUND(N(data!C211),0)</f>
        <v>0</v>
      </c>
      <c r="V2" s="199">
        <f>ROUND(N(data!D211),0)</f>
        <v>0</v>
      </c>
      <c r="W2" s="199">
        <f>ROUND(N(data!B212),0)</f>
        <v>2156188</v>
      </c>
      <c r="X2" s="199">
        <f>ROUND(N(data!C212),0)</f>
        <v>0</v>
      </c>
      <c r="Y2" s="199">
        <f>ROUND(N(data!D212),0)</f>
        <v>0</v>
      </c>
      <c r="Z2" s="199">
        <f>ROUND(N(data!B213),0)</f>
        <v>376409935</v>
      </c>
      <c r="AA2" s="199">
        <f>ROUND(N(data!C213),0)</f>
        <v>14143239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2196708</v>
      </c>
      <c r="AG2" s="199">
        <f>ROUND(N(data!C215),0)</f>
        <v>1037672</v>
      </c>
      <c r="AH2" s="199">
        <f>ROUND(N(data!D215),0)</f>
        <v>0</v>
      </c>
      <c r="AI2" s="199">
        <f>ROUND(N(data!B216),0)</f>
        <v>112081960</v>
      </c>
      <c r="AJ2" s="199">
        <f>ROUND(N(data!C216),0)</f>
        <v>6869214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4326321</v>
      </c>
      <c r="AS2" s="199">
        <f>ROUND(N(data!C219),0)</f>
        <v>6073571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816660</v>
      </c>
      <c r="AY2" s="199">
        <f>ROUND(N(data!C225),0)</f>
        <v>111744</v>
      </c>
      <c r="AZ2" s="199">
        <f>ROUND(N(data!D225),0)</f>
        <v>0</v>
      </c>
      <c r="BA2" s="199">
        <f>ROUND(N(data!B226),0)</f>
        <v>137531589</v>
      </c>
      <c r="BB2" s="199">
        <f>ROUND(N(data!C226),0)</f>
        <v>18441763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1212999</v>
      </c>
      <c r="BH2" s="199">
        <f>ROUND(N(data!C228),0)</f>
        <v>274181</v>
      </c>
      <c r="BI2" s="199">
        <f>ROUND(N(data!D228),0)</f>
        <v>0</v>
      </c>
      <c r="BJ2" s="199">
        <f>ROUND(N(data!B229),0)</f>
        <v>98239132</v>
      </c>
      <c r="BK2" s="199">
        <f>ROUND(N(data!C229),0)</f>
        <v>4810070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353621820</v>
      </c>
      <c r="BW2" s="199">
        <f>ROUND(N(data!C240),0)</f>
        <v>87615496</v>
      </c>
      <c r="BX2" s="199">
        <f>ROUND(N(data!C241),0)</f>
        <v>4089934</v>
      </c>
      <c r="BY2" s="199">
        <f>ROUND(N(data!C242),0)</f>
        <v>18198441</v>
      </c>
      <c r="BZ2" s="199">
        <f>ROUND(N(data!C243),0)</f>
        <v>292383547</v>
      </c>
      <c r="CA2" s="199">
        <f>ROUND(N(data!C244),0)</f>
        <v>-930992</v>
      </c>
      <c r="CB2" s="199">
        <f>ROUND(N(data!C247),0)</f>
        <v>746</v>
      </c>
      <c r="CC2" s="199">
        <f>ROUND(N(data!C249),0)</f>
        <v>7638517</v>
      </c>
      <c r="CD2" s="199">
        <f>ROUND(N(data!C250),0)</f>
        <v>7870050</v>
      </c>
      <c r="CE2" s="199">
        <f>ROUND(N(data!C254)+N(data!C255),0)</f>
        <v>0</v>
      </c>
      <c r="CF2" s="199">
        <f>ROUND(N(data!D237),0)</f>
        <v>14827098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210</v>
      </c>
      <c r="B2" s="12" t="str">
        <f>RIGHT(data!C96,4)</f>
        <v>2024</v>
      </c>
      <c r="C2" s="12" t="s">
        <v>1162</v>
      </c>
      <c r="D2" s="198">
        <f>ROUND(N(data!C127),0)</f>
        <v>7638</v>
      </c>
      <c r="E2" s="198">
        <f>ROUND(N(data!C128),0)</f>
        <v>0</v>
      </c>
      <c r="F2" s="198">
        <f>ROUND(N(data!C129),0)</f>
        <v>0</v>
      </c>
      <c r="G2" s="198">
        <f>ROUND(N(data!C130),0)</f>
        <v>1880</v>
      </c>
      <c r="H2" s="198">
        <f>ROUND(N(data!D127),0)</f>
        <v>33129</v>
      </c>
      <c r="I2" s="198">
        <f>ROUND(N(data!D128),0)</f>
        <v>0</v>
      </c>
      <c r="J2" s="198">
        <f>ROUND(N(data!D129),0)</f>
        <v>0</v>
      </c>
      <c r="K2" s="198">
        <f>ROUND(N(data!D130),0)</f>
        <v>4370</v>
      </c>
      <c r="L2" s="198">
        <f>ROUND(N(data!C132),0)</f>
        <v>36</v>
      </c>
      <c r="M2" s="198">
        <f>ROUND(N(data!C133),0)</f>
        <v>0</v>
      </c>
      <c r="N2" s="198">
        <f>ROUND(N(data!C134),0)</f>
        <v>85</v>
      </c>
      <c r="O2" s="198">
        <f>ROUND(N(data!C135),0)</f>
        <v>0</v>
      </c>
      <c r="P2" s="198">
        <f>ROUND(N(data!C136),0)</f>
        <v>39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15</v>
      </c>
      <c r="W2" s="198">
        <f>ROUND(N(data!C144),0)</f>
        <v>175</v>
      </c>
      <c r="X2" s="198">
        <f>ROUND(N(data!C145),0)</f>
        <v>0</v>
      </c>
      <c r="Y2" s="198">
        <f>ROUND(N(data!B154),0)</f>
        <v>2968</v>
      </c>
      <c r="Z2" s="198">
        <f>ROUND(N(data!B155),0)</f>
        <v>12874</v>
      </c>
      <c r="AA2" s="198">
        <f>ROUND(N(data!B156),0)</f>
        <v>76206</v>
      </c>
      <c r="AB2" s="198">
        <f>ROUND(N(data!B157),0)</f>
        <v>257495288</v>
      </c>
      <c r="AC2" s="198">
        <f>ROUND(N(data!B158),0)</f>
        <v>178527512</v>
      </c>
      <c r="AD2" s="198">
        <f>ROUND(N(data!C154),0)</f>
        <v>807</v>
      </c>
      <c r="AE2" s="198">
        <f>ROUND(N(data!C155),0)</f>
        <v>3499</v>
      </c>
      <c r="AF2" s="198">
        <f>ROUND(N(data!C156),0)</f>
        <v>20713</v>
      </c>
      <c r="AG2" s="198">
        <f>ROUND(N(data!C157),0)</f>
        <v>61161058</v>
      </c>
      <c r="AH2" s="198">
        <f>ROUND(N(data!C158),0)</f>
        <v>57350345</v>
      </c>
      <c r="AI2" s="198">
        <f>ROUND(N(data!D154),0)</f>
        <v>3863</v>
      </c>
      <c r="AJ2" s="198">
        <f>ROUND(N(data!D155),0)</f>
        <v>16756</v>
      </c>
      <c r="AK2" s="198">
        <f>ROUND(N(data!D156),0)</f>
        <v>99181</v>
      </c>
      <c r="AL2" s="198">
        <f>ROUND(N(data!D157),0)</f>
        <v>234524134</v>
      </c>
      <c r="AM2" s="198">
        <f>ROUND(N(data!D158),0)</f>
        <v>332953605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G20" sqref="G20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210</v>
      </c>
      <c r="B2" s="200" t="str">
        <f>RIGHT(data!C96,4)</f>
        <v>2024</v>
      </c>
      <c r="C2" s="12" t="s">
        <v>1162</v>
      </c>
      <c r="D2" s="198">
        <f>ROUND(N(data!C266),0)</f>
        <v>279378690</v>
      </c>
      <c r="E2" s="198">
        <f>ROUND(N(data!C267),0)</f>
        <v>0</v>
      </c>
      <c r="F2" s="198">
        <f>ROUND(N(data!C268),0)</f>
        <v>104633960</v>
      </c>
      <c r="G2" s="198">
        <f>ROUND(N(data!C269),0)</f>
        <v>56306490</v>
      </c>
      <c r="H2" s="198">
        <f>ROUND(N(data!C270),0)</f>
        <v>0</v>
      </c>
      <c r="I2" s="198">
        <f>ROUND(N(data!C271),0)</f>
        <v>1278469</v>
      </c>
      <c r="J2" s="198">
        <f>ROUND(N(data!C272),0)</f>
        <v>0</v>
      </c>
      <c r="K2" s="198">
        <f>ROUND(N(data!C273),0)</f>
        <v>4831077</v>
      </c>
      <c r="L2" s="198">
        <f>ROUND(N(data!C274),0)</f>
        <v>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46315058</v>
      </c>
      <c r="R2" s="198">
        <f>ROUND(N(data!C284),0)</f>
        <v>2156188</v>
      </c>
      <c r="S2" s="198">
        <f>ROUND(N(data!C285),0)</f>
        <v>390553174</v>
      </c>
      <c r="T2" s="198">
        <f>ROUND(N(data!C286),0)</f>
        <v>0</v>
      </c>
      <c r="U2" s="198">
        <f>ROUND(N(data!C287),0)</f>
        <v>3234380</v>
      </c>
      <c r="V2" s="198">
        <f>ROUND(N(data!C288),0)</f>
        <v>118951174</v>
      </c>
      <c r="W2" s="198">
        <f>ROUND(N(data!C289),0)</f>
        <v>0</v>
      </c>
      <c r="X2" s="198">
        <f>ROUND(N(data!C290),0)</f>
        <v>10399892</v>
      </c>
      <c r="Y2" s="198">
        <f>ROUND(N(data!C291),0)</f>
        <v>0</v>
      </c>
      <c r="Z2" s="198">
        <f>ROUND(N(data!C292),0)</f>
        <v>261438137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834699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15481254</v>
      </c>
      <c r="AK2" s="198">
        <f>ROUND(N(data!C316),0)</f>
        <v>5390745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14602858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223231323</v>
      </c>
      <c r="BA2" s="198">
        <f>ROUND(N(data!C336),0)</f>
        <v>0</v>
      </c>
      <c r="BB2" s="198">
        <f>ROUND(N(data!C337),0)</f>
        <v>0</v>
      </c>
      <c r="BC2" s="198">
        <f>ROUND(N(data!C338),0)</f>
        <v>96112348</v>
      </c>
      <c r="BD2" s="198">
        <f>ROUND(N(data!C339),0)</f>
        <v>0</v>
      </c>
      <c r="BE2" s="198">
        <f>ROUND(N(data!C343),0)</f>
        <v>290003607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886.63</v>
      </c>
      <c r="BL2" s="198">
        <f>ROUND(N(data!C358),0)</f>
        <v>553180480</v>
      </c>
      <c r="BM2" s="198">
        <f>ROUND(N(data!C359),0)</f>
        <v>568831462</v>
      </c>
      <c r="BN2" s="198">
        <f>ROUND(N(data!C363),0)</f>
        <v>754978246</v>
      </c>
      <c r="BO2" s="198">
        <f>ROUND(N(data!C364),0)</f>
        <v>15508567</v>
      </c>
      <c r="BP2" s="198">
        <f>ROUND(N(data!C365),0)</f>
        <v>0</v>
      </c>
      <c r="BQ2" s="198">
        <f>ROUND(N(data!D381),0)</f>
        <v>10422903</v>
      </c>
      <c r="BR2" s="198">
        <f>ROUND(N(data!C370),0)</f>
        <v>8731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3811</v>
      </c>
      <c r="BW2" s="198">
        <f>ROUND(N(data!C375),0)</f>
        <v>458691</v>
      </c>
      <c r="BX2" s="198">
        <f>ROUND(N(data!C376),0)</f>
        <v>0</v>
      </c>
      <c r="BY2" s="198">
        <f>ROUND(N(data!C377),0)</f>
        <v>0</v>
      </c>
      <c r="BZ2" s="198">
        <f>ROUND(N(data!C378),0)</f>
        <v>7071052</v>
      </c>
      <c r="CA2" s="198">
        <f>ROUND(N(data!C379),0)</f>
        <v>528788</v>
      </c>
      <c r="CB2" s="198">
        <f>ROUND(N(data!C380),0)</f>
        <v>2351830</v>
      </c>
      <c r="CC2" s="198">
        <f>ROUND(N(data!C382),0)</f>
        <v>0</v>
      </c>
      <c r="CD2" s="198">
        <f>ROUND(N(data!C389),0)</f>
        <v>106639528</v>
      </c>
      <c r="CE2" s="198">
        <f>ROUND(N(data!C390),0)</f>
        <v>28627697</v>
      </c>
      <c r="CF2" s="198">
        <f>ROUND(N(data!C391),0)</f>
        <v>7670349</v>
      </c>
      <c r="CG2" s="198">
        <f>ROUND(N(data!C392),0)</f>
        <v>35014407</v>
      </c>
      <c r="CH2" s="198">
        <f>ROUND(N(data!C393),0)</f>
        <v>0</v>
      </c>
      <c r="CI2" s="198">
        <f>ROUND(N(data!C394),0)</f>
        <v>14817312</v>
      </c>
      <c r="CJ2" s="198">
        <f>ROUND(N(data!C395),0)</f>
        <v>23177662</v>
      </c>
      <c r="CK2" s="198">
        <f>ROUND(N(data!C396),0)</f>
        <v>4409624</v>
      </c>
      <c r="CL2" s="198">
        <f>ROUND(N(data!C397),0)</f>
        <v>0</v>
      </c>
      <c r="CM2" s="198">
        <f>ROUND(N(data!C398),0)</f>
        <v>0</v>
      </c>
      <c r="CN2" s="198">
        <f>ROUND(N(data!C399),0)</f>
        <v>1797335</v>
      </c>
      <c r="CO2" s="198">
        <f>ROUND(N(data!C362),0)</f>
        <v>14827098</v>
      </c>
      <c r="CP2" s="198">
        <f>ROUND(N(data!D415),0)</f>
        <v>121253076</v>
      </c>
      <c r="CQ2" s="52">
        <f>ROUND(N(data!C401),0)</f>
        <v>448922</v>
      </c>
      <c r="CR2" s="52">
        <f>ROUND(N(data!C402),0)</f>
        <v>2289939</v>
      </c>
      <c r="CS2" s="52">
        <f>ROUND(N(data!C403),0)</f>
        <v>114490</v>
      </c>
      <c r="CT2" s="52">
        <f>ROUND(N(data!C404),0)</f>
        <v>6231816</v>
      </c>
      <c r="CU2" s="52">
        <f>ROUND(N(data!C405),0)</f>
        <v>1160986</v>
      </c>
      <c r="CV2" s="52">
        <f>ROUND(N(data!C406),0)</f>
        <v>803477</v>
      </c>
      <c r="CW2" s="52">
        <f>ROUND(N(data!C407),0)</f>
        <v>0</v>
      </c>
      <c r="CX2" s="52">
        <f>ROUND(N(data!C408),0)</f>
        <v>7019667</v>
      </c>
      <c r="CY2" s="52">
        <f>ROUND(N(data!C409),0)</f>
        <v>81364137</v>
      </c>
      <c r="CZ2" s="52">
        <f>ROUND(N(data!C410),0)</f>
        <v>89756</v>
      </c>
      <c r="DA2" s="52">
        <f>ROUND(N(data!C411),0)</f>
        <v>89209</v>
      </c>
      <c r="DB2" s="52">
        <f>ROUND(N(data!C412),0)</f>
        <v>18789250</v>
      </c>
      <c r="DC2" s="52">
        <f>ROUND(N(data!C413),0)</f>
        <v>2300595</v>
      </c>
      <c r="DD2" s="52">
        <f>ROUND(N(data!C414),0)</f>
        <v>550832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kU7Gzdczkwp8rC5d1Rqwi3A09PeuAH29FLWcIZgRElDHznod0N8TvNcrvSBGEVx5z1wuNgaCpBwJ2ZsYfXYezg==" saltValue="Wb+B4n6vdmBAlxZ8TLXrQ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210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>
        <f>ROUND(N(data!C59), 0)</f>
        <v>8523</v>
      </c>
      <c r="F2" s="271">
        <f>ROUND(N(data!C60), 2)</f>
        <v>84.78</v>
      </c>
      <c r="G2" s="198">
        <f>ROUND(N(data!C61), 0)</f>
        <v>10179901</v>
      </c>
      <c r="H2" s="198">
        <f>ROUND(N(data!C62), 0)</f>
        <v>1409639</v>
      </c>
      <c r="I2" s="198">
        <f>ROUND(N(data!C63), 0)</f>
        <v>0</v>
      </c>
      <c r="J2" s="198">
        <f>ROUND(N(data!C64), 0)</f>
        <v>847976</v>
      </c>
      <c r="K2" s="198">
        <f>ROUND(N(data!C65), 0)</f>
        <v>0</v>
      </c>
      <c r="L2" s="198">
        <f>ROUND(N(data!C66), 0)</f>
        <v>163547</v>
      </c>
      <c r="M2" s="198">
        <f>ROUND(N(data!C67), 0)</f>
        <v>107773</v>
      </c>
      <c r="N2" s="198">
        <f>ROUND(N(data!C68), 0)</f>
        <v>1341</v>
      </c>
      <c r="O2" s="198">
        <f>ROUND(N(data!C69), 0)</f>
        <v>8000448</v>
      </c>
      <c r="P2" s="198">
        <f>ROUND(N(data!C70), 0)</f>
        <v>2425</v>
      </c>
      <c r="Q2" s="198">
        <f>ROUND(N(data!C71), 0)</f>
        <v>214480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1135</v>
      </c>
      <c r="X2" s="198">
        <f>ROUND(N(data!C78), 0)</f>
        <v>7767090</v>
      </c>
      <c r="Y2" s="198">
        <f>ROUND(N(data!C79), 0)</f>
        <v>7730</v>
      </c>
      <c r="Z2" s="198">
        <f>ROUND(N(data!C80), 0)</f>
        <v>6548</v>
      </c>
      <c r="AA2" s="198">
        <f>ROUND(N(data!C81), 0)</f>
        <v>0</v>
      </c>
      <c r="AB2" s="198">
        <f>ROUND(N(data!C82), 0)</f>
        <v>1027</v>
      </c>
      <c r="AC2" s="198">
        <f>ROUND(N(data!C83), 0)</f>
        <v>13</v>
      </c>
      <c r="AD2" s="198">
        <f>ROUND(N(data!C84), 0)</f>
        <v>0</v>
      </c>
      <c r="AE2" s="198">
        <f>ROUND(N(data!C89), 0)</f>
        <v>65105942</v>
      </c>
      <c r="AF2" s="198">
        <f>ROUND(N(data!C87), 0)</f>
        <v>62401591</v>
      </c>
      <c r="AG2" s="198">
        <f>ROUND(N(data!C90), 0)</f>
        <v>24173</v>
      </c>
      <c r="AH2" s="198">
        <f>ROUND(N(data!C91), 0)</f>
        <v>0</v>
      </c>
      <c r="AI2" s="198">
        <f>ROUND(N(data!C92), 0)</f>
        <v>3491</v>
      </c>
      <c r="AJ2" s="198">
        <f>ROUND(N(data!C93), 0)</f>
        <v>0</v>
      </c>
      <c r="AK2" s="271">
        <f>ROUND(N(data!C94), 2)</f>
        <v>47.6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210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210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21922</v>
      </c>
      <c r="F4" s="271">
        <f>ROUND(N(data!E60), 2)</f>
        <v>156.9</v>
      </c>
      <c r="G4" s="198">
        <f>ROUND(N(data!E61), 0)</f>
        <v>18609127</v>
      </c>
      <c r="H4" s="198">
        <f>ROUND(N(data!E62), 0)</f>
        <v>2543228</v>
      </c>
      <c r="I4" s="198">
        <f>ROUND(N(data!E63), 0)</f>
        <v>12032</v>
      </c>
      <c r="J4" s="198">
        <f>ROUND(N(data!E64), 0)</f>
        <v>1384942</v>
      </c>
      <c r="K4" s="198">
        <f>ROUND(N(data!E65), 0)</f>
        <v>0</v>
      </c>
      <c r="L4" s="198">
        <f>ROUND(N(data!E66), 0)</f>
        <v>19886</v>
      </c>
      <c r="M4" s="198">
        <f>ROUND(N(data!E67), 0)</f>
        <v>59358</v>
      </c>
      <c r="N4" s="198">
        <f>ROUND(N(data!E68), 0)</f>
        <v>49713</v>
      </c>
      <c r="O4" s="198">
        <f>ROUND(N(data!E69), 0)</f>
        <v>14479889</v>
      </c>
      <c r="P4" s="198">
        <f>ROUND(N(data!E70), 0)</f>
        <v>3154</v>
      </c>
      <c r="Q4" s="198">
        <f>ROUND(N(data!E71), 0)</f>
        <v>239903</v>
      </c>
      <c r="R4" s="198">
        <f>ROUND(N(data!E72), 0)</f>
        <v>340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1338</v>
      </c>
      <c r="X4" s="198">
        <f>ROUND(N(data!E78), 0)</f>
        <v>14198446</v>
      </c>
      <c r="Y4" s="198">
        <f>ROUND(N(data!E79), 0)</f>
        <v>27722</v>
      </c>
      <c r="Z4" s="198">
        <f>ROUND(N(data!E80), 0)</f>
        <v>5784</v>
      </c>
      <c r="AA4" s="198">
        <f>ROUND(N(data!E81), 0)</f>
        <v>0</v>
      </c>
      <c r="AB4" s="198">
        <f>ROUND(N(data!E82), 0)</f>
        <v>1364</v>
      </c>
      <c r="AC4" s="198">
        <f>ROUND(N(data!E83), 0)</f>
        <v>1838</v>
      </c>
      <c r="AD4" s="198">
        <f>ROUND(N(data!E84), 0)</f>
        <v>0</v>
      </c>
      <c r="AE4" s="198">
        <f>ROUND(N(data!E89), 0)</f>
        <v>134376528</v>
      </c>
      <c r="AF4" s="198">
        <f>ROUND(N(data!E87), 0)</f>
        <v>121729947</v>
      </c>
      <c r="AG4" s="198">
        <f>ROUND(N(data!E90), 0)</f>
        <v>70013</v>
      </c>
      <c r="AH4" s="198">
        <f>ROUND(N(data!E91), 0)</f>
        <v>0</v>
      </c>
      <c r="AI4" s="198">
        <f>ROUND(N(data!E92), 0)</f>
        <v>10111</v>
      </c>
      <c r="AJ4" s="198">
        <f>ROUND(N(data!E93), 0)</f>
        <v>0</v>
      </c>
      <c r="AK4" s="271">
        <f>ROUND(N(data!E94), 2)</f>
        <v>123.75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210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210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210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210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210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4370</v>
      </c>
      <c r="F9" s="271">
        <f>ROUND(N(data!J60), 2)</f>
        <v>11.88</v>
      </c>
      <c r="G9" s="198">
        <f>ROUND(N(data!J61), 0)</f>
        <v>1753446</v>
      </c>
      <c r="H9" s="198">
        <f>ROUND(N(data!J62), 0)</f>
        <v>273319</v>
      </c>
      <c r="I9" s="198">
        <f>ROUND(N(data!J63), 0)</f>
        <v>534711</v>
      </c>
      <c r="J9" s="198">
        <f>ROUND(N(data!J64), 0)</f>
        <v>105275</v>
      </c>
      <c r="K9" s="198">
        <f>ROUND(N(data!J65), 0)</f>
        <v>0</v>
      </c>
      <c r="L9" s="198">
        <f>ROUND(N(data!J66), 0)</f>
        <v>2208</v>
      </c>
      <c r="M9" s="198">
        <f>ROUND(N(data!J67), 0)</f>
        <v>181836</v>
      </c>
      <c r="N9" s="198">
        <f>ROUND(N(data!J68), 0)</f>
        <v>0</v>
      </c>
      <c r="O9" s="198">
        <f>ROUND(N(data!J69), 0)</f>
        <v>1396134</v>
      </c>
      <c r="P9" s="198">
        <f>ROUND(N(data!J70), 0)</f>
        <v>0</v>
      </c>
      <c r="Q9" s="198">
        <f>ROUND(N(data!J71), 0)</f>
        <v>54244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330</v>
      </c>
      <c r="X9" s="198">
        <f>ROUND(N(data!J78), 0)</f>
        <v>1337849</v>
      </c>
      <c r="Y9" s="198">
        <f>ROUND(N(data!J79), 0)</f>
        <v>2639</v>
      </c>
      <c r="Z9" s="198">
        <f>ROUND(N(data!J80), 0)</f>
        <v>214</v>
      </c>
      <c r="AA9" s="198">
        <f>ROUND(N(data!J81), 0)</f>
        <v>0</v>
      </c>
      <c r="AB9" s="198">
        <f>ROUND(N(data!J82), 0)</f>
        <v>20</v>
      </c>
      <c r="AC9" s="198">
        <f>ROUND(N(data!J83), 0)</f>
        <v>838</v>
      </c>
      <c r="AD9" s="198">
        <f>ROUND(N(data!J84), 0)</f>
        <v>0</v>
      </c>
      <c r="AE9" s="198">
        <f>ROUND(N(data!J89), 0)</f>
        <v>16870908</v>
      </c>
      <c r="AF9" s="198">
        <f>ROUND(N(data!J87), 0)</f>
        <v>16870908</v>
      </c>
      <c r="AG9" s="198">
        <f>ROUND(N(data!J90), 0)</f>
        <v>6716</v>
      </c>
      <c r="AH9" s="198">
        <f>ROUND(N(data!J91), 0)</f>
        <v>0</v>
      </c>
      <c r="AI9" s="198">
        <f>ROUND(N(data!J92), 0)</f>
        <v>970</v>
      </c>
      <c r="AJ9" s="198">
        <f>ROUND(N(data!J93), 0)</f>
        <v>0</v>
      </c>
      <c r="AK9" s="271">
        <f>ROUND(N(data!J94), 2)</f>
        <v>9.89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210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210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210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210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210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1880</v>
      </c>
      <c r="F14" s="271">
        <f>ROUND(N(data!O60), 2)</f>
        <v>51.53</v>
      </c>
      <c r="G14" s="198">
        <f>ROUND(N(data!O61), 0)</f>
        <v>6867213</v>
      </c>
      <c r="H14" s="198">
        <f>ROUND(N(data!O62), 0)</f>
        <v>1102504</v>
      </c>
      <c r="I14" s="198">
        <f>ROUND(N(data!O63), 0)</f>
        <v>1283333</v>
      </c>
      <c r="J14" s="198">
        <f>ROUND(N(data!O64), 0)</f>
        <v>845046</v>
      </c>
      <c r="K14" s="198">
        <f>ROUND(N(data!O65), 0)</f>
        <v>0</v>
      </c>
      <c r="L14" s="198">
        <f>ROUND(N(data!O66), 0)</f>
        <v>20045</v>
      </c>
      <c r="M14" s="198">
        <f>ROUND(N(data!O67), 0)</f>
        <v>100152</v>
      </c>
      <c r="N14" s="198">
        <f>ROUND(N(data!O68), 0)</f>
        <v>0</v>
      </c>
      <c r="O14" s="198">
        <f>ROUND(N(data!O69), 0)</f>
        <v>5264854</v>
      </c>
      <c r="P14" s="198">
        <f>ROUND(N(data!O70), 0)</f>
        <v>735</v>
      </c>
      <c r="Q14" s="198">
        <f>ROUND(N(data!O71), 0)</f>
        <v>21175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579</v>
      </c>
      <c r="X14" s="198">
        <f>ROUND(N(data!O78), 0)</f>
        <v>5239566</v>
      </c>
      <c r="Y14" s="198">
        <f>ROUND(N(data!O79), 0)</f>
        <v>428</v>
      </c>
      <c r="Z14" s="198">
        <f>ROUND(N(data!O80), 0)</f>
        <v>2192</v>
      </c>
      <c r="AA14" s="198">
        <f>ROUND(N(data!O81), 0)</f>
        <v>0</v>
      </c>
      <c r="AB14" s="198">
        <f>ROUND(N(data!O82), 0)</f>
        <v>101</v>
      </c>
      <c r="AC14" s="198">
        <f>ROUND(N(data!O83), 0)</f>
        <v>78</v>
      </c>
      <c r="AD14" s="198">
        <f>ROUND(N(data!O84), 0)</f>
        <v>0</v>
      </c>
      <c r="AE14" s="198">
        <f>ROUND(N(data!O89), 0)</f>
        <v>39893898</v>
      </c>
      <c r="AF14" s="198">
        <f>ROUND(N(data!O87), 0)</f>
        <v>39624943</v>
      </c>
      <c r="AG14" s="198">
        <f>ROUND(N(data!O90), 0)</f>
        <v>13377</v>
      </c>
      <c r="AH14" s="198">
        <f>ROUND(N(data!O91), 0)</f>
        <v>0</v>
      </c>
      <c r="AI14" s="198">
        <f>ROUND(N(data!O92), 0)</f>
        <v>1932</v>
      </c>
      <c r="AJ14" s="198">
        <f>ROUND(N(data!O93), 0)</f>
        <v>0</v>
      </c>
      <c r="AK14" s="271">
        <f>ROUND(N(data!O94), 2)</f>
        <v>35.39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210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0</v>
      </c>
      <c r="F15" s="271">
        <f>ROUND(N(data!P60), 2)</f>
        <v>99.77</v>
      </c>
      <c r="G15" s="198">
        <f>ROUND(N(data!P61), 0)</f>
        <v>10987839</v>
      </c>
      <c r="H15" s="198">
        <f>ROUND(N(data!P62), 0)</f>
        <v>1572016</v>
      </c>
      <c r="I15" s="198">
        <f>ROUND(N(data!P63), 0)</f>
        <v>540</v>
      </c>
      <c r="J15" s="198">
        <f>ROUND(N(data!P64), 0)</f>
        <v>16392176</v>
      </c>
      <c r="K15" s="198">
        <f>ROUND(N(data!P65), 0)</f>
        <v>0</v>
      </c>
      <c r="L15" s="198">
        <f>ROUND(N(data!P66), 0)</f>
        <v>245429</v>
      </c>
      <c r="M15" s="198">
        <f>ROUND(N(data!P67), 0)</f>
        <v>2663267</v>
      </c>
      <c r="N15" s="198">
        <f>ROUND(N(data!P68), 0)</f>
        <v>295119</v>
      </c>
      <c r="O15" s="198">
        <f>ROUND(N(data!P69), 0)</f>
        <v>10268220</v>
      </c>
      <c r="P15" s="198">
        <f>ROUND(N(data!P70), 0)</f>
        <v>7</v>
      </c>
      <c r="Q15" s="198">
        <f>ROUND(N(data!P71), 0)</f>
        <v>1149593</v>
      </c>
      <c r="R15" s="198">
        <f>ROUND(N(data!P72), 0)</f>
        <v>7064</v>
      </c>
      <c r="S15" s="198">
        <f>ROUND(N(data!P73), 0)</f>
        <v>0</v>
      </c>
      <c r="T15" s="198">
        <f>ROUND(N(data!P74), 0)</f>
        <v>25895</v>
      </c>
      <c r="U15" s="198">
        <f>ROUND(N(data!P75), 0)</f>
        <v>0</v>
      </c>
      <c r="V15" s="198">
        <f>ROUND(N(data!P76), 0)</f>
        <v>0</v>
      </c>
      <c r="W15" s="198">
        <f>ROUND(N(data!P77), 0)</f>
        <v>673657</v>
      </c>
      <c r="X15" s="198">
        <f>ROUND(N(data!P78), 0)</f>
        <v>8383533</v>
      </c>
      <c r="Y15" s="198">
        <f>ROUND(N(data!P79), 0)</f>
        <v>10408</v>
      </c>
      <c r="Z15" s="198">
        <f>ROUND(N(data!P80), 0)</f>
        <v>6262</v>
      </c>
      <c r="AA15" s="198">
        <f>ROUND(N(data!P81), 0)</f>
        <v>0</v>
      </c>
      <c r="AB15" s="198">
        <f>ROUND(N(data!P82), 0)</f>
        <v>6647</v>
      </c>
      <c r="AC15" s="198">
        <f>ROUND(N(data!P83), 0)</f>
        <v>5154</v>
      </c>
      <c r="AD15" s="198">
        <f>ROUND(N(data!P84), 0)</f>
        <v>0</v>
      </c>
      <c r="AE15" s="198">
        <f>ROUND(N(data!P89), 0)</f>
        <v>387648653</v>
      </c>
      <c r="AF15" s="198">
        <f>ROUND(N(data!P87), 0)</f>
        <v>117741887</v>
      </c>
      <c r="AG15" s="198">
        <f>ROUND(N(data!P90), 0)</f>
        <v>40998</v>
      </c>
      <c r="AH15" s="198">
        <f>ROUND(N(data!P91), 0)</f>
        <v>0</v>
      </c>
      <c r="AI15" s="198">
        <f>ROUND(N(data!P92), 0)</f>
        <v>5921</v>
      </c>
      <c r="AJ15" s="198">
        <f>ROUND(N(data!P93), 0)</f>
        <v>0</v>
      </c>
      <c r="AK15" s="271">
        <f>ROUND(N(data!P94), 2)</f>
        <v>36.92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210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0</v>
      </c>
      <c r="F16" s="271">
        <f>ROUND(N(data!Q60), 2)</f>
        <v>29.14</v>
      </c>
      <c r="G16" s="198">
        <f>ROUND(N(data!Q61), 0)</f>
        <v>4224828</v>
      </c>
      <c r="H16" s="198">
        <f>ROUND(N(data!Q62), 0)</f>
        <v>606627</v>
      </c>
      <c r="I16" s="198">
        <f>ROUND(N(data!Q63), 0)</f>
        <v>0</v>
      </c>
      <c r="J16" s="198">
        <f>ROUND(N(data!Q64), 0)</f>
        <v>87127</v>
      </c>
      <c r="K16" s="198">
        <f>ROUND(N(data!Q65), 0)</f>
        <v>0</v>
      </c>
      <c r="L16" s="198">
        <f>ROUND(N(data!Q66), 0)</f>
        <v>2333</v>
      </c>
      <c r="M16" s="198">
        <f>ROUND(N(data!Q67), 0)</f>
        <v>2036</v>
      </c>
      <c r="N16" s="198">
        <f>ROUND(N(data!Q68), 0)</f>
        <v>0</v>
      </c>
      <c r="O16" s="198">
        <f>ROUND(N(data!Q69), 0)</f>
        <v>3228115</v>
      </c>
      <c r="P16" s="198">
        <f>ROUND(N(data!Q70), 0)</f>
        <v>59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1676</v>
      </c>
      <c r="X16" s="198">
        <f>ROUND(N(data!Q78), 0)</f>
        <v>3223472</v>
      </c>
      <c r="Y16" s="198">
        <f>ROUND(N(data!Q79), 0)</f>
        <v>0</v>
      </c>
      <c r="Z16" s="198">
        <f>ROUND(N(data!Q80), 0)</f>
        <v>2016</v>
      </c>
      <c r="AA16" s="198">
        <f>ROUND(N(data!Q81), 0)</f>
        <v>0</v>
      </c>
      <c r="AB16" s="198">
        <f>ROUND(N(data!Q82), 0)</f>
        <v>848</v>
      </c>
      <c r="AC16" s="198">
        <f>ROUND(N(data!Q83), 0)</f>
        <v>44</v>
      </c>
      <c r="AD16" s="198">
        <f>ROUND(N(data!Q84), 0)</f>
        <v>0</v>
      </c>
      <c r="AE16" s="198">
        <f>ROUND(N(data!Q89), 0)</f>
        <v>32329161</v>
      </c>
      <c r="AF16" s="198">
        <f>ROUND(N(data!Q87), 0)</f>
        <v>11276605</v>
      </c>
      <c r="AG16" s="198">
        <f>ROUND(N(data!Q90), 0)</f>
        <v>16294</v>
      </c>
      <c r="AH16" s="198">
        <f>ROUND(N(data!Q91), 0)</f>
        <v>0</v>
      </c>
      <c r="AI16" s="198">
        <f>ROUND(N(data!Q92), 0)</f>
        <v>2353</v>
      </c>
      <c r="AJ16" s="198">
        <f>ROUND(N(data!Q93), 0)</f>
        <v>0</v>
      </c>
      <c r="AK16" s="271">
        <f>ROUND(N(data!Q94), 2)</f>
        <v>21.73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210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0</v>
      </c>
      <c r="F17" s="271">
        <f>ROUND(N(data!R60), 2)</f>
        <v>5.25</v>
      </c>
      <c r="G17" s="198">
        <f>ROUND(N(data!R61), 0)</f>
        <v>618163</v>
      </c>
      <c r="H17" s="198">
        <f>ROUND(N(data!R62), 0)</f>
        <v>66740</v>
      </c>
      <c r="I17" s="198">
        <f>ROUND(N(data!R63), 0)</f>
        <v>2092625</v>
      </c>
      <c r="J17" s="198">
        <f>ROUND(N(data!R64), 0)</f>
        <v>1209460</v>
      </c>
      <c r="K17" s="198">
        <f>ROUND(N(data!R65), 0)</f>
        <v>0</v>
      </c>
      <c r="L17" s="198">
        <f>ROUND(N(data!R66), 0)</f>
        <v>3284</v>
      </c>
      <c r="M17" s="198">
        <f>ROUND(N(data!R67), 0)</f>
        <v>15961</v>
      </c>
      <c r="N17" s="198">
        <f>ROUND(N(data!R68), 0)</f>
        <v>0</v>
      </c>
      <c r="O17" s="198">
        <f>ROUND(N(data!R69), 0)</f>
        <v>477009</v>
      </c>
      <c r="P17" s="198">
        <f>ROUND(N(data!R70), 0)</f>
        <v>4828</v>
      </c>
      <c r="Q17" s="198">
        <f>ROUND(N(data!R71), 0)</f>
        <v>115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418</v>
      </c>
      <c r="X17" s="198">
        <f>ROUND(N(data!R78), 0)</f>
        <v>471648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2953431</v>
      </c>
      <c r="AF17" s="198">
        <f>ROUND(N(data!R87), 0)</f>
        <v>2953431</v>
      </c>
      <c r="AG17" s="198">
        <f>ROUND(N(data!R90), 0)</f>
        <v>4098</v>
      </c>
      <c r="AH17" s="198">
        <f>ROUND(N(data!R91), 0)</f>
        <v>0</v>
      </c>
      <c r="AI17" s="198">
        <f>ROUND(N(data!R92), 0)</f>
        <v>592</v>
      </c>
      <c r="AJ17" s="198">
        <f>ROUND(N(data!R93), 0)</f>
        <v>0</v>
      </c>
      <c r="AK17" s="271">
        <f>ROUND(N(data!R94), 2)</f>
        <v>0.01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210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10317</v>
      </c>
      <c r="K18" s="198">
        <f>ROUND(N(data!S65), 0)</f>
        <v>0</v>
      </c>
      <c r="L18" s="198">
        <f>ROUND(N(data!S66), 0)</f>
        <v>74882</v>
      </c>
      <c r="M18" s="198">
        <f>ROUND(N(data!S67), 0)</f>
        <v>0</v>
      </c>
      <c r="N18" s="198">
        <f>ROUND(N(data!S68), 0)</f>
        <v>-41</v>
      </c>
      <c r="O18" s="198">
        <f>ROUND(N(data!S69), 0)</f>
        <v>619</v>
      </c>
      <c r="P18" s="198">
        <f>ROUND(N(data!S70), 0)</f>
        <v>111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508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210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1.1299999999999999</v>
      </c>
      <c r="G19" s="198">
        <f>ROUND(N(data!T61), 0)</f>
        <v>177213</v>
      </c>
      <c r="H19" s="198">
        <f>ROUND(N(data!T62), 0)</f>
        <v>10569</v>
      </c>
      <c r="I19" s="198">
        <f>ROUND(N(data!T63), 0)</f>
        <v>0</v>
      </c>
      <c r="J19" s="198">
        <f>ROUND(N(data!T64), 0)</f>
        <v>90725</v>
      </c>
      <c r="K19" s="198">
        <f>ROUND(N(data!T65), 0)</f>
        <v>0</v>
      </c>
      <c r="L19" s="198">
        <f>ROUND(N(data!T66), 0)</f>
        <v>3347</v>
      </c>
      <c r="M19" s="198">
        <f>ROUND(N(data!T67), 0)</f>
        <v>6761</v>
      </c>
      <c r="N19" s="198">
        <f>ROUND(N(data!T68), 0)</f>
        <v>0</v>
      </c>
      <c r="O19" s="198">
        <f>ROUND(N(data!T69), 0)</f>
        <v>135210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135210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1621907</v>
      </c>
      <c r="AF19" s="198">
        <f>ROUND(N(data!T87), 0)</f>
        <v>1541845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1.1000000000000001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210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0</v>
      </c>
      <c r="F20" s="271">
        <f>ROUND(N(data!U60), 2)</f>
        <v>2.46</v>
      </c>
      <c r="G20" s="198">
        <f>ROUND(N(data!U61), 0)</f>
        <v>266424</v>
      </c>
      <c r="H20" s="198">
        <f>ROUND(N(data!U62), 0)</f>
        <v>18200</v>
      </c>
      <c r="I20" s="198">
        <f>ROUND(N(data!U63), 0)</f>
        <v>944430</v>
      </c>
      <c r="J20" s="198">
        <f>ROUND(N(data!U64), 0)</f>
        <v>450723</v>
      </c>
      <c r="K20" s="198">
        <f>ROUND(N(data!U65), 0)</f>
        <v>0</v>
      </c>
      <c r="L20" s="198">
        <f>ROUND(N(data!U66), 0)</f>
        <v>5764630</v>
      </c>
      <c r="M20" s="198">
        <f>ROUND(N(data!U67), 0)</f>
        <v>18982</v>
      </c>
      <c r="N20" s="198">
        <f>ROUND(N(data!U68), 0)</f>
        <v>0</v>
      </c>
      <c r="O20" s="198">
        <f>ROUND(N(data!U69), 0)</f>
        <v>644122</v>
      </c>
      <c r="P20" s="198">
        <f>ROUND(N(data!U70), 0)</f>
        <v>434978</v>
      </c>
      <c r="Q20" s="198">
        <f>ROUND(N(data!U71), 0)</f>
        <v>0</v>
      </c>
      <c r="R20" s="198">
        <f>ROUND(N(data!U72), 0)</f>
        <v>867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203277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5000</v>
      </c>
      <c r="AD20" s="198">
        <f>ROUND(N(data!U84), 0)</f>
        <v>0</v>
      </c>
      <c r="AE20" s="198">
        <f>ROUND(N(data!U89), 0)</f>
        <v>57000781</v>
      </c>
      <c r="AF20" s="198">
        <f>ROUND(N(data!U87), 0)</f>
        <v>32243981</v>
      </c>
      <c r="AG20" s="198">
        <f>ROUND(N(data!U90), 0)</f>
        <v>0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210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0</v>
      </c>
      <c r="F21" s="271">
        <f>ROUND(N(data!V60), 2)</f>
        <v>29.58</v>
      </c>
      <c r="G21" s="198">
        <f>ROUND(N(data!V61), 0)</f>
        <v>4210136</v>
      </c>
      <c r="H21" s="198">
        <f>ROUND(N(data!V62), 0)</f>
        <v>599283</v>
      </c>
      <c r="I21" s="198">
        <f>ROUND(N(data!V63), 0)</f>
        <v>0</v>
      </c>
      <c r="J21" s="198">
        <f>ROUND(N(data!V64), 0)</f>
        <v>2092489</v>
      </c>
      <c r="K21" s="198">
        <f>ROUND(N(data!V65), 0)</f>
        <v>0</v>
      </c>
      <c r="L21" s="198">
        <f>ROUND(N(data!V66), 0)</f>
        <v>73608</v>
      </c>
      <c r="M21" s="198">
        <f>ROUND(N(data!V67), 0)</f>
        <v>139219</v>
      </c>
      <c r="N21" s="198">
        <f>ROUND(N(data!V68), 0)</f>
        <v>2083</v>
      </c>
      <c r="O21" s="198">
        <f>ROUND(N(data!V69), 0)</f>
        <v>3657643</v>
      </c>
      <c r="P21" s="198">
        <f>ROUND(N(data!V70), 0)</f>
        <v>0</v>
      </c>
      <c r="Q21" s="198">
        <f>ROUND(N(data!V71), 0)</f>
        <v>409384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28690</v>
      </c>
      <c r="X21" s="198">
        <f>ROUND(N(data!V78), 0)</f>
        <v>3212262</v>
      </c>
      <c r="Y21" s="198">
        <f>ROUND(N(data!V79), 0)</f>
        <v>664</v>
      </c>
      <c r="Z21" s="198">
        <f>ROUND(N(data!V80), 0)</f>
        <v>1909</v>
      </c>
      <c r="AA21" s="198">
        <f>ROUND(N(data!V81), 0)</f>
        <v>0</v>
      </c>
      <c r="AB21" s="198">
        <f>ROUND(N(data!V82), 0)</f>
        <v>1641</v>
      </c>
      <c r="AC21" s="198">
        <f>ROUND(N(data!V83), 0)</f>
        <v>3093</v>
      </c>
      <c r="AD21" s="198">
        <f>ROUND(N(data!V84), 0)</f>
        <v>0</v>
      </c>
      <c r="AE21" s="198">
        <f>ROUND(N(data!V89), 0)</f>
        <v>79041465</v>
      </c>
      <c r="AF21" s="198">
        <f>ROUND(N(data!V87), 0)</f>
        <v>43205692</v>
      </c>
      <c r="AG21" s="198">
        <f>ROUND(N(data!V90), 0)</f>
        <v>2215</v>
      </c>
      <c r="AH21" s="198">
        <f>ROUND(N(data!V91), 0)</f>
        <v>0</v>
      </c>
      <c r="AI21" s="198">
        <f>ROUND(N(data!V92), 0)</f>
        <v>320</v>
      </c>
      <c r="AJ21" s="198">
        <f>ROUND(N(data!V93), 0)</f>
        <v>0</v>
      </c>
      <c r="AK21" s="271">
        <f>ROUND(N(data!V94), 2)</f>
        <v>4.01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210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0</v>
      </c>
      <c r="F22" s="271">
        <f>ROUND(N(data!W60), 2)</f>
        <v>6.18</v>
      </c>
      <c r="G22" s="198">
        <f>ROUND(N(data!W61), 0)</f>
        <v>1162424</v>
      </c>
      <c r="H22" s="198">
        <f>ROUND(N(data!W62), 0)</f>
        <v>149236</v>
      </c>
      <c r="I22" s="198">
        <f>ROUND(N(data!W63), 0)</f>
        <v>0</v>
      </c>
      <c r="J22" s="198">
        <f>ROUND(N(data!W64), 0)</f>
        <v>226302</v>
      </c>
      <c r="K22" s="198">
        <f>ROUND(N(data!W65), 0)</f>
        <v>0</v>
      </c>
      <c r="L22" s="198">
        <f>ROUND(N(data!W66), 0)</f>
        <v>57300</v>
      </c>
      <c r="M22" s="198">
        <f>ROUND(N(data!W67), 0)</f>
        <v>80976</v>
      </c>
      <c r="N22" s="198">
        <f>ROUND(N(data!W68), 0)</f>
        <v>0</v>
      </c>
      <c r="O22" s="198">
        <f>ROUND(N(data!W69), 0)</f>
        <v>925377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38408</v>
      </c>
      <c r="X22" s="198">
        <f>ROUND(N(data!W78), 0)</f>
        <v>886910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59</v>
      </c>
      <c r="AC22" s="198">
        <f>ROUND(N(data!W83), 0)</f>
        <v>0</v>
      </c>
      <c r="AD22" s="198">
        <f>ROUND(N(data!W84), 0)</f>
        <v>0</v>
      </c>
      <c r="AE22" s="198">
        <f>ROUND(N(data!W89), 0)</f>
        <v>16924853</v>
      </c>
      <c r="AF22" s="198">
        <f>ROUND(N(data!W87), 0)</f>
        <v>2738990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0.04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210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0</v>
      </c>
      <c r="F23" s="271">
        <f>ROUND(N(data!X60), 2)</f>
        <v>21.43</v>
      </c>
      <c r="G23" s="198">
        <f>ROUND(N(data!X61), 0)</f>
        <v>3278283</v>
      </c>
      <c r="H23" s="198">
        <f>ROUND(N(data!X62), 0)</f>
        <v>453002</v>
      </c>
      <c r="I23" s="198">
        <f>ROUND(N(data!X63), 0)</f>
        <v>0</v>
      </c>
      <c r="J23" s="198">
        <f>ROUND(N(data!X64), 0)</f>
        <v>1380565</v>
      </c>
      <c r="K23" s="198">
        <f>ROUND(N(data!X65), 0)</f>
        <v>0</v>
      </c>
      <c r="L23" s="198">
        <f>ROUND(N(data!X66), 0)</f>
        <v>18994</v>
      </c>
      <c r="M23" s="198">
        <f>ROUND(N(data!X67), 0)</f>
        <v>10217</v>
      </c>
      <c r="N23" s="198">
        <f>ROUND(N(data!X68), 0)</f>
        <v>0</v>
      </c>
      <c r="O23" s="198">
        <f>ROUND(N(data!X69), 0)</f>
        <v>2435367</v>
      </c>
      <c r="P23" s="198">
        <f>ROUND(N(data!X70), 0)</f>
        <v>0</v>
      </c>
      <c r="Q23" s="198">
        <f>ROUND(N(data!X71), 0)</f>
        <v>1640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-67607</v>
      </c>
      <c r="X23" s="198">
        <f>ROUND(N(data!X78), 0)</f>
        <v>2501274</v>
      </c>
      <c r="Y23" s="198">
        <f>ROUND(N(data!X79), 0)</f>
        <v>0</v>
      </c>
      <c r="Z23" s="198">
        <f>ROUND(N(data!X80), 0)</f>
        <v>50</v>
      </c>
      <c r="AA23" s="198">
        <f>ROUND(N(data!X81), 0)</f>
        <v>0</v>
      </c>
      <c r="AB23" s="198">
        <f>ROUND(N(data!X82), 0)</f>
        <v>0</v>
      </c>
      <c r="AC23" s="198">
        <f>ROUND(N(data!X83), 0)</f>
        <v>10</v>
      </c>
      <c r="AD23" s="198">
        <f>ROUND(N(data!X84), 0)</f>
        <v>0</v>
      </c>
      <c r="AE23" s="198">
        <f>ROUND(N(data!X89), 0)</f>
        <v>40114455</v>
      </c>
      <c r="AF23" s="198">
        <f>ROUND(N(data!X87), 0)</f>
        <v>8788856</v>
      </c>
      <c r="AG23" s="198">
        <f>ROUND(N(data!X90), 0)</f>
        <v>1130</v>
      </c>
      <c r="AH23" s="198">
        <f>ROUND(N(data!X91), 0)</f>
        <v>0</v>
      </c>
      <c r="AI23" s="198">
        <f>ROUND(N(data!X92), 0)</f>
        <v>163</v>
      </c>
      <c r="AJ23" s="198">
        <f>ROUND(N(data!X93), 0)</f>
        <v>0</v>
      </c>
      <c r="AK23" s="271">
        <f>ROUND(N(data!X94), 2)</f>
        <v>0.08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210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0</v>
      </c>
      <c r="F24" s="271">
        <f>ROUND(N(data!Y60), 2)</f>
        <v>40.22</v>
      </c>
      <c r="G24" s="198">
        <f>ROUND(N(data!Y61), 0)</f>
        <v>4809578</v>
      </c>
      <c r="H24" s="198">
        <f>ROUND(N(data!Y62), 0)</f>
        <v>703284</v>
      </c>
      <c r="I24" s="198">
        <f>ROUND(N(data!Y63), 0)</f>
        <v>0</v>
      </c>
      <c r="J24" s="198">
        <f>ROUND(N(data!Y64), 0)</f>
        <v>691121</v>
      </c>
      <c r="K24" s="198">
        <f>ROUND(N(data!Y65), 0)</f>
        <v>0</v>
      </c>
      <c r="L24" s="198">
        <f>ROUND(N(data!Y66), 0)</f>
        <v>722180</v>
      </c>
      <c r="M24" s="198">
        <f>ROUND(N(data!Y67), 0)</f>
        <v>434955</v>
      </c>
      <c r="N24" s="198">
        <f>ROUND(N(data!Y68), 0)</f>
        <v>0</v>
      </c>
      <c r="O24" s="198">
        <f>ROUND(N(data!Y69), 0)</f>
        <v>4244676</v>
      </c>
      <c r="P24" s="198">
        <f>ROUND(N(data!Y70), 0)</f>
        <v>0</v>
      </c>
      <c r="Q24" s="198">
        <f>ROUND(N(data!Y71), 0)</f>
        <v>0</v>
      </c>
      <c r="R24" s="198">
        <f>ROUND(N(data!Y72), 0)</f>
        <v>4412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556311</v>
      </c>
      <c r="X24" s="198">
        <f>ROUND(N(data!Y78), 0)</f>
        <v>3669626</v>
      </c>
      <c r="Y24" s="198">
        <f>ROUND(N(data!Y79), 0)</f>
        <v>0</v>
      </c>
      <c r="Z24" s="198">
        <f>ROUND(N(data!Y80), 0)</f>
        <v>100</v>
      </c>
      <c r="AA24" s="198">
        <f>ROUND(N(data!Y81), 0)</f>
        <v>0</v>
      </c>
      <c r="AB24" s="198">
        <f>ROUND(N(data!Y82), 0)</f>
        <v>0</v>
      </c>
      <c r="AC24" s="198">
        <f>ROUND(N(data!Y83), 0)</f>
        <v>14227</v>
      </c>
      <c r="AD24" s="198">
        <f>ROUND(N(data!Y84), 0)</f>
        <v>0</v>
      </c>
      <c r="AE24" s="198">
        <f>ROUND(N(data!Y89), 0)</f>
        <v>43872946</v>
      </c>
      <c r="AF24" s="198">
        <f>ROUND(N(data!Y87), 0)</f>
        <v>8067547</v>
      </c>
      <c r="AG24" s="198">
        <f>ROUND(N(data!Y90), 0)</f>
        <v>12521</v>
      </c>
      <c r="AH24" s="198">
        <f>ROUND(N(data!Y91), 0)</f>
        <v>0</v>
      </c>
      <c r="AI24" s="198">
        <f>ROUND(N(data!Y92), 0)</f>
        <v>1808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210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210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0</v>
      </c>
      <c r="F26" s="271">
        <f>ROUND(N(data!AA60), 2)</f>
        <v>0.81</v>
      </c>
      <c r="G26" s="198">
        <f>ROUND(N(data!AA61), 0)</f>
        <v>134578</v>
      </c>
      <c r="H26" s="198">
        <f>ROUND(N(data!AA62), 0)</f>
        <v>0</v>
      </c>
      <c r="I26" s="198">
        <f>ROUND(N(data!AA63), 0)</f>
        <v>0</v>
      </c>
      <c r="J26" s="198">
        <f>ROUND(N(data!AA64), 0)</f>
        <v>55800</v>
      </c>
      <c r="K26" s="198">
        <f>ROUND(N(data!AA65), 0)</f>
        <v>0</v>
      </c>
      <c r="L26" s="198">
        <f>ROUND(N(data!AA66), 0)</f>
        <v>527</v>
      </c>
      <c r="M26" s="198">
        <f>ROUND(N(data!AA67), 0)</f>
        <v>0</v>
      </c>
      <c r="N26" s="198">
        <f>ROUND(N(data!AA68), 0)</f>
        <v>0</v>
      </c>
      <c r="O26" s="198">
        <f>ROUND(N(data!AA69), 0)</f>
        <v>123010</v>
      </c>
      <c r="P26" s="198">
        <f>ROUND(N(data!AA70), 0)</f>
        <v>0</v>
      </c>
      <c r="Q26" s="198">
        <f>ROUND(N(data!AA71), 0)</f>
        <v>0</v>
      </c>
      <c r="R26" s="198">
        <f>ROUND(N(data!AA72), 0)</f>
        <v>3144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17185</v>
      </c>
      <c r="X26" s="198">
        <f>ROUND(N(data!AA78), 0)</f>
        <v>102681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2798633</v>
      </c>
      <c r="AF26" s="198">
        <f>ROUND(N(data!AA87), 0)</f>
        <v>449854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210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28.12</v>
      </c>
      <c r="G27" s="198">
        <f>ROUND(N(data!AB61), 0)</f>
        <v>4491038</v>
      </c>
      <c r="H27" s="198">
        <f>ROUND(N(data!AB62), 0)</f>
        <v>612252</v>
      </c>
      <c r="I27" s="198">
        <f>ROUND(N(data!AB63), 0)</f>
        <v>12932</v>
      </c>
      <c r="J27" s="198">
        <f>ROUND(N(data!AB64), 0)</f>
        <v>5156682</v>
      </c>
      <c r="K27" s="198">
        <f>ROUND(N(data!AB65), 0)</f>
        <v>0</v>
      </c>
      <c r="L27" s="198">
        <f>ROUND(N(data!AB66), 0)</f>
        <v>133159</v>
      </c>
      <c r="M27" s="198">
        <f>ROUND(N(data!AB67), 0)</f>
        <v>3369</v>
      </c>
      <c r="N27" s="198">
        <f>ROUND(N(data!AB68), 0)</f>
        <v>618262</v>
      </c>
      <c r="O27" s="198">
        <f>ROUND(N(data!AB69), 0)</f>
        <v>3536949</v>
      </c>
      <c r="P27" s="198">
        <f>ROUND(N(data!AB70), 0)</f>
        <v>0</v>
      </c>
      <c r="Q27" s="198">
        <f>ROUND(N(data!AB71), 0)</f>
        <v>0</v>
      </c>
      <c r="R27" s="198">
        <f>ROUND(N(data!AB72), 0)</f>
        <v>1750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104057</v>
      </c>
      <c r="X27" s="198">
        <f>ROUND(N(data!AB78), 0)</f>
        <v>3426585</v>
      </c>
      <c r="Y27" s="198">
        <f>ROUND(N(data!AB79), 0)</f>
        <v>0</v>
      </c>
      <c r="Z27" s="198">
        <f>ROUND(N(data!AB80), 0)</f>
        <v>1905</v>
      </c>
      <c r="AA27" s="198">
        <f>ROUND(N(data!AB81), 0)</f>
        <v>0</v>
      </c>
      <c r="AB27" s="198">
        <f>ROUND(N(data!AB82), 0)</f>
        <v>409</v>
      </c>
      <c r="AC27" s="198">
        <f>ROUND(N(data!AB83), 0)</f>
        <v>2243</v>
      </c>
      <c r="AD27" s="198">
        <f>ROUND(N(data!AB84), 0)</f>
        <v>3811</v>
      </c>
      <c r="AE27" s="198">
        <f>ROUND(N(data!AB89), 0)</f>
        <v>48828267</v>
      </c>
      <c r="AF27" s="198">
        <f>ROUND(N(data!AB87), 0)</f>
        <v>31215235</v>
      </c>
      <c r="AG27" s="198">
        <f>ROUND(N(data!AB90), 0)</f>
        <v>4583</v>
      </c>
      <c r="AH27" s="198">
        <f>ROUND(N(data!AB91), 0)</f>
        <v>0</v>
      </c>
      <c r="AI27" s="198">
        <f>ROUND(N(data!AB92), 0)</f>
        <v>662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210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0</v>
      </c>
      <c r="F28" s="271">
        <f>ROUND(N(data!AC60), 2)</f>
        <v>16.510000000000002</v>
      </c>
      <c r="G28" s="198">
        <f>ROUND(N(data!AC61), 0)</f>
        <v>2154832</v>
      </c>
      <c r="H28" s="198">
        <f>ROUND(N(data!AC62), 0)</f>
        <v>300195</v>
      </c>
      <c r="I28" s="198">
        <f>ROUND(N(data!AC63), 0)</f>
        <v>0</v>
      </c>
      <c r="J28" s="198">
        <f>ROUND(N(data!AC64), 0)</f>
        <v>291300</v>
      </c>
      <c r="K28" s="198">
        <f>ROUND(N(data!AC65), 0)</f>
        <v>0</v>
      </c>
      <c r="L28" s="198">
        <f>ROUND(N(data!AC66), 0)</f>
        <v>12793</v>
      </c>
      <c r="M28" s="198">
        <f>ROUND(N(data!AC67), 0)</f>
        <v>145841</v>
      </c>
      <c r="N28" s="198">
        <f>ROUND(N(data!AC68), 0)</f>
        <v>0</v>
      </c>
      <c r="O28" s="198">
        <f>ROUND(N(data!AC69), 0)</f>
        <v>1849076</v>
      </c>
      <c r="P28" s="198">
        <f>ROUND(N(data!AC70), 0)</f>
        <v>0</v>
      </c>
      <c r="Q28" s="198">
        <f>ROUND(N(data!AC71), 0)</f>
        <v>181465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18581</v>
      </c>
      <c r="X28" s="198">
        <f>ROUND(N(data!AC78), 0)</f>
        <v>1644100</v>
      </c>
      <c r="Y28" s="198">
        <f>ROUND(N(data!AC79), 0)</f>
        <v>0</v>
      </c>
      <c r="Z28" s="198">
        <f>ROUND(N(data!AC80), 0)</f>
        <v>2012</v>
      </c>
      <c r="AA28" s="198">
        <f>ROUND(N(data!AC81), 0)</f>
        <v>0</v>
      </c>
      <c r="AB28" s="198">
        <f>ROUND(N(data!AC82), 0)</f>
        <v>1237</v>
      </c>
      <c r="AC28" s="198">
        <f>ROUND(N(data!AC83), 0)</f>
        <v>1681</v>
      </c>
      <c r="AD28" s="198">
        <f>ROUND(N(data!AC84), 0)</f>
        <v>0</v>
      </c>
      <c r="AE28" s="198">
        <f>ROUND(N(data!AC89), 0)</f>
        <v>28953247</v>
      </c>
      <c r="AF28" s="198">
        <f>ROUND(N(data!AC87), 0)</f>
        <v>26078983</v>
      </c>
      <c r="AG28" s="198">
        <f>ROUND(N(data!AC90), 0)</f>
        <v>1856</v>
      </c>
      <c r="AH28" s="198">
        <f>ROUND(N(data!AC91), 0)</f>
        <v>0</v>
      </c>
      <c r="AI28" s="198">
        <f>ROUND(N(data!AC92), 0)</f>
        <v>268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210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1.61</v>
      </c>
      <c r="G29" s="198">
        <f>ROUND(N(data!AD61), 0)</f>
        <v>260628</v>
      </c>
      <c r="H29" s="198">
        <f>ROUND(N(data!AD62), 0)</f>
        <v>0</v>
      </c>
      <c r="I29" s="198">
        <f>ROUND(N(data!AD63), 0)</f>
        <v>0</v>
      </c>
      <c r="J29" s="198">
        <f>ROUND(N(data!AD64), 0)</f>
        <v>74181</v>
      </c>
      <c r="K29" s="198">
        <f>ROUND(N(data!AD65), 0)</f>
        <v>0</v>
      </c>
      <c r="L29" s="198">
        <f>ROUND(N(data!AD66), 0)</f>
        <v>2803</v>
      </c>
      <c r="M29" s="198">
        <f>ROUND(N(data!AD67), 0)</f>
        <v>0</v>
      </c>
      <c r="N29" s="198">
        <f>ROUND(N(data!AD68), 0)</f>
        <v>0</v>
      </c>
      <c r="O29" s="198">
        <f>ROUND(N(data!AD69), 0)</f>
        <v>204295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198855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5440</v>
      </c>
      <c r="AD29" s="198">
        <f>ROUND(N(data!AD84), 0)</f>
        <v>0</v>
      </c>
      <c r="AE29" s="198">
        <f>ROUND(N(data!AD89), 0)</f>
        <v>2300906</v>
      </c>
      <c r="AF29" s="198">
        <f>ROUND(N(data!AD87), 0)</f>
        <v>2104079</v>
      </c>
      <c r="AG29" s="198">
        <f>ROUND(N(data!AD90), 0)</f>
        <v>1106</v>
      </c>
      <c r="AH29" s="198">
        <f>ROUND(N(data!AD91), 0)</f>
        <v>0</v>
      </c>
      <c r="AI29" s="198">
        <f>ROUND(N(data!AD92), 0)</f>
        <v>160</v>
      </c>
      <c r="AJ29" s="198">
        <f>ROUND(N(data!AD93), 0)</f>
        <v>0</v>
      </c>
      <c r="AK29" s="271">
        <f>ROUND(N(data!AD94), 2)</f>
        <v>1.57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210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0</v>
      </c>
      <c r="F30" s="271">
        <f>ROUND(N(data!AE60), 2)</f>
        <v>19.89</v>
      </c>
      <c r="G30" s="198">
        <f>ROUND(N(data!AE61), 0)</f>
        <v>2564889</v>
      </c>
      <c r="H30" s="198">
        <f>ROUND(N(data!AE62), 0)</f>
        <v>399516</v>
      </c>
      <c r="I30" s="198">
        <f>ROUND(N(data!AE63), 0)</f>
        <v>0</v>
      </c>
      <c r="J30" s="198">
        <f>ROUND(N(data!AE64), 0)</f>
        <v>15457</v>
      </c>
      <c r="K30" s="198">
        <f>ROUND(N(data!AE65), 0)</f>
        <v>0</v>
      </c>
      <c r="L30" s="198">
        <f>ROUND(N(data!AE66), 0)</f>
        <v>1919</v>
      </c>
      <c r="M30" s="198">
        <f>ROUND(N(data!AE67), 0)</f>
        <v>596</v>
      </c>
      <c r="N30" s="198">
        <f>ROUND(N(data!AE68), 0)</f>
        <v>0</v>
      </c>
      <c r="O30" s="198">
        <f>ROUND(N(data!AE69), 0)</f>
        <v>1961548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1956966</v>
      </c>
      <c r="Y30" s="198">
        <f>ROUND(N(data!AE79), 0)</f>
        <v>0</v>
      </c>
      <c r="Z30" s="198">
        <f>ROUND(N(data!AE80), 0)</f>
        <v>629</v>
      </c>
      <c r="AA30" s="198">
        <f>ROUND(N(data!AE81), 0)</f>
        <v>0</v>
      </c>
      <c r="AB30" s="198">
        <f>ROUND(N(data!AE82), 0)</f>
        <v>572</v>
      </c>
      <c r="AC30" s="198">
        <f>ROUND(N(data!AE83), 0)</f>
        <v>3381</v>
      </c>
      <c r="AD30" s="198">
        <f>ROUND(N(data!AE84), 0)</f>
        <v>0</v>
      </c>
      <c r="AE30" s="198">
        <f>ROUND(N(data!AE89), 0)</f>
        <v>11738430</v>
      </c>
      <c r="AF30" s="198">
        <f>ROUND(N(data!AE87), 0)</f>
        <v>7335515</v>
      </c>
      <c r="AG30" s="198">
        <f>ROUND(N(data!AE90), 0)</f>
        <v>6121</v>
      </c>
      <c r="AH30" s="198">
        <f>ROUND(N(data!AE91), 0)</f>
        <v>0</v>
      </c>
      <c r="AI30" s="198">
        <f>ROUND(N(data!AE92), 0)</f>
        <v>884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210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210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0</v>
      </c>
      <c r="F32" s="271">
        <f>ROUND(N(data!AG60), 2)</f>
        <v>58.62</v>
      </c>
      <c r="G32" s="198">
        <f>ROUND(N(data!AG61), 0)</f>
        <v>7431549</v>
      </c>
      <c r="H32" s="198">
        <f>ROUND(N(data!AG62), 0)</f>
        <v>1051972</v>
      </c>
      <c r="I32" s="198">
        <f>ROUND(N(data!AG63), 0)</f>
        <v>887162</v>
      </c>
      <c r="J32" s="198">
        <f>ROUND(N(data!AG64), 0)</f>
        <v>1051433</v>
      </c>
      <c r="K32" s="198">
        <f>ROUND(N(data!AG65), 0)</f>
        <v>0</v>
      </c>
      <c r="L32" s="198">
        <f>ROUND(N(data!AG66), 0)</f>
        <v>9026</v>
      </c>
      <c r="M32" s="198">
        <f>ROUND(N(data!AG67), 0)</f>
        <v>42752</v>
      </c>
      <c r="N32" s="198">
        <f>ROUND(N(data!AG68), 0)</f>
        <v>0</v>
      </c>
      <c r="O32" s="198">
        <f>ROUND(N(data!AG69), 0)</f>
        <v>5713687</v>
      </c>
      <c r="P32" s="198">
        <f>ROUND(N(data!AG70), 0)</f>
        <v>2288</v>
      </c>
      <c r="Q32" s="198">
        <f>ROUND(N(data!AG71), 0)</f>
        <v>7454</v>
      </c>
      <c r="R32" s="198">
        <f>ROUND(N(data!AG72), 0)</f>
        <v>725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722</v>
      </c>
      <c r="X32" s="198">
        <f>ROUND(N(data!AG78), 0)</f>
        <v>5670145</v>
      </c>
      <c r="Y32" s="198">
        <f>ROUND(N(data!AG79), 0)</f>
        <v>5274</v>
      </c>
      <c r="Z32" s="198">
        <f>ROUND(N(data!AG80), 0)</f>
        <v>25785</v>
      </c>
      <c r="AA32" s="198">
        <f>ROUND(N(data!AG81), 0)</f>
        <v>0</v>
      </c>
      <c r="AB32" s="198">
        <f>ROUND(N(data!AG82), 0)</f>
        <v>101</v>
      </c>
      <c r="AC32" s="198">
        <f>ROUND(N(data!AG83), 0)</f>
        <v>1193</v>
      </c>
      <c r="AD32" s="198">
        <f>ROUND(N(data!AG84), 0)</f>
        <v>0</v>
      </c>
      <c r="AE32" s="198">
        <f>ROUND(N(data!AG89), 0)</f>
        <v>99047347</v>
      </c>
      <c r="AF32" s="198">
        <f>ROUND(N(data!AG87), 0)</f>
        <v>16765055</v>
      </c>
      <c r="AG32" s="198">
        <f>ROUND(N(data!AG90), 0)</f>
        <v>19642</v>
      </c>
      <c r="AH32" s="198">
        <f>ROUND(N(data!AG91), 0)</f>
        <v>0</v>
      </c>
      <c r="AI32" s="198">
        <f>ROUND(N(data!AG92), 0)</f>
        <v>2837</v>
      </c>
      <c r="AJ32" s="198">
        <f>ROUND(N(data!AG93), 0)</f>
        <v>0</v>
      </c>
      <c r="AK32" s="271">
        <f>ROUND(N(data!AG94), 2)</f>
        <v>34.450000000000003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210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210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210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0</v>
      </c>
      <c r="F35" s="271">
        <f>ROUND(N(data!AJ60), 2)</f>
        <v>16.84</v>
      </c>
      <c r="G35" s="198">
        <f>ROUND(N(data!AJ61), 0)</f>
        <v>1753559</v>
      </c>
      <c r="H35" s="198">
        <f>ROUND(N(data!AJ62), 0)</f>
        <v>250408</v>
      </c>
      <c r="I35" s="198">
        <f>ROUND(N(data!AJ63), 0)</f>
        <v>1308780</v>
      </c>
      <c r="J35" s="198">
        <f>ROUND(N(data!AJ64), 0)</f>
        <v>547643</v>
      </c>
      <c r="K35" s="198">
        <f>ROUND(N(data!AJ65), 0)</f>
        <v>0</v>
      </c>
      <c r="L35" s="198">
        <f>ROUND(N(data!AJ66), 0)</f>
        <v>807913</v>
      </c>
      <c r="M35" s="198">
        <f>ROUND(N(data!AJ67), 0)</f>
        <v>550</v>
      </c>
      <c r="N35" s="198">
        <f>ROUND(N(data!AJ68), 0)</f>
        <v>20601</v>
      </c>
      <c r="O35" s="198">
        <f>ROUND(N(data!AJ69), 0)</f>
        <v>3660896</v>
      </c>
      <c r="P35" s="198">
        <f>ROUND(N(data!AJ70), 0)</f>
        <v>339</v>
      </c>
      <c r="Q35" s="198">
        <f>ROUND(N(data!AJ71), 0)</f>
        <v>2620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2292070</v>
      </c>
      <c r="X35" s="198">
        <f>ROUND(N(data!AJ78), 0)</f>
        <v>1337936</v>
      </c>
      <c r="Y35" s="198">
        <f>ROUND(N(data!AJ79), 0)</f>
        <v>0</v>
      </c>
      <c r="Z35" s="198">
        <f>ROUND(N(data!AJ80), 0)</f>
        <v>21429</v>
      </c>
      <c r="AA35" s="198">
        <f>ROUND(N(data!AJ81), 0)</f>
        <v>0</v>
      </c>
      <c r="AB35" s="198">
        <f>ROUND(N(data!AJ82), 0)</f>
        <v>1081</v>
      </c>
      <c r="AC35" s="198">
        <f>ROUND(N(data!AJ83), 0)</f>
        <v>5421</v>
      </c>
      <c r="AD35" s="198">
        <f>ROUND(N(data!AJ84), 0)</f>
        <v>12714</v>
      </c>
      <c r="AE35" s="198">
        <f>ROUND(N(data!AJ89), 0)</f>
        <v>10005318</v>
      </c>
      <c r="AF35" s="198">
        <f>ROUND(N(data!AJ87), 0)</f>
        <v>43906</v>
      </c>
      <c r="AG35" s="198">
        <f>ROUND(N(data!AJ90), 0)</f>
        <v>2883</v>
      </c>
      <c r="AH35" s="198">
        <f>ROUND(N(data!AJ91), 0)</f>
        <v>0</v>
      </c>
      <c r="AI35" s="198">
        <f>ROUND(N(data!AJ92), 0)</f>
        <v>416</v>
      </c>
      <c r="AJ35" s="198">
        <f>ROUND(N(data!AJ93), 0)</f>
        <v>0</v>
      </c>
      <c r="AK35" s="271">
        <f>ROUND(N(data!AJ94), 2)</f>
        <v>2.87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210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210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210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210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210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210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210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210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210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210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210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210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1.56</v>
      </c>
      <c r="G47" s="198">
        <f>ROUND(N(data!AV61), 0)</f>
        <v>366747</v>
      </c>
      <c r="H47" s="198">
        <f>ROUND(N(data!AV62), 0)</f>
        <v>53372</v>
      </c>
      <c r="I47" s="198">
        <f>ROUND(N(data!AV63), 0)</f>
        <v>0</v>
      </c>
      <c r="J47" s="198">
        <f>ROUND(N(data!AV64), 0)</f>
        <v>23502</v>
      </c>
      <c r="K47" s="198">
        <f>ROUND(N(data!AV65), 0)</f>
        <v>0</v>
      </c>
      <c r="L47" s="198">
        <f>ROUND(N(data!AV66), 0)</f>
        <v>731</v>
      </c>
      <c r="M47" s="198">
        <f>ROUND(N(data!AV67), 0)</f>
        <v>0</v>
      </c>
      <c r="N47" s="198">
        <f>ROUND(N(data!AV68), 0)</f>
        <v>0</v>
      </c>
      <c r="O47" s="198">
        <f>ROUND(N(data!AV69), 0)</f>
        <v>280121</v>
      </c>
      <c r="P47" s="198">
        <f>ROUND(N(data!AV70), 0)</f>
        <v>0</v>
      </c>
      <c r="Q47" s="198">
        <f>ROUND(N(data!AV71), 0)</f>
        <v>299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279822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584870</v>
      </c>
      <c r="AF47" s="198">
        <f>ROUND(N(data!AV87), 0)</f>
        <v>1632</v>
      </c>
      <c r="AG47" s="198">
        <f>ROUND(N(data!AV90), 0)</f>
        <v>554</v>
      </c>
      <c r="AH47" s="198">
        <f>ROUND(N(data!AV91), 0)</f>
        <v>0</v>
      </c>
      <c r="AI47" s="198">
        <f>ROUND(N(data!AV92), 0)</f>
        <v>80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210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210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210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0</v>
      </c>
      <c r="F50" s="271">
        <f>ROUND(N(data!AY60), 2)</f>
        <v>32.020000000000003</v>
      </c>
      <c r="G50" s="198">
        <f>ROUND(N(data!AY61), 0)</f>
        <v>2471254</v>
      </c>
      <c r="H50" s="198">
        <f>ROUND(N(data!AY62), 0)</f>
        <v>343933</v>
      </c>
      <c r="I50" s="198">
        <f>ROUND(N(data!AY63), 0)</f>
        <v>0</v>
      </c>
      <c r="J50" s="198">
        <f>ROUND(N(data!AY64), 0)</f>
        <v>421062</v>
      </c>
      <c r="K50" s="198">
        <f>ROUND(N(data!AY65), 0)</f>
        <v>0</v>
      </c>
      <c r="L50" s="198">
        <f>ROUND(N(data!AY66), 0)</f>
        <v>72446</v>
      </c>
      <c r="M50" s="198">
        <f>ROUND(N(data!AY67), 0)</f>
        <v>3788</v>
      </c>
      <c r="N50" s="198">
        <f>ROUND(N(data!AY68), 0)</f>
        <v>1333</v>
      </c>
      <c r="O50" s="198">
        <f>ROUND(N(data!AY69), 0)</f>
        <v>1890883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4745</v>
      </c>
      <c r="X50" s="198">
        <f>ROUND(N(data!AY78), 0)</f>
        <v>1885525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613</v>
      </c>
      <c r="AD50" s="198">
        <f>ROUND(N(data!AY84), 0)</f>
        <v>61280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210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0</v>
      </c>
      <c r="F51" s="271">
        <f>ROUND(N(data!AZ60), 2)</f>
        <v>3.79</v>
      </c>
      <c r="G51" s="198">
        <f>ROUND(N(data!AZ61), 0)</f>
        <v>280797</v>
      </c>
      <c r="H51" s="198">
        <f>ROUND(N(data!AZ62), 0)</f>
        <v>55337</v>
      </c>
      <c r="I51" s="198">
        <f>ROUND(N(data!AZ63), 0)</f>
        <v>0</v>
      </c>
      <c r="J51" s="198">
        <f>ROUND(N(data!AZ64), 0)</f>
        <v>422042</v>
      </c>
      <c r="K51" s="198">
        <f>ROUND(N(data!AZ65), 0)</f>
        <v>0</v>
      </c>
      <c r="L51" s="198">
        <f>ROUND(N(data!AZ66), 0)</f>
        <v>686</v>
      </c>
      <c r="M51" s="198">
        <f>ROUND(N(data!AZ67), 0)</f>
        <v>7464</v>
      </c>
      <c r="N51" s="198">
        <f>ROUND(N(data!AZ68), 0)</f>
        <v>4443</v>
      </c>
      <c r="O51" s="198">
        <f>ROUND(N(data!AZ69), 0)</f>
        <v>215213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214243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970</v>
      </c>
      <c r="AC51" s="198">
        <f>ROUND(N(data!AZ83), 0)</f>
        <v>0</v>
      </c>
      <c r="AD51" s="198">
        <f>ROUND(N(data!AZ84), 0)</f>
        <v>467508</v>
      </c>
      <c r="AE51" s="198">
        <f>ROUND(N(data!AZ89), 0)</f>
        <v>0</v>
      </c>
      <c r="AF51" s="198">
        <f>ROUND(N(data!AZ87), 0)</f>
        <v>0</v>
      </c>
      <c r="AG51" s="198">
        <f>ROUND(N(data!AZ90), 0)</f>
        <v>14468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210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1.71</v>
      </c>
      <c r="G52" s="198">
        <f>ROUND(N(data!BA61), 0)</f>
        <v>118525</v>
      </c>
      <c r="H52" s="198">
        <f>ROUND(N(data!BA62), 0)</f>
        <v>16812</v>
      </c>
      <c r="I52" s="198">
        <f>ROUND(N(data!BA63), 0)</f>
        <v>0</v>
      </c>
      <c r="J52" s="198">
        <f>ROUND(N(data!BA64), 0)</f>
        <v>13484</v>
      </c>
      <c r="K52" s="198">
        <f>ROUND(N(data!BA65), 0)</f>
        <v>0</v>
      </c>
      <c r="L52" s="198">
        <f>ROUND(N(data!BA66), 0)</f>
        <v>16830</v>
      </c>
      <c r="M52" s="198">
        <f>ROUND(N(data!BA67), 0)</f>
        <v>0</v>
      </c>
      <c r="N52" s="198">
        <f>ROUND(N(data!BA68), 0)</f>
        <v>0</v>
      </c>
      <c r="O52" s="198">
        <f>ROUND(N(data!BA69), 0)</f>
        <v>1225523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1135090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90433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789</v>
      </c>
      <c r="AH52" s="198">
        <f>ROUND(N(data!BA91), 0)</f>
        <v>0</v>
      </c>
      <c r="AI52" s="198">
        <f>ROUND(N(data!BA92), 0)</f>
        <v>114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210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23.54</v>
      </c>
      <c r="G53" s="198">
        <f>ROUND(N(data!BB61), 0)</f>
        <v>2772830</v>
      </c>
      <c r="H53" s="198">
        <f>ROUND(N(data!BB62), 0)</f>
        <v>393964</v>
      </c>
      <c r="I53" s="198">
        <f>ROUND(N(data!BB63), 0)</f>
        <v>205</v>
      </c>
      <c r="J53" s="198">
        <f>ROUND(N(data!BB64), 0)</f>
        <v>4291</v>
      </c>
      <c r="K53" s="198">
        <f>ROUND(N(data!BB65), 0)</f>
        <v>0</v>
      </c>
      <c r="L53" s="198">
        <f>ROUND(N(data!BB66), 0)</f>
        <v>362</v>
      </c>
      <c r="M53" s="198">
        <f>ROUND(N(data!BB67), 0)</f>
        <v>0</v>
      </c>
      <c r="N53" s="198">
        <f>ROUND(N(data!BB68), 0)</f>
        <v>0</v>
      </c>
      <c r="O53" s="198">
        <f>ROUND(N(data!BB69), 0)</f>
        <v>2322027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2115622</v>
      </c>
      <c r="Y53" s="198">
        <f>ROUND(N(data!BB79), 0)</f>
        <v>750</v>
      </c>
      <c r="Z53" s="198">
        <f>ROUND(N(data!BB80), 0)</f>
        <v>0</v>
      </c>
      <c r="AA53" s="198">
        <f>ROUND(N(data!BB81), 0)</f>
        <v>0</v>
      </c>
      <c r="AB53" s="198">
        <f>ROUND(N(data!BB82), 0)</f>
        <v>3104</v>
      </c>
      <c r="AC53" s="198">
        <f>ROUND(N(data!BB83), 0)</f>
        <v>202551</v>
      </c>
      <c r="AD53" s="198">
        <f>ROUND(N(data!BB84), 0)</f>
        <v>1412766</v>
      </c>
      <c r="AE53" s="198">
        <f>ROUND(N(data!BB89), 0)</f>
        <v>0</v>
      </c>
      <c r="AF53" s="198">
        <f>ROUND(N(data!BB87), 0)</f>
        <v>0</v>
      </c>
      <c r="AG53" s="198">
        <f>ROUND(N(data!BB90), 0)</f>
        <v>370</v>
      </c>
      <c r="AH53" s="198">
        <f>ROUND(N(data!BB91), 0)</f>
        <v>0</v>
      </c>
      <c r="AI53" s="198">
        <f>ROUND(N(data!BB92), 0)</f>
        <v>53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210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210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2081</v>
      </c>
      <c r="I55" s="198">
        <f>ROUND(N(data!BD63), 0)</f>
        <v>0</v>
      </c>
      <c r="J55" s="198">
        <f>ROUND(N(data!BD64), 0)</f>
        <v>86502</v>
      </c>
      <c r="K55" s="198">
        <f>ROUND(N(data!BD65), 0)</f>
        <v>0</v>
      </c>
      <c r="L55" s="198">
        <f>ROUND(N(data!BD66), 0)</f>
        <v>10354</v>
      </c>
      <c r="M55" s="198">
        <f>ROUND(N(data!BD67), 0)</f>
        <v>0</v>
      </c>
      <c r="N55" s="198">
        <f>ROUND(N(data!BD68), 0)</f>
        <v>0</v>
      </c>
      <c r="O55" s="198">
        <f>ROUND(N(data!BD69), 0)</f>
        <v>165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165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7667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210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597457</v>
      </c>
      <c r="F56" s="271">
        <f>ROUND(N(data!BE60), 2)</f>
        <v>73.06</v>
      </c>
      <c r="G56" s="198">
        <f>ROUND(N(data!BE61), 0)</f>
        <v>5766652</v>
      </c>
      <c r="H56" s="198">
        <f>ROUND(N(data!BE62), 0)</f>
        <v>835006</v>
      </c>
      <c r="I56" s="198">
        <f>ROUND(N(data!BE63), 0)</f>
        <v>3978</v>
      </c>
      <c r="J56" s="198">
        <f>ROUND(N(data!BE64), 0)</f>
        <v>776722</v>
      </c>
      <c r="K56" s="198">
        <f>ROUND(N(data!BE65), 0)</f>
        <v>0</v>
      </c>
      <c r="L56" s="198">
        <f>ROUND(N(data!BE66), 0)</f>
        <v>591408</v>
      </c>
      <c r="M56" s="198">
        <f>ROUND(N(data!BE67), 0)</f>
        <v>159461</v>
      </c>
      <c r="N56" s="198">
        <f>ROUND(N(data!BE68), 0)</f>
        <v>0</v>
      </c>
      <c r="O56" s="198">
        <f>ROUND(N(data!BE69), 0)</f>
        <v>9226470</v>
      </c>
      <c r="P56" s="198">
        <f>ROUND(N(data!BE70), 0)</f>
        <v>0</v>
      </c>
      <c r="Q56" s="198">
        <f>ROUND(N(data!BE71), 0)</f>
        <v>0</v>
      </c>
      <c r="R56" s="198">
        <f>ROUND(N(data!BE72), 0)</f>
        <v>7605</v>
      </c>
      <c r="S56" s="198">
        <f>ROUND(N(data!BE73), 0)</f>
        <v>4439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2514975</v>
      </c>
      <c r="X56" s="198">
        <f>ROUND(N(data!BE78), 0)</f>
        <v>4399857</v>
      </c>
      <c r="Y56" s="198">
        <f>ROUND(N(data!BE79), 0)</f>
        <v>16486</v>
      </c>
      <c r="Z56" s="198">
        <f>ROUND(N(data!BE80), 0)</f>
        <v>2751</v>
      </c>
      <c r="AA56" s="198">
        <f>ROUND(N(data!BE81), 0)</f>
        <v>100</v>
      </c>
      <c r="AB56" s="198">
        <f>ROUND(N(data!BE82), 0)</f>
        <v>2270445</v>
      </c>
      <c r="AC56" s="198">
        <f>ROUND(N(data!BE83), 0)</f>
        <v>9812</v>
      </c>
      <c r="AD56" s="198">
        <f>ROUND(N(data!BE84), 0)</f>
        <v>458691</v>
      </c>
      <c r="AE56" s="198">
        <f>ROUND(N(data!BE89), 0)</f>
        <v>0</v>
      </c>
      <c r="AF56" s="198">
        <f>ROUND(N(data!BE87), 0)</f>
        <v>0</v>
      </c>
      <c r="AG56" s="198">
        <f>ROUND(N(data!BE90), 0)</f>
        <v>323240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210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210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210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210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210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210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210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6.23</v>
      </c>
      <c r="G63" s="198">
        <f>ROUND(N(data!BL61), 0)</f>
        <v>1014853</v>
      </c>
      <c r="H63" s="198">
        <f>ROUND(N(data!BL62), 0)</f>
        <v>130241</v>
      </c>
      <c r="I63" s="198">
        <f>ROUND(N(data!BL63), 0)</f>
        <v>100001</v>
      </c>
      <c r="J63" s="198">
        <f>ROUND(N(data!BL64), 0)</f>
        <v>10182</v>
      </c>
      <c r="K63" s="198">
        <f>ROUND(N(data!BL65), 0)</f>
        <v>0</v>
      </c>
      <c r="L63" s="198">
        <f>ROUND(N(data!BL66), 0)</f>
        <v>4775</v>
      </c>
      <c r="M63" s="198">
        <f>ROUND(N(data!BL67), 0)</f>
        <v>0</v>
      </c>
      <c r="N63" s="198">
        <f>ROUND(N(data!BL68), 0)</f>
        <v>0</v>
      </c>
      <c r="O63" s="198">
        <f>ROUND(N(data!BL69), 0)</f>
        <v>776406</v>
      </c>
      <c r="P63" s="198">
        <f>ROUND(N(data!BL70), 0)</f>
        <v>0</v>
      </c>
      <c r="Q63" s="198">
        <f>ROUND(N(data!BL71), 0)</f>
        <v>0</v>
      </c>
      <c r="R63" s="198">
        <f>ROUND(N(data!BL72), 0)</f>
        <v>116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774315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1975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416</v>
      </c>
      <c r="AH63" s="198">
        <f>ROUND(N(data!BL91), 0)</f>
        <v>0</v>
      </c>
      <c r="AI63" s="198">
        <f>ROUND(N(data!BL92), 0)</f>
        <v>60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210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210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5.85</v>
      </c>
      <c r="G65" s="198">
        <f>ROUND(N(data!BN61), 0)</f>
        <v>862034</v>
      </c>
      <c r="H65" s="198">
        <f>ROUND(N(data!BN62), 0)</f>
        <v>134550</v>
      </c>
      <c r="I65" s="198">
        <f>ROUND(N(data!BN63), 0)</f>
        <v>355071</v>
      </c>
      <c r="J65" s="198">
        <f>ROUND(N(data!BN64), 0)</f>
        <v>139665</v>
      </c>
      <c r="K65" s="198">
        <f>ROUND(N(data!BN65), 0)</f>
        <v>0</v>
      </c>
      <c r="L65" s="198">
        <f>ROUND(N(data!BN66), 0)</f>
        <v>308756</v>
      </c>
      <c r="M65" s="198">
        <f>ROUND(N(data!BN67), 0)</f>
        <v>1715557</v>
      </c>
      <c r="N65" s="198">
        <f>ROUND(N(data!BN68), 0)</f>
        <v>108751</v>
      </c>
      <c r="O65" s="198">
        <f>ROUND(N(data!BN69), 0)</f>
        <v>2253610</v>
      </c>
      <c r="P65" s="198">
        <f>ROUND(N(data!BN70), 0)</f>
        <v>0</v>
      </c>
      <c r="Q65" s="198">
        <f>ROUND(N(data!BN71), 0)</f>
        <v>0</v>
      </c>
      <c r="R65" s="198">
        <f>ROUND(N(data!BN72), 0)</f>
        <v>88402</v>
      </c>
      <c r="S65" s="198">
        <f>ROUND(N(data!BN73), 0)</f>
        <v>0</v>
      </c>
      <c r="T65" s="198">
        <f>ROUND(N(data!BN74), 0)</f>
        <v>0</v>
      </c>
      <c r="U65" s="198">
        <f>ROUND(N(data!BN75), 0)</f>
        <v>803477</v>
      </c>
      <c r="V65" s="198">
        <f>ROUND(N(data!BN76), 0)</f>
        <v>0</v>
      </c>
      <c r="W65" s="198">
        <f>ROUND(N(data!BN77), 0)</f>
        <v>275019</v>
      </c>
      <c r="X65" s="198">
        <f>ROUND(N(data!BN78), 0)</f>
        <v>657717</v>
      </c>
      <c r="Y65" s="198">
        <f>ROUND(N(data!BN79), 0)</f>
        <v>14000</v>
      </c>
      <c r="Z65" s="198">
        <f>ROUND(N(data!BN80), 0)</f>
        <v>8477</v>
      </c>
      <c r="AA65" s="198">
        <f>ROUND(N(data!BN81), 0)</f>
        <v>141572</v>
      </c>
      <c r="AB65" s="198">
        <f>ROUND(N(data!BN82), 0)</f>
        <v>7934</v>
      </c>
      <c r="AC65" s="198">
        <f>ROUND(N(data!BN83), 0)</f>
        <v>257012</v>
      </c>
      <c r="AD65" s="198">
        <f>ROUND(N(data!BN84), 0)</f>
        <v>45528</v>
      </c>
      <c r="AE65" s="198">
        <f>ROUND(N(data!BN89), 0)</f>
        <v>0</v>
      </c>
      <c r="AF65" s="198">
        <f>ROUND(N(data!BN87), 0)</f>
        <v>0</v>
      </c>
      <c r="AG65" s="198">
        <f>ROUND(N(data!BN90), 0)</f>
        <v>9960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210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13266859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96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210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210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210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210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5.94</v>
      </c>
      <c r="G70" s="198">
        <f>ROUND(N(data!BS61), 0)</f>
        <v>410400</v>
      </c>
      <c r="H70" s="198">
        <f>ROUND(N(data!BS62), 0)</f>
        <v>61396</v>
      </c>
      <c r="I70" s="198">
        <f>ROUND(N(data!BS63), 0)</f>
        <v>0</v>
      </c>
      <c r="J70" s="198">
        <f>ROUND(N(data!BS64), 0)</f>
        <v>48763</v>
      </c>
      <c r="K70" s="198">
        <f>ROUND(N(data!BS65), 0)</f>
        <v>0</v>
      </c>
      <c r="L70" s="198">
        <f>ROUND(N(data!BS66), 0)</f>
        <v>18282</v>
      </c>
      <c r="M70" s="198">
        <f>ROUND(N(data!BS67), 0)</f>
        <v>0</v>
      </c>
      <c r="N70" s="198">
        <f>ROUND(N(data!BS68), 0)</f>
        <v>20535</v>
      </c>
      <c r="O70" s="198">
        <f>ROUND(N(data!BS69), 0)</f>
        <v>319954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313128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6826</v>
      </c>
      <c r="AD70" s="198">
        <f>ROUND(N(data!BS84), 0)</f>
        <v>879455</v>
      </c>
      <c r="AE70" s="198">
        <f>ROUND(N(data!BS89), 0)</f>
        <v>0</v>
      </c>
      <c r="AF70" s="198">
        <f>ROUND(N(data!BS87), 0)</f>
        <v>0</v>
      </c>
      <c r="AG70" s="198">
        <f>ROUND(N(data!BS90), 0)</f>
        <v>1319</v>
      </c>
      <c r="AH70" s="198">
        <f>ROUND(N(data!BS91), 0)</f>
        <v>0</v>
      </c>
      <c r="AI70" s="198">
        <f>ROUND(N(data!BS92), 0)</f>
        <v>190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210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210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210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0</v>
      </c>
      <c r="G73" s="198">
        <f>ROUND(N(data!BV61), 0)</f>
        <v>101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77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77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210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5558726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210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210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8.43</v>
      </c>
      <c r="G76" s="198">
        <f>ROUND(N(data!BY61), 0)</f>
        <v>1442137</v>
      </c>
      <c r="H76" s="198">
        <f>ROUND(N(data!BY62), 0)</f>
        <v>198748</v>
      </c>
      <c r="I76" s="198">
        <f>ROUND(N(data!BY63), 0)</f>
        <v>0</v>
      </c>
      <c r="J76" s="198">
        <f>ROUND(N(data!BY64), 0)</f>
        <v>5138</v>
      </c>
      <c r="K76" s="198">
        <f>ROUND(N(data!BY65), 0)</f>
        <v>0</v>
      </c>
      <c r="L76" s="198">
        <f>ROUND(N(data!BY66), 0)</f>
        <v>57</v>
      </c>
      <c r="M76" s="198">
        <f>ROUND(N(data!BY67), 0)</f>
        <v>0</v>
      </c>
      <c r="N76" s="198">
        <f>ROUND(N(data!BY68), 0)</f>
        <v>0</v>
      </c>
      <c r="O76" s="198">
        <f>ROUND(N(data!BY69), 0)</f>
        <v>1101337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1100326</v>
      </c>
      <c r="Y76" s="198">
        <f>ROUND(N(data!BY79), 0)</f>
        <v>0</v>
      </c>
      <c r="Z76" s="198">
        <f>ROUND(N(data!BY80), 0)</f>
        <v>529</v>
      </c>
      <c r="AA76" s="198">
        <f>ROUND(N(data!BY81), 0)</f>
        <v>0</v>
      </c>
      <c r="AB76" s="198">
        <f>ROUND(N(data!BY82), 0)</f>
        <v>0</v>
      </c>
      <c r="AC76" s="198">
        <f>ROUND(N(data!BY83), 0)</f>
        <v>482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234</v>
      </c>
      <c r="AH76" s="198">
        <f>ROUND(N(data!BY91), 0)</f>
        <v>0</v>
      </c>
      <c r="AI76" s="198">
        <f>ROUND(N(data!BY92), 0)</f>
        <v>34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210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41.85</v>
      </c>
      <c r="G77" s="198">
        <f>ROUND(N(data!BZ61), 0)</f>
        <v>5012845</v>
      </c>
      <c r="H77" s="198">
        <f>ROUND(N(data!BZ62), 0)</f>
        <v>825368</v>
      </c>
      <c r="I77" s="198">
        <f>ROUND(N(data!BZ63), 0)</f>
        <v>0</v>
      </c>
      <c r="J77" s="198">
        <f>ROUND(N(data!BZ64), 0)</f>
        <v>26158</v>
      </c>
      <c r="K77" s="198">
        <f>ROUND(N(data!BZ65), 0)</f>
        <v>0</v>
      </c>
      <c r="L77" s="198">
        <f>ROUND(N(data!BZ66), 0)</f>
        <v>93007</v>
      </c>
      <c r="M77" s="198">
        <f>ROUND(N(data!BZ67), 0)</f>
        <v>163247</v>
      </c>
      <c r="N77" s="198">
        <f>ROUND(N(data!BZ68), 0)</f>
        <v>0</v>
      </c>
      <c r="O77" s="198">
        <f>ROUND(N(data!BZ69), 0)</f>
        <v>3842394</v>
      </c>
      <c r="P77" s="198">
        <f>ROUND(N(data!BZ70), 0)</f>
        <v>0</v>
      </c>
      <c r="Q77" s="198">
        <f>ROUND(N(data!BZ71), 0)</f>
        <v>7568</v>
      </c>
      <c r="R77" s="198">
        <f>ROUND(N(data!BZ72), 0)</f>
        <v>67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3824715</v>
      </c>
      <c r="Y77" s="198">
        <f>ROUND(N(data!BZ79), 0)</f>
        <v>3653</v>
      </c>
      <c r="Z77" s="198">
        <f>ROUND(N(data!BZ80), 0)</f>
        <v>617</v>
      </c>
      <c r="AA77" s="198">
        <f>ROUND(N(data!BZ81), 0)</f>
        <v>3333</v>
      </c>
      <c r="AB77" s="198">
        <f>ROUND(N(data!BZ82), 0)</f>
        <v>83</v>
      </c>
      <c r="AC77" s="198">
        <f>ROUND(N(data!BZ83), 0)</f>
        <v>2358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210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0</v>
      </c>
      <c r="G78" s="198">
        <f>ROUND(N(data!CA61), 0)</f>
        <v>342</v>
      </c>
      <c r="H78" s="198">
        <f>ROUND(N(data!CA62), 0)</f>
        <v>0</v>
      </c>
      <c r="I78" s="198">
        <f>ROUND(N(data!CA63), 0)</f>
        <v>117548</v>
      </c>
      <c r="J78" s="198">
        <f>ROUND(N(data!CA64), 0)</f>
        <v>2462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261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261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210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210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0</v>
      </c>
      <c r="G80" s="198">
        <f>ROUND(N(data!CC61), 0)</f>
        <v>184363</v>
      </c>
      <c r="H80" s="198">
        <f>ROUND(N(data!CC62), 0)</f>
        <v>188039</v>
      </c>
      <c r="I80" s="198">
        <f>ROUND(N(data!CC63), 0)</f>
        <v>17002</v>
      </c>
      <c r="J80" s="198">
        <f>ROUND(N(data!CC64), 0)</f>
        <v>27697</v>
      </c>
      <c r="K80" s="198">
        <f>ROUND(N(data!CC65), 0)</f>
        <v>0</v>
      </c>
      <c r="L80" s="198">
        <f>ROUND(N(data!CC66), 0)</f>
        <v>985</v>
      </c>
      <c r="M80" s="198">
        <f>ROUND(N(data!CC67), 0)</f>
        <v>17113546</v>
      </c>
      <c r="N80" s="198">
        <f>ROUND(N(data!CC68), 0)</f>
        <v>3287486</v>
      </c>
      <c r="O80" s="198">
        <f>ROUND(N(data!CC69), 0)</f>
        <v>25591494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6227378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556870</v>
      </c>
      <c r="X80" s="198">
        <f>ROUND(N(data!CC78), 0)</f>
        <v>140666</v>
      </c>
      <c r="Y80" s="198">
        <f>ROUND(N(data!CC79), 0)</f>
        <v>0</v>
      </c>
      <c r="Z80" s="198">
        <f>ROUND(N(data!CC80), 0)</f>
        <v>0</v>
      </c>
      <c r="AA80" s="198">
        <f>ROUND(N(data!CC81), 0)</f>
        <v>18644245</v>
      </c>
      <c r="AB80" s="198">
        <f>ROUND(N(data!CC82), 0)</f>
        <v>976</v>
      </c>
      <c r="AC80" s="198">
        <f>ROUND(N(data!CC83), 0)</f>
        <v>21359</v>
      </c>
      <c r="AD80" s="198">
        <f>ROUND(N(data!CC84), 0)</f>
        <v>1366</v>
      </c>
      <c r="AE80" s="198">
        <f>ROUND(N(data!CC89), 0)</f>
        <v>0</v>
      </c>
      <c r="AF80" s="198">
        <f>ROUND(N(data!CC87), 0)</f>
        <v>0</v>
      </c>
      <c r="AG80" s="198">
        <f>ROUND(N(data!CC90), 0)</f>
        <v>10714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694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695</v>
      </c>
      <c r="G3" s="10"/>
      <c r="J3" s="99"/>
    </row>
    <row r="4" spans="2:10" x14ac:dyDescent="0.25">
      <c r="B4" s="98"/>
      <c r="F4" s="10" t="s">
        <v>696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697</v>
      </c>
      <c r="G8" s="10"/>
      <c r="J8" s="99"/>
    </row>
    <row r="9" spans="2:10" x14ac:dyDescent="0.25">
      <c r="B9" s="95"/>
      <c r="C9" s="96"/>
      <c r="D9" s="96"/>
      <c r="E9" s="96"/>
      <c r="F9" s="103" t="s">
        <v>698</v>
      </c>
      <c r="G9" s="103"/>
      <c r="H9" s="96"/>
      <c r="I9" s="96"/>
      <c r="J9" s="97"/>
    </row>
    <row r="10" spans="2:10" x14ac:dyDescent="0.25">
      <c r="B10" s="98"/>
      <c r="F10" s="10" t="s">
        <v>699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700</v>
      </c>
      <c r="G12" s="10"/>
      <c r="J12" s="99"/>
    </row>
    <row r="13" spans="2:10" x14ac:dyDescent="0.25">
      <c r="B13" s="98"/>
      <c r="F13" s="10" t="s">
        <v>701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702</v>
      </c>
      <c r="J16" s="99"/>
    </row>
    <row r="17" spans="2:10" x14ac:dyDescent="0.25">
      <c r="B17" s="95"/>
      <c r="C17" s="104" t="s">
        <v>703</v>
      </c>
      <c r="D17" s="104"/>
      <c r="E17" s="96" t="str">
        <f>+data!C98</f>
        <v>Swedish Issaquah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704</v>
      </c>
      <c r="D18" s="53"/>
      <c r="E18" s="11" t="str">
        <f>+"H-"&amp;data!C97</f>
        <v>H-210</v>
      </c>
      <c r="F18" s="10"/>
      <c r="G18" s="10"/>
      <c r="J18" s="99"/>
    </row>
    <row r="19" spans="2:10" x14ac:dyDescent="0.25">
      <c r="B19" s="98"/>
      <c r="C19" s="53" t="s">
        <v>705</v>
      </c>
      <c r="D19" s="53"/>
      <c r="E19" s="11" t="str">
        <f>+data!C99</f>
        <v>751 NE Blakely Drive</v>
      </c>
      <c r="F19" s="10"/>
      <c r="G19" s="10"/>
      <c r="J19" s="99"/>
    </row>
    <row r="20" spans="2:10" x14ac:dyDescent="0.25">
      <c r="B20" s="98"/>
      <c r="C20" s="53" t="s">
        <v>706</v>
      </c>
      <c r="D20" s="53"/>
      <c r="E20" s="11" t="str">
        <f>+data!C99</f>
        <v>751 NE Blakely Drive</v>
      </c>
      <c r="F20" s="10"/>
      <c r="G20" s="10"/>
      <c r="J20" s="99"/>
    </row>
    <row r="21" spans="2:10" x14ac:dyDescent="0.25">
      <c r="B21" s="98"/>
      <c r="C21" s="53" t="s">
        <v>707</v>
      </c>
      <c r="D21" s="53"/>
      <c r="E21" s="11" t="str">
        <f>CONCATENATE(+data!C100,", ",+data!C101)</f>
        <v>Issaquah,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708</v>
      </c>
      <c r="G26" s="106"/>
      <c r="H26" s="106"/>
      <c r="I26" s="106"/>
      <c r="J26" s="108"/>
    </row>
    <row r="27" spans="2:10" x14ac:dyDescent="0.25">
      <c r="B27" s="109" t="s">
        <v>709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710</v>
      </c>
      <c r="J29" s="99"/>
    </row>
    <row r="30" spans="2:10" x14ac:dyDescent="0.25">
      <c r="B30" s="112" t="s">
        <v>711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712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713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714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715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713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714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10" zoomScale="85" zoomScaleNormal="85" workbookViewId="0">
      <selection activeCell="I22" sqref="I2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716</v>
      </c>
    </row>
    <row r="3" spans="1:13" x14ac:dyDescent="0.25">
      <c r="A3" s="54"/>
    </row>
    <row r="4" spans="1:13" x14ac:dyDescent="0.25">
      <c r="A4" s="149" t="s">
        <v>717</v>
      </c>
    </row>
    <row r="5" spans="1:13" x14ac:dyDescent="0.25">
      <c r="A5" s="149" t="s">
        <v>718</v>
      </c>
    </row>
    <row r="6" spans="1:13" x14ac:dyDescent="0.25">
      <c r="A6" s="149" t="s">
        <v>719</v>
      </c>
    </row>
    <row r="7" spans="1:13" x14ac:dyDescent="0.25">
      <c r="A7" s="149"/>
    </row>
    <row r="8" spans="1:13" x14ac:dyDescent="0.25">
      <c r="A8" s="2" t="s">
        <v>720</v>
      </c>
    </row>
    <row r="9" spans="1:13" x14ac:dyDescent="0.25">
      <c r="A9" s="149" t="s">
        <v>26</v>
      </c>
    </row>
    <row r="12" spans="1:13" x14ac:dyDescent="0.25">
      <c r="A12" s="1" t="str">
        <f>data!C97</f>
        <v>210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28" t="s">
        <v>359</v>
      </c>
      <c r="C14" s="228" t="s">
        <v>359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25">
      <c r="A15" s="1" t="s">
        <v>731</v>
      </c>
      <c r="B15" s="228">
        <f>ROUND(N('Prior Year'!C85), 0)</f>
        <v>21570564</v>
      </c>
      <c r="C15" s="228">
        <f>data!C85</f>
        <v>20710625</v>
      </c>
      <c r="D15" s="228">
        <f>ROUND(N('Prior Year'!C59), 0)</f>
        <v>8057</v>
      </c>
      <c r="E15" s="1">
        <f>data!C59</f>
        <v>8523</v>
      </c>
      <c r="F15" s="205">
        <f t="shared" ref="F15:F59" si="0">IF(B15=0,"",IF(D15=0,"",B15/D15))</f>
        <v>2677.2451284597246</v>
      </c>
      <c r="G15" s="205">
        <f t="shared" ref="G15:G29" si="1">IF(C15=0,"",IF(E15=0,"",C15/E15))</f>
        <v>2429.9689076616214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733</v>
      </c>
      <c r="B17" s="228">
        <f>ROUND(N('Prior Year'!E85), 0)</f>
        <v>35002880</v>
      </c>
      <c r="C17" s="228">
        <f>data!E85</f>
        <v>37158175.260000005</v>
      </c>
      <c r="D17" s="228">
        <f>ROUND(N('Prior Year'!E59), 0)</f>
        <v>19059</v>
      </c>
      <c r="E17" s="1">
        <f>data!E59</f>
        <v>21922</v>
      </c>
      <c r="F17" s="205">
        <f t="shared" si="0"/>
        <v>1836.5538590692061</v>
      </c>
      <c r="G17" s="205">
        <f t="shared" si="1"/>
        <v>1695.0175741264486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734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735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736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737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738</v>
      </c>
      <c r="B22" s="228">
        <f>ROUND(N('Prior Year'!J85), 0)</f>
        <v>4608150</v>
      </c>
      <c r="C22" s="228">
        <f>data!J85</f>
        <v>4246928.96</v>
      </c>
      <c r="D22" s="228">
        <f>ROUND(N('Prior Year'!J59), 0)</f>
        <v>3375</v>
      </c>
      <c r="E22" s="1">
        <f>data!J59</f>
        <v>4370</v>
      </c>
      <c r="F22" s="205">
        <f t="shared" si="0"/>
        <v>1365.3777777777777</v>
      </c>
      <c r="G22" s="205">
        <f t="shared" si="1"/>
        <v>971.83729061784891</v>
      </c>
      <c r="H22" s="6">
        <f t="shared" si="2"/>
        <v>-0.28822827906312942</v>
      </c>
      <c r="I22" s="228" t="s">
        <v>1372</v>
      </c>
      <c r="M22" s="7"/>
    </row>
    <row r="23" spans="1:13" x14ac:dyDescent="0.2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741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743</v>
      </c>
      <c r="B27" s="228">
        <f>ROUND(N('Prior Year'!O85), 0)</f>
        <v>15520660</v>
      </c>
      <c r="C27" s="228">
        <f>data!O85</f>
        <v>15483147.039999999</v>
      </c>
      <c r="D27" s="228">
        <f>ROUND(N('Prior Year'!O59), 0)</f>
        <v>1701</v>
      </c>
      <c r="E27" s="1">
        <f>data!O59</f>
        <v>1880</v>
      </c>
      <c r="F27" s="205">
        <f t="shared" si="0"/>
        <v>9124.432686654909</v>
      </c>
      <c r="G27" s="205">
        <f t="shared" si="1"/>
        <v>8235.7165106382981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744</v>
      </c>
      <c r="B28" s="228">
        <f>ROUND(N('Prior Year'!P85), 0)</f>
        <v>44747983</v>
      </c>
      <c r="C28" s="228">
        <f>data!P85</f>
        <v>42424606.009999998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745</v>
      </c>
      <c r="B29" s="228">
        <f>ROUND(N('Prior Year'!Q85), 0)</f>
        <v>8505251</v>
      </c>
      <c r="C29" s="228">
        <f>data!Q85</f>
        <v>8151066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746</v>
      </c>
      <c r="B30" s="228">
        <f>ROUND(N('Prior Year'!R85), 0)</f>
        <v>3949447</v>
      </c>
      <c r="C30" s="228">
        <f>data!R85</f>
        <v>4483241.79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747</v>
      </c>
      <c r="B31" s="228">
        <f>ROUND(N('Prior Year'!S85), 0)</f>
        <v>732380</v>
      </c>
      <c r="C31" s="228">
        <f>data!S85</f>
        <v>85777</v>
      </c>
      <c r="D31" s="228" t="s">
        <v>748</v>
      </c>
      <c r="E31" s="4" t="s">
        <v>748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749</v>
      </c>
      <c r="B32" s="228">
        <f>ROUND(N('Prior Year'!T85), 0)</f>
        <v>654326</v>
      </c>
      <c r="C32" s="228">
        <f>data!T85</f>
        <v>423825</v>
      </c>
      <c r="D32" s="228" t="s">
        <v>748</v>
      </c>
      <c r="E32" s="4" t="s">
        <v>748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750</v>
      </c>
      <c r="B33" s="228">
        <f>ROUND(N('Prior Year'!U85), 0)</f>
        <v>8761509</v>
      </c>
      <c r="C33" s="228">
        <f>data!U85</f>
        <v>8107510.9100000001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751</v>
      </c>
      <c r="B34" s="228">
        <f>ROUND(N('Prior Year'!V85), 0)</f>
        <v>10752644</v>
      </c>
      <c r="C34" s="228">
        <f>data!V85</f>
        <v>10774461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752</v>
      </c>
      <c r="B35" s="228">
        <f>ROUND(N('Prior Year'!W85), 0)</f>
        <v>2767371</v>
      </c>
      <c r="C35" s="228">
        <f>data!W85</f>
        <v>2601615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753</v>
      </c>
      <c r="B36" s="228">
        <f>ROUND(N('Prior Year'!X85), 0)</f>
        <v>7686295</v>
      </c>
      <c r="C36" s="228">
        <f>data!X85</f>
        <v>7576428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754</v>
      </c>
      <c r="B37" s="228">
        <f>ROUND(N('Prior Year'!Y85), 0)</f>
        <v>11527639</v>
      </c>
      <c r="C37" s="228">
        <f>data!Y85</f>
        <v>11605794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755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756</v>
      </c>
      <c r="B39" s="228">
        <f>ROUND(N('Prior Year'!AA85), 0)</f>
        <v>372459</v>
      </c>
      <c r="C39" s="228">
        <f>data!AA85</f>
        <v>313915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757</v>
      </c>
      <c r="B40" s="228">
        <f>ROUND(N('Prior Year'!AB85), 0)</f>
        <v>16826401</v>
      </c>
      <c r="C40" s="228">
        <f>data!AB85</f>
        <v>14560832.359999999</v>
      </c>
      <c r="D40" s="228" t="s">
        <v>748</v>
      </c>
      <c r="E40" s="4" t="s">
        <v>748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758</v>
      </c>
      <c r="B41" s="228">
        <f>ROUND(N('Prior Year'!AC85), 0)</f>
        <v>4297204</v>
      </c>
      <c r="C41" s="228">
        <f>data!AC85</f>
        <v>4754037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759</v>
      </c>
      <c r="B42" s="228">
        <f>ROUND(N('Prior Year'!AD85), 0)</f>
        <v>503199</v>
      </c>
      <c r="C42" s="228">
        <f>data!AD85</f>
        <v>541907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760</v>
      </c>
      <c r="B43" s="228">
        <f>ROUND(N('Prior Year'!AE85), 0)</f>
        <v>4993758</v>
      </c>
      <c r="C43" s="228">
        <f>data!AE85</f>
        <v>4943925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761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762</v>
      </c>
      <c r="B45" s="228">
        <f>ROUND(N('Prior Year'!AG85), 0)</f>
        <v>17098827</v>
      </c>
      <c r="C45" s="228">
        <f>data!AG85</f>
        <v>16187580.68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763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764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765</v>
      </c>
      <c r="B48" s="228">
        <f>ROUND(N('Prior Year'!AJ85), 0)</f>
        <v>6336734</v>
      </c>
      <c r="C48" s="228">
        <f>data!AJ85</f>
        <v>8337636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766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767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768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770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771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773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775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776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777</v>
      </c>
      <c r="B60" s="228">
        <f>ROUND(N('Prior Year'!AV85), 0)</f>
        <v>727667</v>
      </c>
      <c r="C60" s="228">
        <f>data!AV85</f>
        <v>724473</v>
      </c>
      <c r="D60" s="228" t="s">
        <v>748</v>
      </c>
      <c r="E60" s="4" t="s">
        <v>748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778</v>
      </c>
      <c r="B61" s="228">
        <f>ROUND(N('Prior Year'!AW85), 0)</f>
        <v>0</v>
      </c>
      <c r="C61" s="228">
        <f>data!AW85</f>
        <v>0</v>
      </c>
      <c r="D61" s="228" t="s">
        <v>748</v>
      </c>
      <c r="E61" s="4" t="s">
        <v>748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779</v>
      </c>
      <c r="B62" s="228">
        <f>ROUND(N('Prior Year'!AX85), 0)</f>
        <v>0</v>
      </c>
      <c r="C62" s="228">
        <f>data!AX85</f>
        <v>0</v>
      </c>
      <c r="D62" s="228" t="s">
        <v>748</v>
      </c>
      <c r="E62" s="4" t="s">
        <v>748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780</v>
      </c>
      <c r="B63" s="228">
        <f>ROUND(N('Prior Year'!AY85), 0)</f>
        <v>4526170</v>
      </c>
      <c r="C63" s="228">
        <f>data!AY85</f>
        <v>5143419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781</v>
      </c>
      <c r="B64" s="228">
        <f>ROUND(N('Prior Year'!AZ85), 0)</f>
        <v>453005</v>
      </c>
      <c r="C64" s="228">
        <f>data!AZ85</f>
        <v>518474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782</v>
      </c>
      <c r="B65" s="228">
        <f>ROUND(N('Prior Year'!BA85), 0)</f>
        <v>1270057</v>
      </c>
      <c r="C65" s="228">
        <f>data!BA85</f>
        <v>1391174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783</v>
      </c>
      <c r="B66" s="228">
        <f>ROUND(N('Prior Year'!BB85), 0)</f>
        <v>3921040</v>
      </c>
      <c r="C66" s="228">
        <f>data!BB85</f>
        <v>4080912.5999999996</v>
      </c>
      <c r="D66" s="228" t="s">
        <v>748</v>
      </c>
      <c r="E66" s="4" t="s">
        <v>748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784</v>
      </c>
      <c r="B67" s="228">
        <f>ROUND(N('Prior Year'!BC85), 0)</f>
        <v>0</v>
      </c>
      <c r="C67" s="228">
        <f>data!BC85</f>
        <v>0</v>
      </c>
      <c r="D67" s="228" t="s">
        <v>748</v>
      </c>
      <c r="E67" s="4" t="s">
        <v>748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785</v>
      </c>
      <c r="B68" s="228">
        <f>ROUND(N('Prior Year'!BD85), 0)</f>
        <v>37069</v>
      </c>
      <c r="C68" s="228">
        <f>data!BD85</f>
        <v>99102</v>
      </c>
      <c r="D68" s="228" t="s">
        <v>748</v>
      </c>
      <c r="E68" s="4" t="s">
        <v>748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786</v>
      </c>
      <c r="B69" s="228">
        <f>ROUND(N('Prior Year'!BE85), 0)</f>
        <v>16799188</v>
      </c>
      <c r="C69" s="228">
        <f>data!BE85</f>
        <v>16901005.84</v>
      </c>
      <c r="D69" s="228">
        <f>ROUND(N('Prior Year'!BE59), 0)</f>
        <v>597457</v>
      </c>
      <c r="E69" s="1">
        <f>data!BE59</f>
        <v>597457</v>
      </c>
      <c r="F69" s="205">
        <f>IF(B69=0,"",IF(D69=0,"",B69/D69))</f>
        <v>28.117819357711099</v>
      </c>
      <c r="G69" s="205">
        <f t="shared" si="4"/>
        <v>28.288238048930719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787</v>
      </c>
      <c r="B70" s="228">
        <f>ROUND(N('Prior Year'!BF85), 0)</f>
        <v>0</v>
      </c>
      <c r="C70" s="228">
        <f>data!BF85</f>
        <v>0</v>
      </c>
      <c r="D70" s="228" t="s">
        <v>748</v>
      </c>
      <c r="E70" s="4" t="s">
        <v>748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788</v>
      </c>
      <c r="B71" s="228">
        <f>ROUND(N('Prior Year'!BG85), 0)</f>
        <v>0</v>
      </c>
      <c r="C71" s="228">
        <f>data!BG85</f>
        <v>0</v>
      </c>
      <c r="D71" s="228" t="s">
        <v>748</v>
      </c>
      <c r="E71" s="4" t="s">
        <v>748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789</v>
      </c>
      <c r="B72" s="228">
        <f>ROUND(N('Prior Year'!BH85), 0)</f>
        <v>0</v>
      </c>
      <c r="C72" s="228">
        <f>data!BH85</f>
        <v>0</v>
      </c>
      <c r="D72" s="228" t="s">
        <v>748</v>
      </c>
      <c r="E72" s="4" t="s">
        <v>748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790</v>
      </c>
      <c r="B73" s="228">
        <f>ROUND(N('Prior Year'!BI85), 0)</f>
        <v>0</v>
      </c>
      <c r="C73" s="228">
        <f>data!BI85</f>
        <v>0</v>
      </c>
      <c r="D73" s="228" t="s">
        <v>748</v>
      </c>
      <c r="E73" s="4" t="s">
        <v>748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791</v>
      </c>
      <c r="B74" s="228">
        <f>ROUND(N('Prior Year'!BJ85), 0)</f>
        <v>0</v>
      </c>
      <c r="C74" s="228">
        <f>data!BJ85</f>
        <v>0</v>
      </c>
      <c r="D74" s="228" t="s">
        <v>748</v>
      </c>
      <c r="E74" s="4" t="s">
        <v>748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792</v>
      </c>
      <c r="B75" s="228">
        <f>ROUND(N('Prior Year'!BK85), 0)</f>
        <v>0</v>
      </c>
      <c r="C75" s="228">
        <f>data!BK85</f>
        <v>0</v>
      </c>
      <c r="D75" s="228" t="s">
        <v>748</v>
      </c>
      <c r="E75" s="4" t="s">
        <v>748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793</v>
      </c>
      <c r="B76" s="228">
        <f>ROUND(N('Prior Year'!BL85), 0)</f>
        <v>2031515</v>
      </c>
      <c r="C76" s="228">
        <f>data!BL85</f>
        <v>2036458.14</v>
      </c>
      <c r="D76" s="228" t="s">
        <v>748</v>
      </c>
      <c r="E76" s="4" t="s">
        <v>748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794</v>
      </c>
      <c r="B77" s="228">
        <f>ROUND(N('Prior Year'!BM85), 0)</f>
        <v>21</v>
      </c>
      <c r="C77" s="228">
        <f>data!BM85</f>
        <v>0</v>
      </c>
      <c r="D77" s="228" t="s">
        <v>748</v>
      </c>
      <c r="E77" s="4" t="s">
        <v>748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795</v>
      </c>
      <c r="B78" s="228">
        <f>ROUND(N('Prior Year'!BN85), 0)</f>
        <v>6393166</v>
      </c>
      <c r="C78" s="228">
        <f>data!BN85</f>
        <v>5832466.0499999998</v>
      </c>
      <c r="D78" s="228" t="s">
        <v>748</v>
      </c>
      <c r="E78" s="4" t="s">
        <v>748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796</v>
      </c>
      <c r="B79" s="228">
        <f>ROUND(N('Prior Year'!BO85), 0)</f>
        <v>385254</v>
      </c>
      <c r="C79" s="228">
        <f>data!BO85</f>
        <v>13266955</v>
      </c>
      <c r="D79" s="228" t="s">
        <v>748</v>
      </c>
      <c r="E79" s="4" t="s">
        <v>748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28">
        <f>ROUND(N('Prior Year'!BP85), 0)</f>
        <v>0</v>
      </c>
      <c r="C80" s="228">
        <f>data!BP85</f>
        <v>0</v>
      </c>
      <c r="D80" s="228" t="s">
        <v>748</v>
      </c>
      <c r="E80" s="4" t="s">
        <v>748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798</v>
      </c>
      <c r="B81" s="228">
        <f>ROUND(N('Prior Year'!BQ85), 0)</f>
        <v>0</v>
      </c>
      <c r="C81" s="228">
        <f>data!BQ85</f>
        <v>0</v>
      </c>
      <c r="D81" s="228" t="s">
        <v>748</v>
      </c>
      <c r="E81" s="4" t="s">
        <v>748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799</v>
      </c>
      <c r="B82" s="228">
        <f>ROUND(N('Prior Year'!BR85), 0)</f>
        <v>0</v>
      </c>
      <c r="C82" s="228">
        <f>data!BR85</f>
        <v>0</v>
      </c>
      <c r="D82" s="228" t="s">
        <v>748</v>
      </c>
      <c r="E82" s="4" t="s">
        <v>748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800</v>
      </c>
      <c r="B83" s="228">
        <f>ROUND(N('Prior Year'!BS85), 0)</f>
        <v>537163</v>
      </c>
      <c r="C83" s="228">
        <f>data!BS85</f>
        <v>-125</v>
      </c>
      <c r="D83" s="228" t="s">
        <v>748</v>
      </c>
      <c r="E83" s="4" t="s">
        <v>748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801</v>
      </c>
      <c r="B84" s="228">
        <f>ROUND(N('Prior Year'!BT85), 0)</f>
        <v>0</v>
      </c>
      <c r="C84" s="228">
        <f>data!BT85</f>
        <v>0</v>
      </c>
      <c r="D84" s="228" t="s">
        <v>748</v>
      </c>
      <c r="E84" s="4" t="s">
        <v>748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802</v>
      </c>
      <c r="B85" s="228">
        <f>ROUND(N('Prior Year'!BU85), 0)</f>
        <v>-34</v>
      </c>
      <c r="C85" s="228">
        <f>data!BU85</f>
        <v>0</v>
      </c>
      <c r="D85" s="228" t="s">
        <v>748</v>
      </c>
      <c r="E85" s="4" t="s">
        <v>748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803</v>
      </c>
      <c r="B86" s="228">
        <f>ROUND(N('Prior Year'!BV85), 0)</f>
        <v>2602</v>
      </c>
      <c r="C86" s="228">
        <f>data!BV85</f>
        <v>178</v>
      </c>
      <c r="D86" s="228" t="s">
        <v>748</v>
      </c>
      <c r="E86" s="4" t="s">
        <v>748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804</v>
      </c>
      <c r="B87" s="228">
        <f>ROUND(N('Prior Year'!BW85), 0)</f>
        <v>6202121</v>
      </c>
      <c r="C87" s="228">
        <f>data!BW85</f>
        <v>5558726</v>
      </c>
      <c r="D87" s="228" t="s">
        <v>748</v>
      </c>
      <c r="E87" s="4" t="s">
        <v>748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805</v>
      </c>
      <c r="B88" s="228">
        <f>ROUND(N('Prior Year'!BX85), 0)</f>
        <v>0</v>
      </c>
      <c r="C88" s="228">
        <f>data!BX85</f>
        <v>0</v>
      </c>
      <c r="D88" s="228" t="s">
        <v>748</v>
      </c>
      <c r="E88" s="4" t="s">
        <v>748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806</v>
      </c>
      <c r="B89" s="228">
        <f>ROUND(N('Prior Year'!BY85), 0)</f>
        <v>2754112</v>
      </c>
      <c r="C89" s="228">
        <f>data!BY85</f>
        <v>2747417</v>
      </c>
      <c r="D89" s="228" t="s">
        <v>748</v>
      </c>
      <c r="E89" s="4" t="s">
        <v>748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807</v>
      </c>
      <c r="B90" s="228">
        <f>ROUND(N('Prior Year'!BZ85), 0)</f>
        <v>7979578</v>
      </c>
      <c r="C90" s="228">
        <f>data!BZ85</f>
        <v>9963019</v>
      </c>
      <c r="D90" s="228" t="s">
        <v>748</v>
      </c>
      <c r="E90" s="4" t="s">
        <v>748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808</v>
      </c>
      <c r="B91" s="228">
        <f>ROUND(N('Prior Year'!CA85), 0)</f>
        <v>119760</v>
      </c>
      <c r="C91" s="228">
        <f>data!CA85</f>
        <v>120612.97</v>
      </c>
      <c r="D91" s="228" t="s">
        <v>748</v>
      </c>
      <c r="E91" s="4" t="s">
        <v>748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809</v>
      </c>
      <c r="B92" s="228">
        <f>ROUND(N('Prior Year'!CB85), 0)</f>
        <v>0</v>
      </c>
      <c r="C92" s="228">
        <f>data!CB85</f>
        <v>0</v>
      </c>
      <c r="D92" s="228" t="s">
        <v>748</v>
      </c>
      <c r="E92" s="4" t="s">
        <v>748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810</v>
      </c>
      <c r="B93" s="228">
        <f>ROUND(N('Prior Year'!CC85), 0)</f>
        <v>26654428</v>
      </c>
      <c r="C93" s="228">
        <f>data!CC85</f>
        <v>46409245.560000002</v>
      </c>
      <c r="D93" s="228" t="s">
        <v>748</v>
      </c>
      <c r="E93" s="4" t="s">
        <v>748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811</v>
      </c>
      <c r="B94" s="228">
        <f>ROUND(N('Prior Year'!CD85), 0)</f>
        <v>0</v>
      </c>
      <c r="C94" s="228">
        <f>data!CD85</f>
        <v>0</v>
      </c>
      <c r="D94" s="228" t="s">
        <v>748</v>
      </c>
      <c r="E94" s="4" t="s">
        <v>748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6" workbookViewId="0">
      <selection activeCell="E21" sqref="E21"/>
    </sheetView>
  </sheetViews>
  <sheetFormatPr defaultRowHeight="15" x14ac:dyDescent="0.2"/>
  <sheetData>
    <row r="1" spans="1:4" ht="15.75" x14ac:dyDescent="0.25">
      <c r="A1" s="268" t="s">
        <v>812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813</v>
      </c>
      <c r="B3" s="267"/>
      <c r="C3" s="267"/>
      <c r="D3" s="267"/>
    </row>
    <row r="4" spans="1:4" ht="15.75" x14ac:dyDescent="0.25">
      <c r="A4" s="267" t="s">
        <v>814</v>
      </c>
      <c r="B4" s="267"/>
      <c r="C4" s="267"/>
      <c r="D4" s="267"/>
    </row>
    <row r="5" spans="1:4" ht="15.75" x14ac:dyDescent="0.25">
      <c r="A5" s="1" t="s">
        <v>815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816</v>
      </c>
      <c r="B7" s="267"/>
      <c r="C7" s="267"/>
      <c r="D7" s="267"/>
    </row>
    <row r="8" spans="1:4" ht="15.75" x14ac:dyDescent="0.25">
      <c r="A8" s="309" t="s">
        <v>817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818</v>
      </c>
      <c r="B11" s="267"/>
      <c r="C11" s="267"/>
      <c r="D11" s="267">
        <f>N(data!C380)</f>
        <v>2351830</v>
      </c>
    </row>
    <row r="12" spans="1:4" ht="15.75" x14ac:dyDescent="0.25">
      <c r="A12" s="269" t="s">
        <v>819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820</v>
      </c>
      <c r="B14" s="267"/>
      <c r="C14" s="267"/>
      <c r="D14" s="269" t="s">
        <v>821</v>
      </c>
    </row>
    <row r="15" spans="1:4" ht="15.75" x14ac:dyDescent="0.25">
      <c r="A15" s="1" t="s">
        <v>1369</v>
      </c>
      <c r="B15" s="267"/>
      <c r="C15" s="267"/>
      <c r="D15" s="267">
        <v>1412766</v>
      </c>
    </row>
    <row r="16" spans="1:4" ht="15.75" x14ac:dyDescent="0.25">
      <c r="A16" s="267" t="s">
        <v>822</v>
      </c>
      <c r="B16" s="267"/>
      <c r="C16" s="267"/>
      <c r="D16" s="267"/>
    </row>
    <row r="17" spans="1:4" ht="15.75" x14ac:dyDescent="0.25">
      <c r="A17" s="267" t="s">
        <v>822</v>
      </c>
      <c r="B17" s="267"/>
      <c r="C17" s="267"/>
      <c r="D17" s="267"/>
    </row>
    <row r="18" spans="1:4" ht="15.75" x14ac:dyDescent="0.25">
      <c r="A18" s="267" t="s">
        <v>822</v>
      </c>
      <c r="B18" s="267"/>
      <c r="C18" s="267"/>
      <c r="D18" s="267"/>
    </row>
    <row r="19" spans="1:4" ht="15.75" x14ac:dyDescent="0.25">
      <c r="A19" s="267" t="s">
        <v>822</v>
      </c>
      <c r="B19" s="267"/>
      <c r="C19" s="267"/>
      <c r="D19" s="267"/>
    </row>
    <row r="20" spans="1:4" ht="15.75" x14ac:dyDescent="0.25">
      <c r="A20" s="267" t="s">
        <v>822</v>
      </c>
      <c r="B20" s="267"/>
      <c r="C20" s="267"/>
      <c r="D20" s="267"/>
    </row>
    <row r="21" spans="1:4" ht="15.75" x14ac:dyDescent="0.25">
      <c r="A21" s="267" t="s">
        <v>822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550832</v>
      </c>
    </row>
    <row r="26" spans="1:4" ht="15.75" x14ac:dyDescent="0.25">
      <c r="A26" s="269" t="s">
        <v>819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820</v>
      </c>
      <c r="B28" s="267"/>
      <c r="C28" s="267"/>
      <c r="D28" s="269" t="s">
        <v>821</v>
      </c>
    </row>
    <row r="29" spans="1:4" ht="15.75" x14ac:dyDescent="0.25">
      <c r="A29" s="1" t="s">
        <v>1373</v>
      </c>
      <c r="B29" s="267"/>
      <c r="C29" s="267"/>
      <c r="D29" s="267">
        <v>104484.91</v>
      </c>
    </row>
    <row r="30" spans="1:4" ht="15.75" x14ac:dyDescent="0.25">
      <c r="A30" s="1" t="s">
        <v>1374</v>
      </c>
      <c r="B30" s="267"/>
      <c r="C30" s="267"/>
      <c r="D30" s="267">
        <v>47023.66</v>
      </c>
    </row>
    <row r="31" spans="1:4" ht="15.75" x14ac:dyDescent="0.25">
      <c r="A31" s="267" t="s">
        <v>824</v>
      </c>
      <c r="B31" s="267"/>
      <c r="C31" s="267"/>
      <c r="D31" s="267"/>
    </row>
    <row r="32" spans="1:4" ht="15.75" x14ac:dyDescent="0.25">
      <c r="A32" s="267" t="s">
        <v>824</v>
      </c>
      <c r="B32" s="267"/>
      <c r="C32" s="267"/>
      <c r="D32" s="267"/>
    </row>
    <row r="33" spans="1:4" ht="15.75" x14ac:dyDescent="0.25">
      <c r="A33" s="267" t="s">
        <v>824</v>
      </c>
      <c r="B33" s="267"/>
      <c r="C33" s="267"/>
      <c r="D33" s="267"/>
    </row>
    <row r="34" spans="1:4" ht="15.75" x14ac:dyDescent="0.25">
      <c r="A34" s="267" t="s">
        <v>824</v>
      </c>
      <c r="B34" s="267"/>
      <c r="C34" s="267"/>
      <c r="D34" s="267"/>
    </row>
    <row r="35" spans="1:4" ht="15.75" x14ac:dyDescent="0.25">
      <c r="A35" s="267" t="s">
        <v>824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825</v>
      </c>
    </row>
    <row r="2" spans="1:7" ht="20.100000000000001" customHeight="1" x14ac:dyDescent="0.25">
      <c r="A2" s="62" t="s">
        <v>826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H-210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Swedish Issaquah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King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827</v>
      </c>
      <c r="C7" s="67"/>
      <c r="D7" s="64" t="str">
        <f>"  "&amp;data!C104</f>
        <v xml:space="preserve">  Elizabeth Wako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828</v>
      </c>
      <c r="C8" s="67"/>
      <c r="D8" s="64" t="str">
        <f>"  "&amp;data!C105</f>
        <v xml:space="preserve">  Mary Beth Formby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829</v>
      </c>
      <c r="C9" s="67"/>
      <c r="D9" s="64" t="str">
        <f>"  "&amp;data!C106</f>
        <v xml:space="preserve">  R. Omar Riojas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830</v>
      </c>
      <c r="C10" s="67"/>
      <c r="D10" s="64" t="str">
        <f>"  "&amp;data!C107</f>
        <v xml:space="preserve">  425-313-4000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831</v>
      </c>
      <c r="C11" s="67"/>
      <c r="D11" s="64" t="str">
        <f>"  "&amp;data!C108</f>
        <v xml:space="preserve">  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832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321</v>
      </c>
      <c r="B15" s="74"/>
      <c r="C15" s="75" t="s">
        <v>323</v>
      </c>
      <c r="D15" s="74"/>
      <c r="E15" s="75" t="s">
        <v>325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833</v>
      </c>
      <c r="E16" s="229" t="str">
        <f>IF(data!C120&gt;0," X","")</f>
        <v/>
      </c>
      <c r="F16" s="81" t="s">
        <v>326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406</v>
      </c>
      <c r="E17" s="229" t="str">
        <f>IF(data!C121&gt;0," X","")</f>
        <v/>
      </c>
      <c r="F17" s="81" t="s">
        <v>327</v>
      </c>
      <c r="G17" s="67"/>
    </row>
    <row r="18" spans="1:7" ht="20.100000000000001" customHeight="1" x14ac:dyDescent="0.25">
      <c r="A18" s="63"/>
      <c r="B18" s="67" t="s">
        <v>834</v>
      </c>
      <c r="C18" s="67"/>
      <c r="D18" s="67"/>
      <c r="E18" s="229" t="str">
        <f>IF(data!C122&gt;0," X","")</f>
        <v/>
      </c>
      <c r="F18" s="81" t="s">
        <v>328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835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836</v>
      </c>
      <c r="C22" s="64"/>
      <c r="D22" s="64"/>
      <c r="E22" s="64"/>
      <c r="F22" s="78" t="s">
        <v>331</v>
      </c>
      <c r="G22" s="79" t="s">
        <v>241</v>
      </c>
    </row>
    <row r="23" spans="1:7" ht="20.100000000000001" customHeight="1" x14ac:dyDescent="0.25">
      <c r="A23" s="63"/>
      <c r="B23" s="64" t="s">
        <v>837</v>
      </c>
      <c r="C23" s="64"/>
      <c r="D23" s="64"/>
      <c r="E23" s="64"/>
      <c r="F23" s="63">
        <f>data!C127</f>
        <v>7638</v>
      </c>
      <c r="G23" s="67">
        <f>data!D127</f>
        <v>33129</v>
      </c>
    </row>
    <row r="24" spans="1:7" ht="20.100000000000001" customHeight="1" x14ac:dyDescent="0.25">
      <c r="A24" s="63"/>
      <c r="B24" s="64" t="s">
        <v>838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839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335</v>
      </c>
      <c r="C26" s="64"/>
      <c r="D26" s="64"/>
      <c r="E26" s="64"/>
      <c r="F26" s="63">
        <f>data!C130</f>
        <v>1880</v>
      </c>
      <c r="G26" s="67">
        <f>data!D130</f>
        <v>4370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840</v>
      </c>
      <c r="C29" s="67"/>
      <c r="D29" s="79" t="s">
        <v>193</v>
      </c>
      <c r="E29" s="83" t="s">
        <v>840</v>
      </c>
      <c r="F29" s="67"/>
      <c r="G29" s="79" t="s">
        <v>193</v>
      </c>
    </row>
    <row r="30" spans="1:7" ht="20.100000000000001" customHeight="1" x14ac:dyDescent="0.25">
      <c r="A30" s="63"/>
      <c r="B30" s="64" t="s">
        <v>337</v>
      </c>
      <c r="C30" s="67"/>
      <c r="D30" s="67">
        <f>data!C132</f>
        <v>36</v>
      </c>
      <c r="E30" s="64" t="s">
        <v>343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841</v>
      </c>
      <c r="C31" s="67"/>
      <c r="D31" s="67">
        <f>data!C133</f>
        <v>0</v>
      </c>
      <c r="E31" s="64" t="s">
        <v>344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842</v>
      </c>
      <c r="C32" s="67"/>
      <c r="D32" s="67">
        <f>data!C134</f>
        <v>85</v>
      </c>
      <c r="E32" s="64" t="s">
        <v>843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844</v>
      </c>
      <c r="C33" s="67"/>
      <c r="D33" s="67">
        <f>data!C135</f>
        <v>0</v>
      </c>
      <c r="E33" s="64" t="s">
        <v>845</v>
      </c>
      <c r="F33" s="67"/>
      <c r="G33" s="67">
        <f>data!C142</f>
        <v>15</v>
      </c>
    </row>
    <row r="34" spans="1:7" ht="20.100000000000001" customHeight="1" x14ac:dyDescent="0.25">
      <c r="A34" s="63"/>
      <c r="B34" s="83" t="s">
        <v>846</v>
      </c>
      <c r="C34" s="67"/>
      <c r="D34" s="67">
        <f>data!C136</f>
        <v>39</v>
      </c>
      <c r="E34" s="64" t="s">
        <v>346</v>
      </c>
      <c r="F34" s="67"/>
      <c r="G34" s="67">
        <f>data!E143</f>
        <v>175</v>
      </c>
    </row>
    <row r="35" spans="1:7" ht="20.100000000000001" customHeight="1" x14ac:dyDescent="0.25">
      <c r="A35" s="63"/>
      <c r="B35" s="83" t="s">
        <v>847</v>
      </c>
      <c r="C35" s="67"/>
      <c r="D35" s="67">
        <f>data!C137</f>
        <v>0</v>
      </c>
      <c r="E35" s="64" t="s">
        <v>848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347</v>
      </c>
      <c r="F36" s="67"/>
      <c r="G36" s="67">
        <f>data!C144</f>
        <v>175</v>
      </c>
    </row>
    <row r="37" spans="1:7" ht="20.100000000000001" customHeight="1" x14ac:dyDescent="0.25">
      <c r="A37" s="63"/>
      <c r="E37" s="64" t="s">
        <v>348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849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850</v>
      </c>
      <c r="G1" s="61" t="s">
        <v>851</v>
      </c>
    </row>
    <row r="2" spans="1:7" ht="20.100000000000001" customHeight="1" x14ac:dyDescent="0.25">
      <c r="A2" s="1" t="str">
        <f>"Hospital: "&amp;data!C98</f>
        <v>Hospital: Swedish Issaquah</v>
      </c>
      <c r="G2" s="4" t="s">
        <v>852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853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854</v>
      </c>
      <c r="C5" s="74"/>
      <c r="D5" s="74"/>
      <c r="E5" s="125" t="s">
        <v>358</v>
      </c>
      <c r="F5" s="74"/>
      <c r="G5" s="74"/>
    </row>
    <row r="6" spans="1:7" ht="20.100000000000001" customHeight="1" x14ac:dyDescent="0.25">
      <c r="A6" s="126" t="s">
        <v>855</v>
      </c>
      <c r="B6" s="79" t="s">
        <v>331</v>
      </c>
      <c r="C6" s="79" t="s">
        <v>856</v>
      </c>
      <c r="D6" s="79" t="s">
        <v>354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352</v>
      </c>
      <c r="B7" s="127">
        <f>data!B154</f>
        <v>2968</v>
      </c>
      <c r="C7" s="127">
        <f>data!B155</f>
        <v>12874</v>
      </c>
      <c r="D7" s="127">
        <f>data!B156</f>
        <v>76206</v>
      </c>
      <c r="E7" s="127">
        <f>data!B157</f>
        <v>257495288</v>
      </c>
      <c r="F7" s="127">
        <f>data!B158</f>
        <v>178527512</v>
      </c>
      <c r="G7" s="127">
        <f>data!B157+data!B158</f>
        <v>436022800</v>
      </c>
    </row>
    <row r="8" spans="1:7" ht="20.100000000000001" customHeight="1" x14ac:dyDescent="0.25">
      <c r="A8" s="63" t="s">
        <v>353</v>
      </c>
      <c r="B8" s="127">
        <f>data!C154</f>
        <v>807</v>
      </c>
      <c r="C8" s="127">
        <f>data!C155</f>
        <v>3499</v>
      </c>
      <c r="D8" s="127">
        <f>data!C156</f>
        <v>20713</v>
      </c>
      <c r="E8" s="127">
        <f>data!C157</f>
        <v>61161058</v>
      </c>
      <c r="F8" s="127">
        <f>data!C158</f>
        <v>57350345</v>
      </c>
      <c r="G8" s="127">
        <f>data!C157+data!C158</f>
        <v>118511403</v>
      </c>
    </row>
    <row r="9" spans="1:7" ht="20.100000000000001" customHeight="1" x14ac:dyDescent="0.25">
      <c r="A9" s="63" t="s">
        <v>857</v>
      </c>
      <c r="B9" s="127">
        <f>data!D154</f>
        <v>3863</v>
      </c>
      <c r="C9" s="127">
        <f>data!D155</f>
        <v>16756</v>
      </c>
      <c r="D9" s="127">
        <f>data!D156</f>
        <v>99181</v>
      </c>
      <c r="E9" s="127">
        <f>data!D157</f>
        <v>234524134</v>
      </c>
      <c r="F9" s="127">
        <f>data!D158</f>
        <v>332953605</v>
      </c>
      <c r="G9" s="127">
        <f>data!D157+data!D158</f>
        <v>567477739</v>
      </c>
    </row>
    <row r="10" spans="1:7" ht="20.100000000000001" customHeight="1" x14ac:dyDescent="0.25">
      <c r="A10" s="78" t="s">
        <v>229</v>
      </c>
      <c r="B10" s="127">
        <f>data!E154</f>
        <v>7638</v>
      </c>
      <c r="C10" s="127">
        <f>data!E155</f>
        <v>33129</v>
      </c>
      <c r="D10" s="127">
        <f>data!E156</f>
        <v>196100</v>
      </c>
      <c r="E10" s="127">
        <f>data!E157</f>
        <v>553180480</v>
      </c>
      <c r="F10" s="127">
        <f>data!E158</f>
        <v>568831462</v>
      </c>
      <c r="G10" s="127">
        <f>E10+F10</f>
        <v>1122011942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858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854</v>
      </c>
      <c r="C14" s="133"/>
      <c r="D14" s="133"/>
      <c r="E14" s="133" t="s">
        <v>358</v>
      </c>
      <c r="F14" s="133"/>
      <c r="G14" s="133"/>
    </row>
    <row r="15" spans="1:7" ht="20.100000000000001" customHeight="1" x14ac:dyDescent="0.25">
      <c r="A15" s="126" t="s">
        <v>855</v>
      </c>
      <c r="B15" s="79" t="s">
        <v>331</v>
      </c>
      <c r="C15" s="79" t="s">
        <v>856</v>
      </c>
      <c r="D15" s="79" t="s">
        <v>354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352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353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857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859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854</v>
      </c>
      <c r="C23" s="74"/>
      <c r="D23" s="74"/>
      <c r="E23" s="74" t="s">
        <v>358</v>
      </c>
      <c r="F23" s="74"/>
      <c r="G23" s="74"/>
    </row>
    <row r="24" spans="1:7" ht="20.100000000000001" customHeight="1" x14ac:dyDescent="0.25">
      <c r="A24" s="126" t="s">
        <v>855</v>
      </c>
      <c r="B24" s="79" t="s">
        <v>331</v>
      </c>
      <c r="C24" s="79" t="s">
        <v>856</v>
      </c>
      <c r="D24" s="79" t="s">
        <v>354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857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860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861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862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361</v>
      </c>
      <c r="B1" s="62"/>
      <c r="C1" s="61" t="s">
        <v>863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Swedish Issaquah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362</v>
      </c>
      <c r="C5" s="123"/>
    </row>
    <row r="6" spans="1:3" ht="20.100000000000001" customHeight="1" x14ac:dyDescent="0.25">
      <c r="A6" s="143">
        <v>2</v>
      </c>
      <c r="B6" s="64" t="s">
        <v>864</v>
      </c>
      <c r="C6" s="63">
        <f>data!C181</f>
        <v>8057957</v>
      </c>
    </row>
    <row r="7" spans="1:3" ht="20.100000000000001" customHeight="1" x14ac:dyDescent="0.25">
      <c r="A7" s="144">
        <v>3</v>
      </c>
      <c r="B7" s="83" t="s">
        <v>364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365</v>
      </c>
      <c r="C8" s="63">
        <f>data!C183</f>
        <v>836029</v>
      </c>
    </row>
    <row r="9" spans="1:3" ht="20.100000000000001" customHeight="1" x14ac:dyDescent="0.25">
      <c r="A9" s="144">
        <v>5</v>
      </c>
      <c r="B9" s="64" t="s">
        <v>366</v>
      </c>
      <c r="C9" s="63">
        <f>data!C184</f>
        <v>11886350</v>
      </c>
    </row>
    <row r="10" spans="1:3" ht="20.100000000000001" customHeight="1" x14ac:dyDescent="0.25">
      <c r="A10" s="144">
        <v>6</v>
      </c>
      <c r="B10" s="64" t="s">
        <v>367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368</v>
      </c>
      <c r="C11" s="63">
        <f>data!C186</f>
        <v>7464950</v>
      </c>
    </row>
    <row r="12" spans="1:3" ht="20.100000000000001" customHeight="1" x14ac:dyDescent="0.25">
      <c r="A12" s="144">
        <v>8</v>
      </c>
      <c r="B12" s="64" t="s">
        <v>369</v>
      </c>
      <c r="C12" s="63">
        <f>data!C187</f>
        <v>382411</v>
      </c>
    </row>
    <row r="13" spans="1:3" ht="20.100000000000001" customHeight="1" x14ac:dyDescent="0.25">
      <c r="A13" s="144">
        <v>9</v>
      </c>
      <c r="B13" s="64" t="s">
        <v>369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865</v>
      </c>
      <c r="C14" s="63">
        <f>data!D189</f>
        <v>28627697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370</v>
      </c>
      <c r="C17" s="77"/>
    </row>
    <row r="18" spans="1:3" ht="20.100000000000001" customHeight="1" x14ac:dyDescent="0.25">
      <c r="A18" s="63">
        <v>12</v>
      </c>
      <c r="B18" s="64" t="s">
        <v>866</v>
      </c>
      <c r="C18" s="63">
        <f>data!C191</f>
        <v>3416830</v>
      </c>
    </row>
    <row r="19" spans="1:3" ht="20.100000000000001" customHeight="1" x14ac:dyDescent="0.25">
      <c r="A19" s="63">
        <v>13</v>
      </c>
      <c r="B19" s="64" t="s">
        <v>867</v>
      </c>
      <c r="C19" s="63">
        <f>data!C192</f>
        <v>992794</v>
      </c>
    </row>
    <row r="20" spans="1:3" ht="20.100000000000001" customHeight="1" x14ac:dyDescent="0.25">
      <c r="A20" s="63">
        <v>14</v>
      </c>
      <c r="B20" s="64" t="s">
        <v>868</v>
      </c>
      <c r="C20" s="63">
        <f>data!D193</f>
        <v>4409624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373</v>
      </c>
      <c r="C23" s="123"/>
    </row>
    <row r="24" spans="1:3" ht="20.100000000000001" customHeight="1" x14ac:dyDescent="0.25">
      <c r="A24" s="63">
        <v>16</v>
      </c>
      <c r="B24" s="75" t="s">
        <v>869</v>
      </c>
      <c r="C24" s="148"/>
    </row>
    <row r="25" spans="1:3" ht="20.100000000000001" customHeight="1" x14ac:dyDescent="0.25">
      <c r="A25" s="63">
        <v>17</v>
      </c>
      <c r="B25" s="64" t="s">
        <v>870</v>
      </c>
      <c r="C25" s="63">
        <f>data!C195</f>
        <v>6231816</v>
      </c>
    </row>
    <row r="26" spans="1:3" ht="20.100000000000001" customHeight="1" x14ac:dyDescent="0.25">
      <c r="A26" s="63">
        <v>18</v>
      </c>
      <c r="B26" s="64" t="s">
        <v>375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871</v>
      </c>
      <c r="C27" s="63">
        <f>data!D197</f>
        <v>6231816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872</v>
      </c>
      <c r="C30" s="133"/>
    </row>
    <row r="31" spans="1:3" ht="20.100000000000001" customHeight="1" x14ac:dyDescent="0.25">
      <c r="A31" s="63">
        <v>21</v>
      </c>
      <c r="B31" s="64" t="s">
        <v>377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873</v>
      </c>
      <c r="C32" s="63">
        <f>data!C200</f>
        <v>5028279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13875461</v>
      </c>
    </row>
    <row r="34" spans="1:3" ht="20.100000000000001" customHeight="1" x14ac:dyDescent="0.25">
      <c r="A34" s="63">
        <v>24</v>
      </c>
      <c r="B34" s="64" t="s">
        <v>874</v>
      </c>
      <c r="C34" s="63">
        <f>data!D202</f>
        <v>18903740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379</v>
      </c>
      <c r="C37" s="123"/>
    </row>
    <row r="38" spans="1:3" ht="20.100000000000001" customHeight="1" x14ac:dyDescent="0.25">
      <c r="A38" s="63">
        <v>26</v>
      </c>
      <c r="B38" s="64" t="s">
        <v>875</v>
      </c>
      <c r="C38" s="63">
        <f>data!C204</f>
        <v>-8089488</v>
      </c>
    </row>
    <row r="39" spans="1:3" ht="20.100000000000001" customHeight="1" x14ac:dyDescent="0.25">
      <c r="A39" s="63">
        <v>27</v>
      </c>
      <c r="B39" s="64" t="s">
        <v>381</v>
      </c>
      <c r="C39" s="63">
        <f>data!C205</f>
        <v>9886822</v>
      </c>
    </row>
    <row r="40" spans="1:3" ht="20.100000000000001" customHeight="1" x14ac:dyDescent="0.25">
      <c r="A40" s="63">
        <v>28</v>
      </c>
      <c r="B40" s="64" t="s">
        <v>876</v>
      </c>
      <c r="C40" s="63">
        <f>data!D206</f>
        <v>1797334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382</v>
      </c>
      <c r="B1" s="62"/>
      <c r="C1" s="62"/>
      <c r="D1" s="62"/>
      <c r="E1" s="62"/>
      <c r="F1" s="61" t="s">
        <v>877</v>
      </c>
    </row>
    <row r="3" spans="1:6" ht="20.100000000000001" customHeight="1" x14ac:dyDescent="0.25">
      <c r="A3" s="120" t="str">
        <f>"Hospital: "&amp;data!C98</f>
        <v>Hospital: Swedish Issaquah</v>
      </c>
      <c r="F3" s="142" t="str">
        <f>"FYE: "&amp;data!C96</f>
        <v>FYE: 12/31/2024</v>
      </c>
    </row>
    <row r="4" spans="1:6" ht="20.100000000000001" customHeight="1" x14ac:dyDescent="0.25">
      <c r="A4" s="148" t="s">
        <v>383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878</v>
      </c>
      <c r="D5" s="151"/>
      <c r="E5" s="151"/>
      <c r="F5" s="151" t="s">
        <v>879</v>
      </c>
    </row>
    <row r="6" spans="1:6" ht="20.100000000000001" customHeight="1" x14ac:dyDescent="0.25">
      <c r="A6" s="152"/>
      <c r="B6" s="70"/>
      <c r="C6" s="153" t="s">
        <v>880</v>
      </c>
      <c r="D6" s="153" t="s">
        <v>385</v>
      </c>
      <c r="E6" s="153" t="s">
        <v>881</v>
      </c>
      <c r="F6" s="153" t="s">
        <v>880</v>
      </c>
    </row>
    <row r="7" spans="1:6" ht="20.100000000000001" customHeight="1" x14ac:dyDescent="0.25">
      <c r="A7" s="63">
        <v>1</v>
      </c>
      <c r="B7" s="67" t="s">
        <v>388</v>
      </c>
      <c r="C7" s="67">
        <f>data!B211</f>
        <v>46315058</v>
      </c>
      <c r="D7" s="67">
        <f>data!C211</f>
        <v>0</v>
      </c>
      <c r="E7" s="67">
        <f>data!D211</f>
        <v>0</v>
      </c>
      <c r="F7" s="67">
        <f>data!E211</f>
        <v>46315058</v>
      </c>
    </row>
    <row r="8" spans="1:6" ht="20.100000000000001" customHeight="1" x14ac:dyDescent="0.25">
      <c r="A8" s="63">
        <v>2</v>
      </c>
      <c r="B8" s="67" t="s">
        <v>389</v>
      </c>
      <c r="C8" s="67">
        <f>data!B212</f>
        <v>2156188</v>
      </c>
      <c r="D8" s="67">
        <f>data!C212</f>
        <v>0</v>
      </c>
      <c r="E8" s="67">
        <f>data!D212</f>
        <v>0</v>
      </c>
      <c r="F8" s="67">
        <f>data!E212</f>
        <v>2156188</v>
      </c>
    </row>
    <row r="9" spans="1:6" ht="20.100000000000001" customHeight="1" x14ac:dyDescent="0.25">
      <c r="A9" s="63">
        <v>3</v>
      </c>
      <c r="B9" s="67" t="s">
        <v>390</v>
      </c>
      <c r="C9" s="67">
        <f>data!B213</f>
        <v>376409935</v>
      </c>
      <c r="D9" s="67">
        <f>data!C213</f>
        <v>14143239</v>
      </c>
      <c r="E9" s="67">
        <f>data!D213</f>
        <v>0</v>
      </c>
      <c r="F9" s="67">
        <f>data!E213</f>
        <v>390553174</v>
      </c>
    </row>
    <row r="10" spans="1:6" ht="20.100000000000001" customHeight="1" x14ac:dyDescent="0.25">
      <c r="A10" s="63">
        <v>4</v>
      </c>
      <c r="B10" s="67" t="s">
        <v>882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883</v>
      </c>
      <c r="C11" s="67">
        <f>data!B215</f>
        <v>2196708</v>
      </c>
      <c r="D11" s="67">
        <f>data!C215</f>
        <v>1037672</v>
      </c>
      <c r="E11" s="67">
        <f>data!D215</f>
        <v>0</v>
      </c>
      <c r="F11" s="67">
        <f>data!E215</f>
        <v>3234380</v>
      </c>
    </row>
    <row r="12" spans="1:6" ht="20.100000000000001" customHeight="1" x14ac:dyDescent="0.25">
      <c r="A12" s="63">
        <v>6</v>
      </c>
      <c r="B12" s="67" t="s">
        <v>884</v>
      </c>
      <c r="C12" s="67">
        <f>data!B216</f>
        <v>112081960</v>
      </c>
      <c r="D12" s="67">
        <f>data!C216</f>
        <v>6869214</v>
      </c>
      <c r="E12" s="67">
        <f>data!D216</f>
        <v>0</v>
      </c>
      <c r="F12" s="67">
        <f>data!E216</f>
        <v>118951174</v>
      </c>
    </row>
    <row r="13" spans="1:6" ht="20.100000000000001" customHeight="1" x14ac:dyDescent="0.25">
      <c r="A13" s="63">
        <v>7</v>
      </c>
      <c r="B13" s="67" t="s">
        <v>885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395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886</v>
      </c>
      <c r="C15" s="67">
        <f>data!B219</f>
        <v>4326321</v>
      </c>
      <c r="D15" s="67">
        <f>data!C219</f>
        <v>6073571</v>
      </c>
      <c r="E15" s="67">
        <f>data!D219</f>
        <v>0</v>
      </c>
      <c r="F15" s="67">
        <f>data!E219</f>
        <v>10399892</v>
      </c>
    </row>
    <row r="16" spans="1:6" ht="20.100000000000001" customHeight="1" x14ac:dyDescent="0.25">
      <c r="A16" s="63">
        <v>10</v>
      </c>
      <c r="B16" s="67" t="s">
        <v>610</v>
      </c>
      <c r="C16" s="67">
        <f>data!B220</f>
        <v>543486170</v>
      </c>
      <c r="D16" s="67">
        <f>data!C220</f>
        <v>28123696</v>
      </c>
      <c r="E16" s="67">
        <f>data!D220</f>
        <v>0</v>
      </c>
      <c r="F16" s="67">
        <f>data!E220</f>
        <v>571609866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397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878</v>
      </c>
      <c r="D21" s="4" t="s">
        <v>229</v>
      </c>
      <c r="E21" s="153"/>
      <c r="F21" s="153" t="s">
        <v>879</v>
      </c>
    </row>
    <row r="22" spans="1:6" ht="20.100000000000001" customHeight="1" x14ac:dyDescent="0.25">
      <c r="A22" s="154"/>
      <c r="B22" s="146"/>
      <c r="C22" s="153" t="s">
        <v>880</v>
      </c>
      <c r="D22" s="153" t="s">
        <v>887</v>
      </c>
      <c r="E22" s="153" t="s">
        <v>881</v>
      </c>
      <c r="F22" s="153" t="s">
        <v>880</v>
      </c>
    </row>
    <row r="23" spans="1:6" ht="20.100000000000001" customHeight="1" x14ac:dyDescent="0.25">
      <c r="A23" s="63">
        <v>11</v>
      </c>
      <c r="B23" s="155" t="s">
        <v>388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389</v>
      </c>
      <c r="C24" s="67">
        <f>data!B225</f>
        <v>816660</v>
      </c>
      <c r="D24" s="67">
        <f>data!C225</f>
        <v>111744</v>
      </c>
      <c r="E24" s="67">
        <f>data!D225</f>
        <v>0</v>
      </c>
      <c r="F24" s="67">
        <f>data!E225</f>
        <v>928404</v>
      </c>
    </row>
    <row r="25" spans="1:6" ht="20.100000000000001" customHeight="1" x14ac:dyDescent="0.25">
      <c r="A25" s="63">
        <v>13</v>
      </c>
      <c r="B25" s="67" t="s">
        <v>390</v>
      </c>
      <c r="C25" s="67">
        <f>data!B226</f>
        <v>137531589</v>
      </c>
      <c r="D25" s="67">
        <f>data!C226</f>
        <v>18441763</v>
      </c>
      <c r="E25" s="67">
        <f>data!D226</f>
        <v>0</v>
      </c>
      <c r="F25" s="67">
        <f>data!E226</f>
        <v>155973352</v>
      </c>
    </row>
    <row r="26" spans="1:6" ht="20.100000000000001" customHeight="1" x14ac:dyDescent="0.25">
      <c r="A26" s="63">
        <v>14</v>
      </c>
      <c r="B26" s="67" t="s">
        <v>882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883</v>
      </c>
      <c r="C27" s="67">
        <f>data!B228</f>
        <v>1212999</v>
      </c>
      <c r="D27" s="67">
        <f>data!C228</f>
        <v>274181</v>
      </c>
      <c r="E27" s="67">
        <f>data!D228</f>
        <v>0</v>
      </c>
      <c r="F27" s="67">
        <f>data!E228</f>
        <v>1487180</v>
      </c>
    </row>
    <row r="28" spans="1:6" ht="20.100000000000001" customHeight="1" x14ac:dyDescent="0.25">
      <c r="A28" s="63">
        <v>16</v>
      </c>
      <c r="B28" s="67" t="s">
        <v>884</v>
      </c>
      <c r="C28" s="67">
        <f>data!B229</f>
        <v>98239132</v>
      </c>
      <c r="D28" s="67">
        <f>data!C229</f>
        <v>4810070</v>
      </c>
      <c r="E28" s="67">
        <f>data!D229</f>
        <v>0</v>
      </c>
      <c r="F28" s="67">
        <f>data!E229</f>
        <v>103049202</v>
      </c>
    </row>
    <row r="29" spans="1:6" ht="20.100000000000001" customHeight="1" x14ac:dyDescent="0.25">
      <c r="A29" s="63">
        <v>17</v>
      </c>
      <c r="B29" s="67" t="s">
        <v>885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395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886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610</v>
      </c>
      <c r="C32" s="67">
        <f>data!B233</f>
        <v>237800380</v>
      </c>
      <c r="D32" s="67">
        <f>data!C233</f>
        <v>23637758</v>
      </c>
      <c r="E32" s="67">
        <f>data!D233</f>
        <v>0</v>
      </c>
      <c r="F32" s="67">
        <f>data!E233</f>
        <v>261438138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888</v>
      </c>
      <c r="B1" s="62"/>
      <c r="C1" s="62"/>
      <c r="D1" s="61" t="s">
        <v>889</v>
      </c>
    </row>
    <row r="2" spans="1:4" ht="20.100000000000001" customHeight="1" x14ac:dyDescent="0.25">
      <c r="A2" s="120" t="str">
        <f>"Hospital: "&amp;data!C98</f>
        <v>Hospital: Swedish Issaquah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890</v>
      </c>
      <c r="C4" s="156" t="s">
        <v>891</v>
      </c>
      <c r="D4" s="157"/>
    </row>
    <row r="5" spans="1:4" ht="20.100000000000001" customHeight="1" x14ac:dyDescent="0.25">
      <c r="A5" s="124">
        <v>1</v>
      </c>
      <c r="B5" s="158"/>
      <c r="C5" s="80" t="s">
        <v>399</v>
      </c>
      <c r="D5" s="67">
        <f>data!D237</f>
        <v>14827098</v>
      </c>
    </row>
    <row r="6" spans="1:4" ht="20.100000000000001" customHeight="1" x14ac:dyDescent="0.25">
      <c r="A6" s="63">
        <v>2</v>
      </c>
      <c r="B6" s="69"/>
      <c r="C6" s="142" t="s">
        <v>495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352</v>
      </c>
      <c r="D7" s="67">
        <f>data!C239</f>
        <v>353621820</v>
      </c>
    </row>
    <row r="8" spans="1:4" ht="20.100000000000001" customHeight="1" x14ac:dyDescent="0.25">
      <c r="A8" s="63">
        <v>4</v>
      </c>
      <c r="B8" s="158">
        <v>5820</v>
      </c>
      <c r="C8" s="67" t="s">
        <v>353</v>
      </c>
      <c r="D8" s="67">
        <f>data!C240</f>
        <v>87615496</v>
      </c>
    </row>
    <row r="9" spans="1:4" ht="20.100000000000001" customHeight="1" x14ac:dyDescent="0.25">
      <c r="A9" s="63">
        <v>5</v>
      </c>
      <c r="B9" s="158">
        <v>5830</v>
      </c>
      <c r="C9" s="67" t="s">
        <v>365</v>
      </c>
      <c r="D9" s="67">
        <f>data!C241</f>
        <v>4089934</v>
      </c>
    </row>
    <row r="10" spans="1:4" ht="20.100000000000001" customHeight="1" x14ac:dyDescent="0.25">
      <c r="A10" s="63">
        <v>6</v>
      </c>
      <c r="B10" s="158">
        <v>5840</v>
      </c>
      <c r="C10" s="67" t="s">
        <v>404</v>
      </c>
      <c r="D10" s="67">
        <f>data!C242</f>
        <v>18198441</v>
      </c>
    </row>
    <row r="11" spans="1:4" ht="20.100000000000001" customHeight="1" x14ac:dyDescent="0.25">
      <c r="A11" s="63">
        <v>7</v>
      </c>
      <c r="B11" s="158">
        <v>5850</v>
      </c>
      <c r="C11" s="67" t="s">
        <v>892</v>
      </c>
      <c r="D11" s="67">
        <f>data!C243</f>
        <v>292383547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-930991.86000000115</v>
      </c>
    </row>
    <row r="13" spans="1:4" ht="20.100000000000001" customHeight="1" x14ac:dyDescent="0.25">
      <c r="A13" s="63">
        <v>9</v>
      </c>
      <c r="B13" s="67"/>
      <c r="C13" s="67" t="s">
        <v>893</v>
      </c>
      <c r="D13" s="67">
        <f>data!D245</f>
        <v>754978246.13999999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408</v>
      </c>
      <c r="D15" s="153"/>
    </row>
    <row r="16" spans="1:4" ht="20.100000000000001" customHeight="1" x14ac:dyDescent="0.25">
      <c r="A16" s="152">
        <v>12</v>
      </c>
      <c r="B16" s="79"/>
      <c r="C16" s="64" t="s">
        <v>894</v>
      </c>
      <c r="D16" s="63">
        <f>data!C247</f>
        <v>746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410</v>
      </c>
      <c r="D18" s="67">
        <f>data!C249</f>
        <v>7638517</v>
      </c>
    </row>
    <row r="19" spans="1:4" ht="20.100000000000001" customHeight="1" x14ac:dyDescent="0.25">
      <c r="A19" s="161">
        <v>15</v>
      </c>
      <c r="B19" s="158">
        <v>5910</v>
      </c>
      <c r="C19" s="80" t="s">
        <v>895</v>
      </c>
      <c r="D19" s="67">
        <f>data!C250</f>
        <v>7870050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896</v>
      </c>
      <c r="D22" s="67">
        <f>data!D252</f>
        <v>15508567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414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897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898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899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2025-05-01T22:56:15Z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