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14_{FEBB301C-8147-4CA3-8491-11B6A0D20752}" xr6:coauthVersionLast="47" xr6:coauthVersionMax="47" xr10:uidLastSave="{00000000-0000-0000-0000-000000000000}"/>
  <bookViews>
    <workbookView xWindow="-28920" yWindow="-6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D33" i="33"/>
  <c r="D32" i="33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O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F69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F64" i="15"/>
  <c r="E64" i="15"/>
  <c r="D64" i="15"/>
  <c r="B64" i="15"/>
  <c r="H64" i="15" s="1"/>
  <c r="I64" i="15" s="1"/>
  <c r="F63" i="15"/>
  <c r="E63" i="15"/>
  <c r="D63" i="15"/>
  <c r="B63" i="15"/>
  <c r="I62" i="15"/>
  <c r="B62" i="15"/>
  <c r="I61" i="15"/>
  <c r="B61" i="15"/>
  <c r="I60" i="15"/>
  <c r="B60" i="15"/>
  <c r="E59" i="15"/>
  <c r="D59" i="15"/>
  <c r="F59" i="15" s="1"/>
  <c r="B59" i="15"/>
  <c r="F58" i="15"/>
  <c r="E58" i="15"/>
  <c r="D58" i="15"/>
  <c r="B58" i="15"/>
  <c r="H58" i="15" s="1"/>
  <c r="I58" i="15" s="1"/>
  <c r="F57" i="15"/>
  <c r="E57" i="15"/>
  <c r="D57" i="15"/>
  <c r="B57" i="15"/>
  <c r="H57" i="15" s="1"/>
  <c r="I57" i="15" s="1"/>
  <c r="E56" i="15"/>
  <c r="D56" i="15"/>
  <c r="B56" i="15"/>
  <c r="I55" i="15"/>
  <c r="E55" i="15"/>
  <c r="D55" i="15"/>
  <c r="B55" i="15"/>
  <c r="H55" i="15" s="1"/>
  <c r="E54" i="15"/>
  <c r="D54" i="15"/>
  <c r="B54" i="15"/>
  <c r="H54" i="15" s="1"/>
  <c r="I54" i="15" s="1"/>
  <c r="E53" i="15"/>
  <c r="D53" i="15"/>
  <c r="B53" i="15"/>
  <c r="H53" i="15" s="1"/>
  <c r="I53" i="15" s="1"/>
  <c r="F52" i="15"/>
  <c r="E52" i="15"/>
  <c r="D52" i="15"/>
  <c r="B52" i="15"/>
  <c r="H52" i="15" s="1"/>
  <c r="I52" i="15" s="1"/>
  <c r="E51" i="15"/>
  <c r="D51" i="15"/>
  <c r="F51" i="15" s="1"/>
  <c r="B51" i="15"/>
  <c r="F50" i="15"/>
  <c r="E50" i="15"/>
  <c r="D50" i="15"/>
  <c r="B50" i="15"/>
  <c r="H50" i="15" s="1"/>
  <c r="I50" i="15" s="1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H45" i="15" s="1"/>
  <c r="I45" i="15" s="1"/>
  <c r="F44" i="15"/>
  <c r="E44" i="15"/>
  <c r="D44" i="15"/>
  <c r="B44" i="15"/>
  <c r="H44" i="15" s="1"/>
  <c r="I44" i="15" s="1"/>
  <c r="F43" i="15"/>
  <c r="E43" i="15"/>
  <c r="D43" i="15"/>
  <c r="B43" i="15"/>
  <c r="H43" i="15" s="1"/>
  <c r="I43" i="15" s="1"/>
  <c r="F42" i="15"/>
  <c r="E42" i="15"/>
  <c r="D42" i="15"/>
  <c r="B42" i="15"/>
  <c r="H42" i="15" s="1"/>
  <c r="I42" i="15" s="1"/>
  <c r="E41" i="15"/>
  <c r="D41" i="15"/>
  <c r="B41" i="15"/>
  <c r="H41" i="15" s="1"/>
  <c r="I41" i="15" s="1"/>
  <c r="I40" i="15"/>
  <c r="B40" i="15"/>
  <c r="H39" i="15"/>
  <c r="I39" i="15" s="1"/>
  <c r="F39" i="15"/>
  <c r="E39" i="15"/>
  <c r="D39" i="15"/>
  <c r="B39" i="15"/>
  <c r="E38" i="15"/>
  <c r="D38" i="15"/>
  <c r="B38" i="15"/>
  <c r="E37" i="15"/>
  <c r="D37" i="15"/>
  <c r="B37" i="15"/>
  <c r="F36" i="15"/>
  <c r="E36" i="15"/>
  <c r="D36" i="15"/>
  <c r="B36" i="15"/>
  <c r="H36" i="15" s="1"/>
  <c r="I36" i="15" s="1"/>
  <c r="H35" i="15"/>
  <c r="I35" i="15" s="1"/>
  <c r="E35" i="15"/>
  <c r="D35" i="15"/>
  <c r="B35" i="15"/>
  <c r="F35" i="15" s="1"/>
  <c r="E34" i="15"/>
  <c r="D34" i="15"/>
  <c r="B34" i="15"/>
  <c r="F34" i="15" s="1"/>
  <c r="F33" i="15"/>
  <c r="E33" i="15"/>
  <c r="D33" i="15"/>
  <c r="B33" i="15"/>
  <c r="I32" i="15"/>
  <c r="B32" i="15"/>
  <c r="I31" i="15"/>
  <c r="B31" i="15"/>
  <c r="H30" i="15"/>
  <c r="I30" i="15" s="1"/>
  <c r="F30" i="15"/>
  <c r="E30" i="15"/>
  <c r="D30" i="15"/>
  <c r="B30" i="15"/>
  <c r="E29" i="15"/>
  <c r="D29" i="15"/>
  <c r="B29" i="15"/>
  <c r="F28" i="15"/>
  <c r="E28" i="15"/>
  <c r="D28" i="15"/>
  <c r="B28" i="15"/>
  <c r="H28" i="15" s="1"/>
  <c r="I28" i="15" s="1"/>
  <c r="F27" i="15"/>
  <c r="E27" i="15"/>
  <c r="D27" i="15"/>
  <c r="B27" i="15"/>
  <c r="H27" i="15" s="1"/>
  <c r="I27" i="15" s="1"/>
  <c r="H26" i="15"/>
  <c r="I26" i="15" s="1"/>
  <c r="E26" i="15"/>
  <c r="D26" i="15"/>
  <c r="B26" i="15"/>
  <c r="F26" i="15" s="1"/>
  <c r="H25" i="15"/>
  <c r="I25" i="15" s="1"/>
  <c r="E25" i="15"/>
  <c r="D25" i="15"/>
  <c r="B25" i="15"/>
  <c r="F25" i="15" s="1"/>
  <c r="F24" i="15"/>
  <c r="E24" i="15"/>
  <c r="D24" i="15"/>
  <c r="B24" i="15"/>
  <c r="H24" i="15" s="1"/>
  <c r="I24" i="15" s="1"/>
  <c r="H23" i="15"/>
  <c r="I23" i="15" s="1"/>
  <c r="F23" i="15"/>
  <c r="E23" i="15"/>
  <c r="D23" i="15"/>
  <c r="B23" i="15"/>
  <c r="H22" i="15"/>
  <c r="I22" i="15" s="1"/>
  <c r="F22" i="15"/>
  <c r="E22" i="15"/>
  <c r="D22" i="15"/>
  <c r="B22" i="15"/>
  <c r="E21" i="15"/>
  <c r="D21" i="15"/>
  <c r="B21" i="15"/>
  <c r="E20" i="15"/>
  <c r="D20" i="15"/>
  <c r="B20" i="15"/>
  <c r="F20" i="15" s="1"/>
  <c r="F19" i="15"/>
  <c r="E19" i="15"/>
  <c r="D19" i="15"/>
  <c r="B19" i="15"/>
  <c r="H19" i="15" s="1"/>
  <c r="I19" i="15" s="1"/>
  <c r="H18" i="15"/>
  <c r="I18" i="15" s="1"/>
  <c r="E18" i="15"/>
  <c r="D18" i="15"/>
  <c r="B18" i="15"/>
  <c r="F18" i="15" s="1"/>
  <c r="H17" i="15"/>
  <c r="I17" i="15" s="1"/>
  <c r="E17" i="15"/>
  <c r="D17" i="15"/>
  <c r="B17" i="15"/>
  <c r="F17" i="15" s="1"/>
  <c r="F16" i="15"/>
  <c r="E16" i="15"/>
  <c r="D16" i="15"/>
  <c r="B16" i="15"/>
  <c r="H16" i="15" s="1"/>
  <c r="I16" i="15" s="1"/>
  <c r="H15" i="15"/>
  <c r="I15" i="15" s="1"/>
  <c r="F15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C363" i="24"/>
  <c r="D360" i="24"/>
  <c r="D341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3" i="24"/>
  <c r="C35" i="8" s="1"/>
  <c r="D291" i="24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I382" i="32" s="1"/>
  <c r="CE91" i="24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371" i="32" s="1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M48" i="24" l="1"/>
  <c r="AM62" i="24" s="1"/>
  <c r="AU48" i="24"/>
  <c r="AU62" i="24" s="1"/>
  <c r="BK48" i="24"/>
  <c r="BK62" i="24" s="1"/>
  <c r="W48" i="24"/>
  <c r="W62" i="24" s="1"/>
  <c r="CE69" i="24"/>
  <c r="I371" i="32" s="1"/>
  <c r="E48" i="24"/>
  <c r="E62" i="24" s="1"/>
  <c r="E12" i="32" s="1"/>
  <c r="M48" i="24"/>
  <c r="M62" i="24" s="1"/>
  <c r="H12" i="31" s="1"/>
  <c r="U48" i="24"/>
  <c r="U62" i="24" s="1"/>
  <c r="G76" i="32" s="1"/>
  <c r="AC48" i="24"/>
  <c r="AC62" i="24" s="1"/>
  <c r="AK48" i="24"/>
  <c r="AK62" i="24" s="1"/>
  <c r="AS48" i="24"/>
  <c r="AS62" i="24" s="1"/>
  <c r="BA48" i="24"/>
  <c r="BA62" i="24" s="1"/>
  <c r="BI48" i="24"/>
  <c r="BI62" i="24" s="1"/>
  <c r="H60" i="31" s="1"/>
  <c r="BQ48" i="24"/>
  <c r="BQ62" i="24" s="1"/>
  <c r="F300" i="32" s="1"/>
  <c r="BY48" i="24"/>
  <c r="BY62" i="24" s="1"/>
  <c r="H76" i="31" s="1"/>
  <c r="F48" i="24"/>
  <c r="F62" i="24" s="1"/>
  <c r="H5" i="31" s="1"/>
  <c r="N48" i="24"/>
  <c r="N62" i="24" s="1"/>
  <c r="V48" i="24"/>
  <c r="V62" i="24" s="1"/>
  <c r="AD48" i="24"/>
  <c r="AD62" i="24" s="1"/>
  <c r="AL48" i="24"/>
  <c r="AL62" i="24" s="1"/>
  <c r="AT48" i="24"/>
  <c r="AT62" i="24" s="1"/>
  <c r="H45" i="31" s="1"/>
  <c r="BB48" i="24"/>
  <c r="BB62" i="24" s="1"/>
  <c r="BJ48" i="24"/>
  <c r="BJ62" i="24" s="1"/>
  <c r="H61" i="31" s="1"/>
  <c r="BR48" i="24"/>
  <c r="BR62" i="24" s="1"/>
  <c r="BZ48" i="24"/>
  <c r="BZ62" i="24" s="1"/>
  <c r="H48" i="24"/>
  <c r="H62" i="24" s="1"/>
  <c r="P48" i="24"/>
  <c r="P62" i="24" s="1"/>
  <c r="X48" i="24"/>
  <c r="X62" i="24" s="1"/>
  <c r="AF48" i="24"/>
  <c r="AF62" i="24" s="1"/>
  <c r="H31" i="31" s="1"/>
  <c r="AN48" i="24"/>
  <c r="AN62" i="24" s="1"/>
  <c r="H39" i="31" s="1"/>
  <c r="AV48" i="24"/>
  <c r="AV62" i="24" s="1"/>
  <c r="H47" i="31" s="1"/>
  <c r="BD48" i="24"/>
  <c r="BD62" i="24" s="1"/>
  <c r="H55" i="31" s="1"/>
  <c r="BL48" i="24"/>
  <c r="BL62" i="24" s="1"/>
  <c r="BT48" i="24"/>
  <c r="BT62" i="24" s="1"/>
  <c r="CB48" i="24"/>
  <c r="CB62" i="24" s="1"/>
  <c r="I48" i="24"/>
  <c r="I62" i="24" s="1"/>
  <c r="Q48" i="24"/>
  <c r="Q62" i="24" s="1"/>
  <c r="H16" i="31" s="1"/>
  <c r="Y48" i="24"/>
  <c r="Y62" i="24" s="1"/>
  <c r="AG48" i="24"/>
  <c r="AG62" i="24" s="1"/>
  <c r="H32" i="31" s="1"/>
  <c r="AO48" i="24"/>
  <c r="AO62" i="24" s="1"/>
  <c r="H40" i="31" s="1"/>
  <c r="AW48" i="24"/>
  <c r="AW62" i="24" s="1"/>
  <c r="BE48" i="24"/>
  <c r="BE62" i="24" s="1"/>
  <c r="BM48" i="24"/>
  <c r="BM62" i="24" s="1"/>
  <c r="BU48" i="24"/>
  <c r="BU62" i="24" s="1"/>
  <c r="CC48" i="24"/>
  <c r="CC62" i="24" s="1"/>
  <c r="H80" i="31" s="1"/>
  <c r="O48" i="24"/>
  <c r="O62" i="24" s="1"/>
  <c r="H14" i="31" s="1"/>
  <c r="J48" i="24"/>
  <c r="J62" i="24" s="1"/>
  <c r="R48" i="24"/>
  <c r="R62" i="24" s="1"/>
  <c r="D76" i="32" s="1"/>
  <c r="Z48" i="24"/>
  <c r="Z62" i="24" s="1"/>
  <c r="AH48" i="24"/>
  <c r="AH62" i="24" s="1"/>
  <c r="AP48" i="24"/>
  <c r="AP62" i="24" s="1"/>
  <c r="AX48" i="24"/>
  <c r="AX62" i="24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G48" i="24"/>
  <c r="G62" i="24" s="1"/>
  <c r="AE48" i="24"/>
  <c r="AE62" i="24" s="1"/>
  <c r="BC48" i="24"/>
  <c r="BC62" i="24" s="1"/>
  <c r="BS48" i="24"/>
  <c r="BS62" i="24" s="1"/>
  <c r="CA48" i="24"/>
  <c r="CA62" i="24" s="1"/>
  <c r="H78" i="31" s="1"/>
  <c r="C48" i="24"/>
  <c r="C62" i="24" s="1"/>
  <c r="K48" i="24"/>
  <c r="K62" i="24" s="1"/>
  <c r="H10" i="31" s="1"/>
  <c r="S48" i="24"/>
  <c r="S62" i="24" s="1"/>
  <c r="H18" i="31" s="1"/>
  <c r="AA48" i="24"/>
  <c r="AA62" i="24" s="1"/>
  <c r="AI48" i="24"/>
  <c r="AI62" i="24" s="1"/>
  <c r="AQ48" i="24"/>
  <c r="AQ62" i="24" s="1"/>
  <c r="AY48" i="24"/>
  <c r="AY62" i="24" s="1"/>
  <c r="BG48" i="24"/>
  <c r="BG62" i="24" s="1"/>
  <c r="H58" i="31" s="1"/>
  <c r="BO48" i="24"/>
  <c r="BO62" i="24" s="1"/>
  <c r="D300" i="32" s="1"/>
  <c r="BW48" i="24"/>
  <c r="BW62" i="24" s="1"/>
  <c r="H74" i="31" s="1"/>
  <c r="D48" i="24"/>
  <c r="D62" i="24" s="1"/>
  <c r="D12" i="32" s="1"/>
  <c r="L48" i="24"/>
  <c r="L62" i="24" s="1"/>
  <c r="T48" i="24"/>
  <c r="T62" i="24" s="1"/>
  <c r="AB48" i="24"/>
  <c r="AB62" i="24" s="1"/>
  <c r="AJ48" i="24"/>
  <c r="AJ62" i="24" s="1"/>
  <c r="AR48" i="24"/>
  <c r="AR62" i="24" s="1"/>
  <c r="I172" i="32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C365" i="24"/>
  <c r="H50" i="31"/>
  <c r="I204" i="32"/>
  <c r="H27" i="31"/>
  <c r="G108" i="32"/>
  <c r="H44" i="31"/>
  <c r="C204" i="32"/>
  <c r="H26" i="31"/>
  <c r="F108" i="32"/>
  <c r="H19" i="31"/>
  <c r="F76" i="32"/>
  <c r="H52" i="31"/>
  <c r="D236" i="32"/>
  <c r="H13" i="31"/>
  <c r="G44" i="32"/>
  <c r="H37" i="31"/>
  <c r="C172" i="32"/>
  <c r="H42" i="31"/>
  <c r="H172" i="32"/>
  <c r="H35" i="31"/>
  <c r="H140" i="32"/>
  <c r="H28" i="31"/>
  <c r="H108" i="32"/>
  <c r="H21" i="31"/>
  <c r="H76" i="32"/>
  <c r="H77" i="31"/>
  <c r="H332" i="32"/>
  <c r="H34" i="31"/>
  <c r="G140" i="32"/>
  <c r="H11" i="31"/>
  <c r="E44" i="32"/>
  <c r="H75" i="31"/>
  <c r="F332" i="32"/>
  <c r="H36" i="31"/>
  <c r="I140" i="32"/>
  <c r="H29" i="31"/>
  <c r="I108" i="32"/>
  <c r="H8" i="31"/>
  <c r="I12" i="32"/>
  <c r="H48" i="31"/>
  <c r="G204" i="32"/>
  <c r="H56" i="31"/>
  <c r="H236" i="32"/>
  <c r="H64" i="31"/>
  <c r="I268" i="32"/>
  <c r="H72" i="31"/>
  <c r="C332" i="32"/>
  <c r="H22" i="31"/>
  <c r="I76" i="32"/>
  <c r="H70" i="31"/>
  <c r="H300" i="32"/>
  <c r="O6" i="31"/>
  <c r="G19" i="32"/>
  <c r="O46" i="31"/>
  <c r="E211" i="32"/>
  <c r="O78" i="31"/>
  <c r="I339" i="32"/>
  <c r="D154" i="32"/>
  <c r="AE31" i="31"/>
  <c r="H15" i="31"/>
  <c r="I44" i="32"/>
  <c r="H63" i="31"/>
  <c r="H268" i="32"/>
  <c r="O55" i="31"/>
  <c r="G243" i="32"/>
  <c r="BK2" i="30"/>
  <c r="I362" i="32"/>
  <c r="H612" i="24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AE9" i="31"/>
  <c r="C58" i="32"/>
  <c r="D90" i="32"/>
  <c r="AE17" i="31"/>
  <c r="AE25" i="31"/>
  <c r="E122" i="32"/>
  <c r="F154" i="32"/>
  <c r="AE33" i="31"/>
  <c r="G186" i="32"/>
  <c r="AE41" i="31"/>
  <c r="AH51" i="31"/>
  <c r="C253" i="32"/>
  <c r="H49" i="15"/>
  <c r="I49" i="15" s="1"/>
  <c r="F49" i="15"/>
  <c r="O70" i="31"/>
  <c r="H307" i="32"/>
  <c r="AE7" i="31"/>
  <c r="H26" i="32"/>
  <c r="H79" i="31"/>
  <c r="C364" i="32"/>
  <c r="D147" i="32"/>
  <c r="O31" i="31"/>
  <c r="O33" i="31"/>
  <c r="F147" i="32"/>
  <c r="H6" i="31"/>
  <c r="G12" i="32"/>
  <c r="H54" i="31"/>
  <c r="F236" i="32"/>
  <c r="O38" i="31"/>
  <c r="D179" i="32"/>
  <c r="O7" i="31"/>
  <c r="H19" i="32"/>
  <c r="H33" i="31"/>
  <c r="F140" i="32"/>
  <c r="O17" i="31"/>
  <c r="D83" i="32"/>
  <c r="O41" i="31"/>
  <c r="G179" i="32"/>
  <c r="O57" i="31"/>
  <c r="I243" i="32"/>
  <c r="O73" i="31"/>
  <c r="D339" i="32"/>
  <c r="I381" i="32"/>
  <c r="G612" i="24"/>
  <c r="CF91" i="24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C113" i="8"/>
  <c r="F37" i="15"/>
  <c r="H46" i="31"/>
  <c r="E204" i="32"/>
  <c r="O14" i="31"/>
  <c r="H51" i="32"/>
  <c r="O54" i="31"/>
  <c r="F243" i="32"/>
  <c r="AE23" i="31"/>
  <c r="C122" i="32"/>
  <c r="AE39" i="31"/>
  <c r="E186" i="32"/>
  <c r="H23" i="31"/>
  <c r="C108" i="32"/>
  <c r="H71" i="31"/>
  <c r="I300" i="32"/>
  <c r="O23" i="31"/>
  <c r="C115" i="32"/>
  <c r="F211" i="32"/>
  <c r="O47" i="31"/>
  <c r="O63" i="31"/>
  <c r="H275" i="32"/>
  <c r="H49" i="31"/>
  <c r="H204" i="32"/>
  <c r="O25" i="31"/>
  <c r="E115" i="32"/>
  <c r="H211" i="32"/>
  <c r="O49" i="31"/>
  <c r="O65" i="31"/>
  <c r="C307" i="32"/>
  <c r="C87" i="8"/>
  <c r="D350" i="24"/>
  <c r="I366" i="32"/>
  <c r="F612" i="24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I383" i="32"/>
  <c r="J612" i="24"/>
  <c r="CF2" i="28"/>
  <c r="D5" i="7"/>
  <c r="D258" i="24"/>
  <c r="L612" i="24"/>
  <c r="H21" i="15"/>
  <c r="I21" i="15" s="1"/>
  <c r="F21" i="15"/>
  <c r="H38" i="31"/>
  <c r="D172" i="32"/>
  <c r="O22" i="31"/>
  <c r="I83" i="32"/>
  <c r="O62" i="31"/>
  <c r="G275" i="32"/>
  <c r="AE15" i="31"/>
  <c r="I58" i="32"/>
  <c r="F218" i="32"/>
  <c r="AE47" i="31"/>
  <c r="O15" i="31"/>
  <c r="I51" i="32"/>
  <c r="I380" i="32"/>
  <c r="D612" i="24"/>
  <c r="CF90" i="24"/>
  <c r="E19" i="4"/>
  <c r="G19" i="4"/>
  <c r="H25" i="31"/>
  <c r="E108" i="32"/>
  <c r="H41" i="31"/>
  <c r="G172" i="32"/>
  <c r="D332" i="32"/>
  <c r="O9" i="31"/>
  <c r="C51" i="32"/>
  <c r="E371" i="32"/>
  <c r="CD85" i="24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C615" i="24"/>
  <c r="H30" i="31"/>
  <c r="C140" i="32"/>
  <c r="H62" i="31"/>
  <c r="G268" i="32"/>
  <c r="O30" i="31"/>
  <c r="C147" i="32"/>
  <c r="H7" i="31"/>
  <c r="H12" i="32"/>
  <c r="O39" i="31"/>
  <c r="E179" i="32"/>
  <c r="O71" i="31"/>
  <c r="I307" i="32"/>
  <c r="E220" i="24"/>
  <c r="BQ2" i="30"/>
  <c r="D383" i="24"/>
  <c r="C137" i="8" s="1"/>
  <c r="O5" i="31"/>
  <c r="F19" i="32"/>
  <c r="O13" i="31"/>
  <c r="G51" i="32"/>
  <c r="O21" i="31"/>
  <c r="H83" i="32"/>
  <c r="O29" i="31"/>
  <c r="I115" i="32"/>
  <c r="O37" i="31"/>
  <c r="C179" i="32"/>
  <c r="O45" i="31"/>
  <c r="D211" i="32"/>
  <c r="E243" i="32"/>
  <c r="O53" i="31"/>
  <c r="O61" i="31"/>
  <c r="F275" i="32"/>
  <c r="G307" i="32"/>
  <c r="O69" i="31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H29" i="15"/>
  <c r="I29" i="15" s="1"/>
  <c r="F29" i="15"/>
  <c r="F45" i="15"/>
  <c r="BN2" i="30"/>
  <c r="C117" i="8"/>
  <c r="H56" i="15"/>
  <c r="I56" i="15" s="1"/>
  <c r="F56" i="15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BP2" i="30"/>
  <c r="C119" i="8"/>
  <c r="D416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G10" i="4"/>
  <c r="C16" i="8"/>
  <c r="D308" i="24"/>
  <c r="D366" i="24"/>
  <c r="C120" i="8" s="1"/>
  <c r="F41" i="15"/>
  <c r="H48" i="15"/>
  <c r="I48" i="15" s="1"/>
  <c r="F48" i="15"/>
  <c r="E233" i="24"/>
  <c r="F32" i="6" s="1"/>
  <c r="DF2" i="30"/>
  <c r="C170" i="8"/>
  <c r="I612" i="24"/>
  <c r="H38" i="15"/>
  <c r="I38" i="15" s="1"/>
  <c r="F38" i="15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F339" i="32"/>
  <c r="O75" i="31"/>
  <c r="AE8" i="31"/>
  <c r="I26" i="32"/>
  <c r="AE16" i="31"/>
  <c r="C90" i="32"/>
  <c r="AE24" i="31"/>
  <c r="D122" i="32"/>
  <c r="AE32" i="31"/>
  <c r="E154" i="32"/>
  <c r="AE40" i="31"/>
  <c r="F186" i="32"/>
  <c r="CE89" i="24"/>
  <c r="E28" i="4"/>
  <c r="G28" i="4"/>
  <c r="F420" i="24"/>
  <c r="F53" i="15"/>
  <c r="C715" i="34"/>
  <c r="D615" i="34"/>
  <c r="C648" i="34"/>
  <c r="M716" i="34" s="1"/>
  <c r="F47" i="15"/>
  <c r="F55" i="15"/>
  <c r="F46" i="15"/>
  <c r="F54" i="15"/>
  <c r="I236" i="32" l="1"/>
  <c r="H43" i="3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CA52" i="24"/>
  <c r="CA67" i="24" s="1"/>
  <c r="BS52" i="24"/>
  <c r="BS67" i="24" s="1"/>
  <c r="BK52" i="24"/>
  <c r="BK67" i="24" s="1"/>
  <c r="BK85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O85" i="24" s="1"/>
  <c r="H53" i="32" s="1"/>
  <c r="G52" i="24"/>
  <c r="G67" i="24" s="1"/>
  <c r="BV52" i="24"/>
  <c r="BV67" i="24" s="1"/>
  <c r="R52" i="24"/>
  <c r="R67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X52" i="24"/>
  <c r="BX67" i="24" s="1"/>
  <c r="BP52" i="24"/>
  <c r="BP67" i="24" s="1"/>
  <c r="BP85" i="24" s="1"/>
  <c r="E309" i="32" s="1"/>
  <c r="AZ52" i="24"/>
  <c r="AZ67" i="24" s="1"/>
  <c r="AZ85" i="24" s="1"/>
  <c r="C245" i="32" s="1"/>
  <c r="AR52" i="24"/>
  <c r="AR67" i="24" s="1"/>
  <c r="AR85" i="24" s="1"/>
  <c r="I181" i="32" s="1"/>
  <c r="AJ52" i="24"/>
  <c r="AJ67" i="24" s="1"/>
  <c r="AB52" i="24"/>
  <c r="AB67" i="24" s="1"/>
  <c r="T52" i="24"/>
  <c r="T67" i="24" s="1"/>
  <c r="D52" i="24"/>
  <c r="D67" i="24" s="1"/>
  <c r="BO52" i="24"/>
  <c r="BO67" i="24" s="1"/>
  <c r="BO85" i="24" s="1"/>
  <c r="C79" i="15" s="1"/>
  <c r="G79" i="15" s="1"/>
  <c r="AY52" i="24"/>
  <c r="AY67" i="24" s="1"/>
  <c r="AI52" i="24"/>
  <c r="AI67" i="24" s="1"/>
  <c r="S52" i="24"/>
  <c r="S67" i="24" s="1"/>
  <c r="S85" i="24" s="1"/>
  <c r="C31" i="15" s="1"/>
  <c r="G31" i="15" s="1"/>
  <c r="C52" i="24"/>
  <c r="CD52" i="24"/>
  <c r="BN52" i="24"/>
  <c r="BN67" i="24" s="1"/>
  <c r="BF52" i="24"/>
  <c r="BF67" i="24" s="1"/>
  <c r="AX52" i="24"/>
  <c r="AX67" i="24" s="1"/>
  <c r="AH52" i="24"/>
  <c r="AH67" i="24" s="1"/>
  <c r="Z52" i="24"/>
  <c r="Z67" i="24" s="1"/>
  <c r="BY52" i="24"/>
  <c r="BY67" i="24" s="1"/>
  <c r="BQ52" i="24"/>
  <c r="BQ67" i="24" s="1"/>
  <c r="BQ85" i="24" s="1"/>
  <c r="F309" i="32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U85" i="24" s="1"/>
  <c r="M52" i="24"/>
  <c r="M67" i="24" s="1"/>
  <c r="E52" i="24"/>
  <c r="E67" i="24" s="1"/>
  <c r="E85" i="24" s="1"/>
  <c r="E21" i="32" s="1"/>
  <c r="BH52" i="24"/>
  <c r="BH67" i="24" s="1"/>
  <c r="L52" i="24"/>
  <c r="L67" i="24" s="1"/>
  <c r="BW52" i="24"/>
  <c r="BW67" i="24" s="1"/>
  <c r="BG52" i="24"/>
  <c r="BG67" i="24" s="1"/>
  <c r="BG85" i="24" s="1"/>
  <c r="C277" i="32" s="1"/>
  <c r="AQ52" i="24"/>
  <c r="AQ67" i="24" s="1"/>
  <c r="AA52" i="24"/>
  <c r="AA67" i="24" s="1"/>
  <c r="K52" i="24"/>
  <c r="K67" i="24" s="1"/>
  <c r="K85" i="24" s="1"/>
  <c r="C23" i="15" s="1"/>
  <c r="G23" i="15" s="1"/>
  <c r="AP52" i="24"/>
  <c r="AP67" i="24" s="1"/>
  <c r="J52" i="24"/>
  <c r="J67" i="24" s="1"/>
  <c r="BR85" i="24"/>
  <c r="Y85" i="24"/>
  <c r="D117" i="32" s="1"/>
  <c r="BC85" i="24"/>
  <c r="BB85" i="24"/>
  <c r="C632" i="24" s="1"/>
  <c r="AM85" i="24"/>
  <c r="AN85" i="24"/>
  <c r="C52" i="15" s="1"/>
  <c r="G52" i="15" s="1"/>
  <c r="C44" i="32"/>
  <c r="H9" i="31"/>
  <c r="D44" i="32"/>
  <c r="BJ85" i="24"/>
  <c r="C74" i="15" s="1"/>
  <c r="G74" i="15" s="1"/>
  <c r="F204" i="32"/>
  <c r="E140" i="32"/>
  <c r="BW85" i="24"/>
  <c r="E341" i="32" s="1"/>
  <c r="F268" i="32"/>
  <c r="E332" i="32"/>
  <c r="F44" i="32"/>
  <c r="BH85" i="24"/>
  <c r="D277" i="32" s="1"/>
  <c r="G332" i="32"/>
  <c r="D268" i="32"/>
  <c r="H68" i="31"/>
  <c r="D108" i="32"/>
  <c r="E236" i="32"/>
  <c r="H20" i="31"/>
  <c r="H4" i="31"/>
  <c r="H66" i="31"/>
  <c r="H24" i="31"/>
  <c r="H53" i="31"/>
  <c r="BN85" i="24"/>
  <c r="C309" i="32" s="1"/>
  <c r="F172" i="32"/>
  <c r="C236" i="32"/>
  <c r="C300" i="32"/>
  <c r="H44" i="32"/>
  <c r="G300" i="32"/>
  <c r="H3" i="31"/>
  <c r="E172" i="32"/>
  <c r="H17" i="31"/>
  <c r="G236" i="32"/>
  <c r="H69" i="31"/>
  <c r="E300" i="32"/>
  <c r="E76" i="32"/>
  <c r="BD85" i="24"/>
  <c r="C68" i="15" s="1"/>
  <c r="G68" i="15" s="1"/>
  <c r="R85" i="24"/>
  <c r="C683" i="24" s="1"/>
  <c r="F12" i="32"/>
  <c r="D85" i="24"/>
  <c r="D21" i="32" s="1"/>
  <c r="F85" i="24"/>
  <c r="C671" i="24" s="1"/>
  <c r="BF85" i="24"/>
  <c r="I245" i="32" s="1"/>
  <c r="CA85" i="24"/>
  <c r="C91" i="15" s="1"/>
  <c r="G91" i="15" s="1"/>
  <c r="I332" i="32"/>
  <c r="D364" i="32"/>
  <c r="E268" i="32"/>
  <c r="AF85" i="24"/>
  <c r="D149" i="32" s="1"/>
  <c r="Q85" i="24"/>
  <c r="C682" i="24" s="1"/>
  <c r="D140" i="32"/>
  <c r="C76" i="32"/>
  <c r="AT85" i="24"/>
  <c r="C711" i="24" s="1"/>
  <c r="C268" i="32"/>
  <c r="D204" i="32"/>
  <c r="CE48" i="24"/>
  <c r="C167" i="8"/>
  <c r="D26" i="33"/>
  <c r="E414" i="24"/>
  <c r="H2" i="31"/>
  <c r="C12" i="32"/>
  <c r="CE62" i="24"/>
  <c r="I364" i="32" s="1"/>
  <c r="D352" i="24"/>
  <c r="C103" i="8" s="1"/>
  <c r="C50" i="8"/>
  <c r="F309" i="24"/>
  <c r="D367" i="24"/>
  <c r="F16" i="6"/>
  <c r="F234" i="24"/>
  <c r="E373" i="32"/>
  <c r="C94" i="15"/>
  <c r="G94" i="15" s="1"/>
  <c r="E380" i="24"/>
  <c r="C690" i="24"/>
  <c r="G309" i="32"/>
  <c r="C626" i="24"/>
  <c r="C82" i="15"/>
  <c r="G82" i="15" s="1"/>
  <c r="I378" i="32"/>
  <c r="K612" i="24"/>
  <c r="D716" i="34"/>
  <c r="D707" i="34"/>
  <c r="D699" i="34"/>
  <c r="D691" i="34"/>
  <c r="D683" i="34"/>
  <c r="D708" i="34"/>
  <c r="D706" i="34"/>
  <c r="D705" i="34"/>
  <c r="D704" i="34"/>
  <c r="D698" i="34"/>
  <c r="D689" i="34"/>
  <c r="D675" i="34"/>
  <c r="D644" i="34"/>
  <c r="D643" i="34"/>
  <c r="D642" i="34"/>
  <c r="D641" i="34"/>
  <c r="D640" i="34"/>
  <c r="D639" i="34"/>
  <c r="D638" i="34"/>
  <c r="D703" i="34"/>
  <c r="D693" i="34"/>
  <c r="D688" i="34"/>
  <c r="D684" i="34"/>
  <c r="D680" i="34"/>
  <c r="D672" i="34"/>
  <c r="D702" i="34"/>
  <c r="D697" i="34"/>
  <c r="D677" i="34"/>
  <c r="D669" i="34"/>
  <c r="D627" i="34"/>
  <c r="D701" i="34"/>
  <c r="D696" i="34"/>
  <c r="D692" i="34"/>
  <c r="D687" i="34"/>
  <c r="D674" i="34"/>
  <c r="D679" i="34"/>
  <c r="D671" i="34"/>
  <c r="D635" i="34"/>
  <c r="D631" i="34"/>
  <c r="D621" i="34"/>
  <c r="D617" i="34"/>
  <c r="D709" i="34"/>
  <c r="D695" i="34"/>
  <c r="D686" i="34"/>
  <c r="D647" i="34"/>
  <c r="D628" i="34"/>
  <c r="D712" i="34"/>
  <c r="D636" i="34"/>
  <c r="D632" i="34"/>
  <c r="D626" i="34"/>
  <c r="D624" i="34"/>
  <c r="D620" i="34"/>
  <c r="D616" i="34"/>
  <c r="D676" i="34"/>
  <c r="D668" i="34"/>
  <c r="D645" i="34"/>
  <c r="D685" i="34"/>
  <c r="D634" i="34"/>
  <c r="D629" i="34"/>
  <c r="D713" i="34"/>
  <c r="D710" i="34"/>
  <c r="D700" i="34"/>
  <c r="D678" i="34"/>
  <c r="D673" i="34"/>
  <c r="D622" i="34"/>
  <c r="D682" i="34"/>
  <c r="D646" i="34"/>
  <c r="D633" i="34"/>
  <c r="D630" i="34"/>
  <c r="D625" i="34"/>
  <c r="D619" i="34"/>
  <c r="D618" i="34"/>
  <c r="D670" i="34"/>
  <c r="D711" i="34"/>
  <c r="D694" i="34"/>
  <c r="D623" i="34"/>
  <c r="D681" i="34"/>
  <c r="D637" i="34"/>
  <c r="D690" i="34"/>
  <c r="D12" i="33"/>
  <c r="C78" i="15" l="1"/>
  <c r="G78" i="15" s="1"/>
  <c r="C686" i="24"/>
  <c r="C33" i="15"/>
  <c r="C636" i="24"/>
  <c r="C72" i="15"/>
  <c r="G72" i="15" s="1"/>
  <c r="C66" i="15"/>
  <c r="G66" i="15" s="1"/>
  <c r="C705" i="24"/>
  <c r="E181" i="32"/>
  <c r="C643" i="24"/>
  <c r="C37" i="15"/>
  <c r="G37" i="15" s="1"/>
  <c r="E245" i="32"/>
  <c r="G277" i="32"/>
  <c r="C75" i="15"/>
  <c r="G75" i="15" s="1"/>
  <c r="C635" i="24"/>
  <c r="M41" i="31"/>
  <c r="G177" i="32"/>
  <c r="AP85" i="24"/>
  <c r="M35" i="31"/>
  <c r="H145" i="32"/>
  <c r="AJ85" i="24"/>
  <c r="I113" i="32"/>
  <c r="AD85" i="24"/>
  <c r="M29" i="31"/>
  <c r="M32" i="31"/>
  <c r="E145" i="32"/>
  <c r="D181" i="32"/>
  <c r="C51" i="15"/>
  <c r="C704" i="24"/>
  <c r="M10" i="31"/>
  <c r="D49" i="32"/>
  <c r="M12" i="31"/>
  <c r="F49" i="32"/>
  <c r="G337" i="32"/>
  <c r="M76" i="31"/>
  <c r="M18" i="31"/>
  <c r="E81" i="32"/>
  <c r="I177" i="32"/>
  <c r="M43" i="31"/>
  <c r="M6" i="31"/>
  <c r="G17" i="32"/>
  <c r="G85" i="24"/>
  <c r="H305" i="32"/>
  <c r="M70" i="31"/>
  <c r="BS85" i="24"/>
  <c r="M55" i="31"/>
  <c r="G241" i="32"/>
  <c r="M40" i="31"/>
  <c r="F177" i="32"/>
  <c r="C87" i="15"/>
  <c r="G87" i="15" s="1"/>
  <c r="M85" i="24"/>
  <c r="AA85" i="24"/>
  <c r="M26" i="31"/>
  <c r="F113" i="32"/>
  <c r="M20" i="31"/>
  <c r="G81" i="32"/>
  <c r="M25" i="31"/>
  <c r="Z85" i="24"/>
  <c r="E113" i="32"/>
  <c r="G145" i="32"/>
  <c r="M34" i="31"/>
  <c r="AI85" i="24"/>
  <c r="C241" i="32"/>
  <c r="M51" i="31"/>
  <c r="M45" i="31"/>
  <c r="D209" i="32"/>
  <c r="M14" i="31"/>
  <c r="H49" i="32"/>
  <c r="M78" i="31"/>
  <c r="I337" i="32"/>
  <c r="BL85" i="24"/>
  <c r="M63" i="31"/>
  <c r="H273" i="32"/>
  <c r="M48" i="31"/>
  <c r="AW85" i="24"/>
  <c r="G209" i="32"/>
  <c r="D337" i="32"/>
  <c r="M73" i="31"/>
  <c r="M37" i="31"/>
  <c r="C177" i="32"/>
  <c r="AL85" i="24"/>
  <c r="AG85" i="24"/>
  <c r="M42" i="31"/>
  <c r="H177" i="32"/>
  <c r="AQ85" i="24"/>
  <c r="AC85" i="24"/>
  <c r="H113" i="32"/>
  <c r="M28" i="31"/>
  <c r="M33" i="31"/>
  <c r="F145" i="32"/>
  <c r="AH85" i="24"/>
  <c r="AY85" i="24"/>
  <c r="M50" i="31"/>
  <c r="I209" i="32"/>
  <c r="E305" i="32"/>
  <c r="M67" i="31"/>
  <c r="E241" i="32"/>
  <c r="M53" i="31"/>
  <c r="I81" i="32"/>
  <c r="M22" i="31"/>
  <c r="W85" i="24"/>
  <c r="H17" i="32"/>
  <c r="M7" i="31"/>
  <c r="H85" i="24"/>
  <c r="M71" i="31"/>
  <c r="BT85" i="24"/>
  <c r="I305" i="32"/>
  <c r="M56" i="31"/>
  <c r="BE85" i="24"/>
  <c r="H241" i="32"/>
  <c r="F305" i="32"/>
  <c r="M68" i="31"/>
  <c r="M62" i="31"/>
  <c r="G273" i="32"/>
  <c r="C273" i="32"/>
  <c r="M58" i="31"/>
  <c r="AK85" i="24"/>
  <c r="M36" i="31"/>
  <c r="I145" i="32"/>
  <c r="D305" i="32"/>
  <c r="M66" i="31"/>
  <c r="M61" i="31"/>
  <c r="F273" i="32"/>
  <c r="M30" i="31"/>
  <c r="AE85" i="24"/>
  <c r="C145" i="32"/>
  <c r="CB85" i="24"/>
  <c r="M79" i="31"/>
  <c r="C369" i="32"/>
  <c r="C676" i="24"/>
  <c r="BV85" i="24"/>
  <c r="M74" i="31"/>
  <c r="E337" i="32"/>
  <c r="AS85" i="24"/>
  <c r="M44" i="31"/>
  <c r="C209" i="32"/>
  <c r="I241" i="32"/>
  <c r="M57" i="31"/>
  <c r="D17" i="32"/>
  <c r="M3" i="31"/>
  <c r="M5" i="31"/>
  <c r="F17" i="32"/>
  <c r="M69" i="31"/>
  <c r="G305" i="32"/>
  <c r="M38" i="31"/>
  <c r="D177" i="32"/>
  <c r="M23" i="31"/>
  <c r="C113" i="32"/>
  <c r="X85" i="24"/>
  <c r="M8" i="31"/>
  <c r="I85" i="24"/>
  <c r="I17" i="32"/>
  <c r="BU85" i="24"/>
  <c r="M72" i="31"/>
  <c r="C337" i="32"/>
  <c r="M15" i="31"/>
  <c r="P85" i="24"/>
  <c r="I49" i="32"/>
  <c r="D53" i="32"/>
  <c r="AO85" i="24"/>
  <c r="C53" i="15" s="1"/>
  <c r="G53" i="15" s="1"/>
  <c r="M11" i="31"/>
  <c r="L85" i="24"/>
  <c r="E49" i="32"/>
  <c r="BA85" i="24"/>
  <c r="M52" i="31"/>
  <c r="D241" i="32"/>
  <c r="M65" i="31"/>
  <c r="C305" i="32"/>
  <c r="M19" i="31"/>
  <c r="F81" i="32"/>
  <c r="T85" i="24"/>
  <c r="M13" i="31"/>
  <c r="N85" i="24"/>
  <c r="G49" i="32"/>
  <c r="M77" i="31"/>
  <c r="BZ85" i="24"/>
  <c r="H337" i="32"/>
  <c r="AU85" i="24"/>
  <c r="E209" i="32"/>
  <c r="M46" i="31"/>
  <c r="M31" i="31"/>
  <c r="D145" i="32"/>
  <c r="M16" i="31"/>
  <c r="C81" i="32"/>
  <c r="D369" i="32"/>
  <c r="M80" i="31"/>
  <c r="CC85" i="24"/>
  <c r="M4" i="31"/>
  <c r="E17" i="32"/>
  <c r="C67" i="24"/>
  <c r="CE52" i="24"/>
  <c r="F209" i="32"/>
  <c r="M47" i="31"/>
  <c r="C633" i="24"/>
  <c r="C67" i="15"/>
  <c r="G67" i="15" s="1"/>
  <c r="F245" i="32"/>
  <c r="AX85" i="24"/>
  <c r="M49" i="31"/>
  <c r="H209" i="32"/>
  <c r="BX85" i="24"/>
  <c r="M75" i="31"/>
  <c r="F337" i="32"/>
  <c r="M64" i="31"/>
  <c r="BM85" i="24"/>
  <c r="I273" i="32"/>
  <c r="BY85" i="24"/>
  <c r="C645" i="24" s="1"/>
  <c r="AV85" i="24"/>
  <c r="F213" i="32" s="1"/>
  <c r="M9" i="31"/>
  <c r="C49" i="32"/>
  <c r="M59" i="31"/>
  <c r="D273" i="32"/>
  <c r="M60" i="31"/>
  <c r="BI85" i="24"/>
  <c r="E273" i="32"/>
  <c r="AB85" i="24"/>
  <c r="M27" i="31"/>
  <c r="G113" i="32"/>
  <c r="H81" i="32"/>
  <c r="V85" i="24"/>
  <c r="M21" i="31"/>
  <c r="D81" i="32"/>
  <c r="M17" i="31"/>
  <c r="F241" i="32"/>
  <c r="M54" i="31"/>
  <c r="E177" i="32"/>
  <c r="M39" i="31"/>
  <c r="D113" i="32"/>
  <c r="M24" i="31"/>
  <c r="J85" i="24"/>
  <c r="C18" i="15"/>
  <c r="G18" i="15" s="1"/>
  <c r="C624" i="24"/>
  <c r="G245" i="32"/>
  <c r="C684" i="24"/>
  <c r="I341" i="32"/>
  <c r="E85" i="32"/>
  <c r="C81" i="15"/>
  <c r="G81" i="15" s="1"/>
  <c r="C617" i="24"/>
  <c r="F277" i="32"/>
  <c r="C80" i="15"/>
  <c r="G80" i="15" s="1"/>
  <c r="C623" i="24"/>
  <c r="C680" i="24"/>
  <c r="D213" i="32"/>
  <c r="C627" i="24"/>
  <c r="C27" i="15"/>
  <c r="G27" i="15" s="1"/>
  <c r="C30" i="15"/>
  <c r="G30" i="15" s="1"/>
  <c r="C647" i="24"/>
  <c r="D85" i="32"/>
  <c r="C670" i="24"/>
  <c r="C17" i="15"/>
  <c r="G17" i="15" s="1"/>
  <c r="C621" i="24"/>
  <c r="C58" i="15"/>
  <c r="G58" i="15" s="1"/>
  <c r="C619" i="24"/>
  <c r="C64" i="15"/>
  <c r="G64" i="15" s="1"/>
  <c r="C628" i="24"/>
  <c r="C669" i="24"/>
  <c r="D309" i="32"/>
  <c r="F21" i="32"/>
  <c r="C29" i="15"/>
  <c r="G29" i="15" s="1"/>
  <c r="G85" i="32"/>
  <c r="C85" i="32"/>
  <c r="C70" i="15"/>
  <c r="G70" i="15" s="1"/>
  <c r="C16" i="15"/>
  <c r="G16" i="15" s="1"/>
  <c r="C697" i="24"/>
  <c r="C44" i="15"/>
  <c r="G44" i="15" s="1"/>
  <c r="C56" i="15"/>
  <c r="G56" i="15" s="1"/>
  <c r="C629" i="24"/>
  <c r="C709" i="24"/>
  <c r="C618" i="24"/>
  <c r="C71" i="15"/>
  <c r="G71" i="15" s="1"/>
  <c r="C121" i="8"/>
  <c r="D384" i="24"/>
  <c r="E612" i="34"/>
  <c r="D715" i="34"/>
  <c r="E623" i="34"/>
  <c r="G33" i="15"/>
  <c r="H33" i="15"/>
  <c r="I33" i="15" s="1"/>
  <c r="H37" i="15" l="1"/>
  <c r="I37" i="15" s="1"/>
  <c r="C713" i="24"/>
  <c r="C60" i="15"/>
  <c r="I277" i="32"/>
  <c r="C638" i="24"/>
  <c r="C77" i="15"/>
  <c r="G77" i="15" s="1"/>
  <c r="C65" i="15"/>
  <c r="C630" i="24"/>
  <c r="D245" i="32"/>
  <c r="C84" i="15"/>
  <c r="G84" i="15" s="1"/>
  <c r="I309" i="32"/>
  <c r="C640" i="24"/>
  <c r="C45" i="15"/>
  <c r="G45" i="15" s="1"/>
  <c r="C698" i="24"/>
  <c r="E149" i="32"/>
  <c r="E117" i="32"/>
  <c r="C691" i="24"/>
  <c r="C38" i="15"/>
  <c r="G38" i="15" s="1"/>
  <c r="C19" i="15"/>
  <c r="G19" i="15" s="1"/>
  <c r="G21" i="32"/>
  <c r="C672" i="24"/>
  <c r="C54" i="15"/>
  <c r="G54" i="15" s="1"/>
  <c r="G181" i="32"/>
  <c r="C707" i="24"/>
  <c r="C89" i="15"/>
  <c r="G89" i="15" s="1"/>
  <c r="C341" i="32"/>
  <c r="C85" i="15"/>
  <c r="G85" i="15" s="1"/>
  <c r="C641" i="24"/>
  <c r="C703" i="24"/>
  <c r="C181" i="32"/>
  <c r="C50" i="15"/>
  <c r="G50" i="15" s="1"/>
  <c r="C63" i="15"/>
  <c r="I213" i="32"/>
  <c r="C625" i="24"/>
  <c r="G51" i="15"/>
  <c r="H51" i="15"/>
  <c r="I51" i="15" s="1"/>
  <c r="H85" i="32"/>
  <c r="C34" i="15"/>
  <c r="C687" i="24"/>
  <c r="D373" i="32"/>
  <c r="C93" i="15"/>
  <c r="G93" i="15" s="1"/>
  <c r="C620" i="24"/>
  <c r="D341" i="32"/>
  <c r="C642" i="24"/>
  <c r="C86" i="15"/>
  <c r="G86" i="15" s="1"/>
  <c r="C678" i="24"/>
  <c r="C25" i="15"/>
  <c r="G25" i="15" s="1"/>
  <c r="F53" i="32"/>
  <c r="C712" i="24"/>
  <c r="E213" i="32"/>
  <c r="C59" i="15"/>
  <c r="G341" i="32"/>
  <c r="F341" i="32"/>
  <c r="C644" i="24"/>
  <c r="C88" i="15"/>
  <c r="G88" i="15" s="1"/>
  <c r="C646" i="24"/>
  <c r="C90" i="15"/>
  <c r="G90" i="15" s="1"/>
  <c r="H341" i="32"/>
  <c r="C706" i="24"/>
  <c r="F181" i="32"/>
  <c r="H21" i="32"/>
  <c r="C20" i="15"/>
  <c r="C673" i="24"/>
  <c r="C685" i="24"/>
  <c r="F85" i="32"/>
  <c r="C32" i="15"/>
  <c r="G32" i="15" s="1"/>
  <c r="C40" i="15"/>
  <c r="G40" i="15" s="1"/>
  <c r="G117" i="32"/>
  <c r="C693" i="24"/>
  <c r="I21" i="32"/>
  <c r="C21" i="15"/>
  <c r="G21" i="15" s="1"/>
  <c r="C674" i="24"/>
  <c r="C92" i="15"/>
  <c r="G92" i="15" s="1"/>
  <c r="C373" i="32"/>
  <c r="C622" i="24"/>
  <c r="C76" i="15"/>
  <c r="G76" i="15" s="1"/>
  <c r="C637" i="24"/>
  <c r="H277" i="32"/>
  <c r="C42" i="15"/>
  <c r="G42" i="15" s="1"/>
  <c r="I117" i="32"/>
  <c r="C695" i="24"/>
  <c r="C39" i="15"/>
  <c r="G39" i="15" s="1"/>
  <c r="F117" i="32"/>
  <c r="C692" i="24"/>
  <c r="C41" i="15"/>
  <c r="G41" i="15" s="1"/>
  <c r="C694" i="24"/>
  <c r="H117" i="32"/>
  <c r="C700" i="24"/>
  <c r="G149" i="32"/>
  <c r="C47" i="15"/>
  <c r="G47" i="15" s="1"/>
  <c r="F149" i="32"/>
  <c r="C699" i="24"/>
  <c r="C46" i="15"/>
  <c r="G46" i="15" s="1"/>
  <c r="C631" i="24"/>
  <c r="G213" i="32"/>
  <c r="C61" i="15"/>
  <c r="C24" i="15"/>
  <c r="G24" i="15" s="1"/>
  <c r="E53" i="32"/>
  <c r="C677" i="24"/>
  <c r="CE67" i="24"/>
  <c r="I369" i="32" s="1"/>
  <c r="C17" i="32"/>
  <c r="M2" i="31"/>
  <c r="C85" i="24"/>
  <c r="C213" i="32"/>
  <c r="C710" i="24"/>
  <c r="C57" i="15"/>
  <c r="G57" i="15" s="1"/>
  <c r="C22" i="15"/>
  <c r="G22" i="15" s="1"/>
  <c r="C675" i="24"/>
  <c r="C53" i="32"/>
  <c r="C634" i="24"/>
  <c r="C73" i="15"/>
  <c r="G73" i="15" s="1"/>
  <c r="E277" i="32"/>
  <c r="C616" i="24"/>
  <c r="H213" i="32"/>
  <c r="C62" i="15"/>
  <c r="C679" i="24"/>
  <c r="G53" i="32"/>
  <c r="C26" i="15"/>
  <c r="G26" i="15" s="1"/>
  <c r="C681" i="24"/>
  <c r="C28" i="15"/>
  <c r="G28" i="15" s="1"/>
  <c r="I53" i="32"/>
  <c r="C117" i="32"/>
  <c r="C36" i="15"/>
  <c r="G36" i="15" s="1"/>
  <c r="C689" i="24"/>
  <c r="C43" i="15"/>
  <c r="G43" i="15" s="1"/>
  <c r="C149" i="32"/>
  <c r="C696" i="24"/>
  <c r="I149" i="32"/>
  <c r="C702" i="24"/>
  <c r="C49" i="15"/>
  <c r="G49" i="15" s="1"/>
  <c r="C614" i="24"/>
  <c r="H245" i="32"/>
  <c r="C69" i="15"/>
  <c r="C688" i="24"/>
  <c r="I85" i="32"/>
  <c r="C35" i="15"/>
  <c r="G35" i="15" s="1"/>
  <c r="C55" i="15"/>
  <c r="G55" i="15" s="1"/>
  <c r="C708" i="24"/>
  <c r="H181" i="32"/>
  <c r="C83" i="15"/>
  <c r="G83" i="15" s="1"/>
  <c r="H309" i="32"/>
  <c r="C639" i="24"/>
  <c r="H149" i="32"/>
  <c r="C701" i="24"/>
  <c r="C48" i="15"/>
  <c r="G48" i="15" s="1"/>
  <c r="E712" i="34"/>
  <c r="E704" i="34"/>
  <c r="E696" i="34"/>
  <c r="E688" i="34"/>
  <c r="E713" i="34"/>
  <c r="E705" i="34"/>
  <c r="E703" i="34"/>
  <c r="E693" i="34"/>
  <c r="E684" i="34"/>
  <c r="E680" i="34"/>
  <c r="E672" i="34"/>
  <c r="E702" i="34"/>
  <c r="E697" i="34"/>
  <c r="E677" i="34"/>
  <c r="E669" i="34"/>
  <c r="E701" i="34"/>
  <c r="E692" i="34"/>
  <c r="E687" i="34"/>
  <c r="E683" i="34"/>
  <c r="E674" i="34"/>
  <c r="E716" i="34"/>
  <c r="E682" i="34"/>
  <c r="E679" i="34"/>
  <c r="E671" i="34"/>
  <c r="E709" i="34"/>
  <c r="E706" i="34"/>
  <c r="E695" i="34"/>
  <c r="E686" i="34"/>
  <c r="E647" i="34"/>
  <c r="E644" i="34"/>
  <c r="E628" i="34"/>
  <c r="E698" i="34"/>
  <c r="E689" i="34"/>
  <c r="E675" i="34"/>
  <c r="E639" i="34"/>
  <c r="E636" i="34"/>
  <c r="E632" i="34"/>
  <c r="E626" i="34"/>
  <c r="E624" i="34"/>
  <c r="E676" i="34"/>
  <c r="E668" i="34"/>
  <c r="E645" i="34"/>
  <c r="E642" i="34"/>
  <c r="E710" i="34"/>
  <c r="E707" i="34"/>
  <c r="E690" i="34"/>
  <c r="E637" i="34"/>
  <c r="E633" i="34"/>
  <c r="E629" i="34"/>
  <c r="E708" i="34"/>
  <c r="E700" i="34"/>
  <c r="E678" i="34"/>
  <c r="E673" i="34"/>
  <c r="E646" i="34"/>
  <c r="E641" i="34"/>
  <c r="E643" i="34"/>
  <c r="E638" i="34"/>
  <c r="E631" i="34"/>
  <c r="E699" i="34"/>
  <c r="E694" i="34"/>
  <c r="E640" i="34"/>
  <c r="E625" i="34"/>
  <c r="E711" i="34"/>
  <c r="E685" i="34"/>
  <c r="E681" i="34"/>
  <c r="E691" i="34"/>
  <c r="E627" i="34"/>
  <c r="E635" i="34"/>
  <c r="E630" i="34"/>
  <c r="E670" i="34"/>
  <c r="E634" i="34"/>
  <c r="C138" i="8"/>
  <c r="D417" i="24"/>
  <c r="D615" i="24" l="1"/>
  <c r="C648" i="24"/>
  <c r="M716" i="24" s="1"/>
  <c r="G63" i="15"/>
  <c r="H63" i="15" s="1"/>
  <c r="I63" i="15" s="1"/>
  <c r="C21" i="32"/>
  <c r="C15" i="15"/>
  <c r="G15" i="15" s="1"/>
  <c r="C668" i="24"/>
  <c r="C715" i="24" s="1"/>
  <c r="CE85" i="24"/>
  <c r="G65" i="15"/>
  <c r="H65" i="15"/>
  <c r="I65" i="15" s="1"/>
  <c r="G20" i="15"/>
  <c r="H20" i="15" s="1"/>
  <c r="I20" i="15" s="1"/>
  <c r="G34" i="15"/>
  <c r="H34" i="15"/>
  <c r="I34" i="15" s="1"/>
  <c r="H59" i="15"/>
  <c r="I59" i="15" s="1"/>
  <c r="G59" i="15"/>
  <c r="G69" i="15"/>
  <c r="H69" i="15" s="1"/>
  <c r="I69" i="15" s="1"/>
  <c r="E715" i="34"/>
  <c r="F624" i="34"/>
  <c r="C168" i="8"/>
  <c r="D421" i="24"/>
  <c r="I373" i="32" l="1"/>
  <c r="C716" i="24"/>
  <c r="D644" i="24"/>
  <c r="D636" i="24"/>
  <c r="D704" i="24"/>
  <c r="D674" i="24"/>
  <c r="D696" i="24"/>
  <c r="D625" i="24"/>
  <c r="D617" i="24"/>
  <c r="D677" i="24"/>
  <c r="D623" i="24"/>
  <c r="D686" i="24"/>
  <c r="D635" i="24"/>
  <c r="D670" i="24"/>
  <c r="D713" i="24"/>
  <c r="D705" i="24"/>
  <c r="D622" i="24"/>
  <c r="D693" i="24"/>
  <c r="D618" i="24"/>
  <c r="D716" i="24"/>
  <c r="D626" i="24"/>
  <c r="D700" i="24"/>
  <c r="D668" i="24"/>
  <c r="D691" i="24"/>
  <c r="D680" i="24"/>
  <c r="D706" i="24"/>
  <c r="D629" i="24"/>
  <c r="D676" i="24"/>
  <c r="D682" i="24"/>
  <c r="D675" i="24"/>
  <c r="D669" i="24"/>
  <c r="D687" i="24"/>
  <c r="D643" i="24"/>
  <c r="D672" i="24"/>
  <c r="D642" i="24"/>
  <c r="D708" i="24"/>
  <c r="D703" i="24"/>
  <c r="D678" i="24"/>
  <c r="D639" i="24"/>
  <c r="D711" i="24"/>
  <c r="D646" i="24"/>
  <c r="D616" i="24"/>
  <c r="D638" i="24"/>
  <c r="D709" i="24"/>
  <c r="D634" i="24"/>
  <c r="D671" i="24"/>
  <c r="D619" i="24"/>
  <c r="D683" i="24"/>
  <c r="D685" i="24"/>
  <c r="D679" i="24"/>
  <c r="D707" i="24"/>
  <c r="D641" i="24"/>
  <c r="D633" i="24"/>
  <c r="D624" i="24"/>
  <c r="D702" i="24"/>
  <c r="D695" i="24"/>
  <c r="D698" i="24"/>
  <c r="D647" i="24"/>
  <c r="D620" i="24"/>
  <c r="D628" i="24"/>
  <c r="D631" i="24"/>
  <c r="D684" i="24"/>
  <c r="D710" i="24"/>
  <c r="D681" i="24"/>
  <c r="D699" i="24"/>
  <c r="D640" i="24"/>
  <c r="D632" i="24"/>
  <c r="D694" i="24"/>
  <c r="D697" i="24"/>
  <c r="D688" i="24"/>
  <c r="D692" i="24"/>
  <c r="D621" i="24"/>
  <c r="D673" i="24"/>
  <c r="D690" i="24"/>
  <c r="D689" i="24"/>
  <c r="D712" i="24"/>
  <c r="D630" i="24"/>
  <c r="D637" i="24"/>
  <c r="D701" i="24"/>
  <c r="D627" i="24"/>
  <c r="D645" i="24"/>
  <c r="C172" i="8"/>
  <c r="D424" i="24"/>
  <c r="C177" i="8" s="1"/>
  <c r="F709" i="34"/>
  <c r="F701" i="34"/>
  <c r="F693" i="34"/>
  <c r="F685" i="34"/>
  <c r="F710" i="34"/>
  <c r="F702" i="34"/>
  <c r="F697" i="34"/>
  <c r="F688" i="34"/>
  <c r="F677" i="34"/>
  <c r="F669" i="34"/>
  <c r="F692" i="34"/>
  <c r="F687" i="34"/>
  <c r="F683" i="34"/>
  <c r="F674" i="34"/>
  <c r="F716" i="34"/>
  <c r="F696" i="34"/>
  <c r="F682" i="34"/>
  <c r="F679" i="34"/>
  <c r="F671" i="34"/>
  <c r="F625" i="34"/>
  <c r="F713" i="34"/>
  <c r="F712" i="34"/>
  <c r="F711" i="34"/>
  <c r="F700" i="34"/>
  <c r="F695" i="34"/>
  <c r="F691" i="34"/>
  <c r="F686" i="34"/>
  <c r="F676" i="34"/>
  <c r="F668" i="34"/>
  <c r="F698" i="34"/>
  <c r="F689" i="34"/>
  <c r="F675" i="34"/>
  <c r="F639" i="34"/>
  <c r="F636" i="34"/>
  <c r="F632" i="34"/>
  <c r="F626" i="34"/>
  <c r="F645" i="34"/>
  <c r="F642" i="34"/>
  <c r="F707" i="34"/>
  <c r="F704" i="34"/>
  <c r="F690" i="34"/>
  <c r="F680" i="34"/>
  <c r="F672" i="34"/>
  <c r="F637" i="34"/>
  <c r="F633" i="34"/>
  <c r="F629" i="34"/>
  <c r="F699" i="34"/>
  <c r="F681" i="34"/>
  <c r="F673" i="34"/>
  <c r="F640" i="34"/>
  <c r="F705" i="34"/>
  <c r="F646" i="34"/>
  <c r="F641" i="34"/>
  <c r="F643" i="34"/>
  <c r="F638" i="34"/>
  <c r="F631" i="34"/>
  <c r="F694" i="34"/>
  <c r="F684" i="34"/>
  <c r="F670" i="34"/>
  <c r="F635" i="34"/>
  <c r="F628" i="34"/>
  <c r="F708" i="34"/>
  <c r="F644" i="34"/>
  <c r="F678" i="34"/>
  <c r="F627" i="34"/>
  <c r="F706" i="34"/>
  <c r="F703" i="34"/>
  <c r="F634" i="34"/>
  <c r="F630" i="34"/>
  <c r="F647" i="34"/>
  <c r="E612" i="24" l="1"/>
  <c r="E623" i="24"/>
  <c r="D715" i="24"/>
  <c r="F715" i="34"/>
  <c r="G625" i="34"/>
  <c r="E712" i="24" l="1"/>
  <c r="E689" i="24"/>
  <c r="E708" i="24"/>
  <c r="E686" i="24"/>
  <c r="E647" i="24"/>
  <c r="E630" i="24"/>
  <c r="E644" i="24"/>
  <c r="E632" i="24"/>
  <c r="E627" i="24"/>
  <c r="E704" i="24"/>
  <c r="E703" i="24"/>
  <c r="E681" i="24"/>
  <c r="E642" i="24"/>
  <c r="E716" i="24"/>
  <c r="E695" i="24"/>
  <c r="E637" i="24"/>
  <c r="E674" i="24"/>
  <c r="E693" i="24"/>
  <c r="E685" i="24"/>
  <c r="E626" i="24"/>
  <c r="E645" i="24"/>
  <c r="E672" i="24"/>
  <c r="E690" i="24"/>
  <c r="E699" i="24"/>
  <c r="E701" i="24"/>
  <c r="E709" i="24"/>
  <c r="E670" i="24"/>
  <c r="E682" i="24"/>
  <c r="E687" i="24"/>
  <c r="E640" i="24"/>
  <c r="E694" i="24"/>
  <c r="E713" i="24"/>
  <c r="E678" i="24"/>
  <c r="E684" i="24"/>
  <c r="E631" i="24"/>
  <c r="E688" i="24"/>
  <c r="E707" i="24"/>
  <c r="E639" i="24"/>
  <c r="E643" i="24"/>
  <c r="E671" i="24"/>
  <c r="E705" i="24"/>
  <c r="E635" i="24"/>
  <c r="E636" i="24"/>
  <c r="E634" i="24"/>
  <c r="E696" i="24"/>
  <c r="E679" i="24"/>
  <c r="E698" i="24"/>
  <c r="E676" i="24"/>
  <c r="E638" i="24"/>
  <c r="E673" i="24"/>
  <c r="E628" i="24"/>
  <c r="E629" i="24"/>
  <c r="E625" i="24"/>
  <c r="E697" i="24"/>
  <c r="E675" i="24"/>
  <c r="E706" i="24"/>
  <c r="E633" i="24"/>
  <c r="E710" i="24"/>
  <c r="E691" i="24"/>
  <c r="E680" i="24"/>
  <c r="E669" i="24"/>
  <c r="E711" i="24"/>
  <c r="E692" i="24"/>
  <c r="E677" i="24"/>
  <c r="E624" i="24"/>
  <c r="F624" i="24" s="1"/>
  <c r="F683" i="24" s="1"/>
  <c r="E702" i="24"/>
  <c r="E646" i="24"/>
  <c r="E641" i="24"/>
  <c r="E700" i="24"/>
  <c r="E668" i="24"/>
  <c r="E683" i="24"/>
  <c r="G706" i="34"/>
  <c r="G698" i="34"/>
  <c r="G690" i="34"/>
  <c r="G682" i="34"/>
  <c r="G716" i="34"/>
  <c r="G707" i="34"/>
  <c r="G702" i="34"/>
  <c r="G692" i="34"/>
  <c r="G687" i="34"/>
  <c r="G683" i="34"/>
  <c r="G674" i="34"/>
  <c r="G701" i="34"/>
  <c r="G696" i="34"/>
  <c r="G679" i="34"/>
  <c r="G671" i="34"/>
  <c r="G713" i="34"/>
  <c r="G712" i="34"/>
  <c r="G711" i="34"/>
  <c r="G700" i="34"/>
  <c r="G695" i="34"/>
  <c r="G691" i="34"/>
  <c r="G686" i="34"/>
  <c r="G676" i="34"/>
  <c r="G668" i="34"/>
  <c r="G628" i="34"/>
  <c r="G681" i="34"/>
  <c r="G673" i="34"/>
  <c r="G645" i="34"/>
  <c r="G642" i="34"/>
  <c r="G704" i="34"/>
  <c r="G680" i="34"/>
  <c r="G672" i="34"/>
  <c r="G637" i="34"/>
  <c r="G633" i="34"/>
  <c r="G629" i="34"/>
  <c r="G710" i="34"/>
  <c r="G699" i="34"/>
  <c r="G640" i="34"/>
  <c r="G684" i="34"/>
  <c r="G646" i="34"/>
  <c r="G643" i="34"/>
  <c r="G634" i="34"/>
  <c r="G630" i="34"/>
  <c r="G627" i="34"/>
  <c r="G638" i="34"/>
  <c r="G631" i="34"/>
  <c r="G626" i="34"/>
  <c r="G694" i="34"/>
  <c r="G697" i="34"/>
  <c r="G689" i="34"/>
  <c r="G675" i="34"/>
  <c r="G670" i="34"/>
  <c r="G635" i="34"/>
  <c r="G677" i="34"/>
  <c r="G708" i="34"/>
  <c r="G644" i="34"/>
  <c r="G693" i="34"/>
  <c r="G685" i="34"/>
  <c r="G678" i="34"/>
  <c r="G636" i="34"/>
  <c r="G647" i="34"/>
  <c r="G632" i="34"/>
  <c r="G703" i="34"/>
  <c r="G688" i="34"/>
  <c r="G705" i="34"/>
  <c r="G641" i="34"/>
  <c r="G709" i="34"/>
  <c r="G639" i="34"/>
  <c r="G669" i="34"/>
  <c r="F647" i="24" l="1"/>
  <c r="F697" i="24"/>
  <c r="F674" i="24"/>
  <c r="F635" i="24"/>
  <c r="F672" i="24"/>
  <c r="F628" i="24"/>
  <c r="F625" i="24"/>
  <c r="G625" i="24" s="1"/>
  <c r="F699" i="24"/>
  <c r="F641" i="24"/>
  <c r="F669" i="24"/>
  <c r="F695" i="24"/>
  <c r="F684" i="24"/>
  <c r="F690" i="24"/>
  <c r="F673" i="24"/>
  <c r="F636" i="24"/>
  <c r="F637" i="24"/>
  <c r="F643" i="24"/>
  <c r="F678" i="24"/>
  <c r="F706" i="24"/>
  <c r="F705" i="24"/>
  <c r="F680" i="24"/>
  <c r="F688" i="24"/>
  <c r="F676" i="24"/>
  <c r="F707" i="24"/>
  <c r="F712" i="24"/>
  <c r="F698" i="24"/>
  <c r="F704" i="24"/>
  <c r="F682" i="24"/>
  <c r="F711" i="24"/>
  <c r="F703" i="24"/>
  <c r="F638" i="24"/>
  <c r="F687" i="24"/>
  <c r="F668" i="24"/>
  <c r="F675" i="24"/>
  <c r="F696" i="24"/>
  <c r="F644" i="24"/>
  <c r="F702" i="24"/>
  <c r="F693" i="24"/>
  <c r="F645" i="24"/>
  <c r="F634" i="24"/>
  <c r="F685" i="24"/>
  <c r="F692" i="24"/>
  <c r="F639" i="24"/>
  <c r="F630" i="24"/>
  <c r="F670" i="24"/>
  <c r="F708" i="24"/>
  <c r="F713" i="24"/>
  <c r="F632" i="24"/>
  <c r="F677" i="24"/>
  <c r="F679" i="24"/>
  <c r="F710" i="24"/>
  <c r="F681" i="24"/>
  <c r="F716" i="24"/>
  <c r="F633" i="24"/>
  <c r="F631" i="24"/>
  <c r="F694" i="24"/>
  <c r="F642" i="24"/>
  <c r="F671" i="24"/>
  <c r="F700" i="24"/>
  <c r="F646" i="24"/>
  <c r="F686" i="24"/>
  <c r="F626" i="24"/>
  <c r="F629" i="24"/>
  <c r="F701" i="24"/>
  <c r="F627" i="24"/>
  <c r="F691" i="24"/>
  <c r="F689" i="24"/>
  <c r="F709" i="24"/>
  <c r="F640" i="24"/>
  <c r="E715" i="24"/>
  <c r="G715" i="34"/>
  <c r="H628" i="34"/>
  <c r="F715" i="24" l="1"/>
  <c r="G695" i="24"/>
  <c r="G693" i="24"/>
  <c r="G685" i="24"/>
  <c r="G645" i="24"/>
  <c r="G633" i="24"/>
  <c r="G679" i="24"/>
  <c r="G707" i="24"/>
  <c r="G635" i="24"/>
  <c r="G702" i="24"/>
  <c r="G639" i="24"/>
  <c r="G640" i="24"/>
  <c r="G713" i="24"/>
  <c r="G668" i="24"/>
  <c r="G682" i="24"/>
  <c r="G643" i="24"/>
  <c r="G669" i="24"/>
  <c r="G703" i="24"/>
  <c r="G634" i="24"/>
  <c r="G690" i="24"/>
  <c r="G642" i="24"/>
  <c r="G638" i="24"/>
  <c r="G700" i="24"/>
  <c r="G644" i="24"/>
  <c r="G670" i="24"/>
  <c r="G706" i="24"/>
  <c r="G676" i="24"/>
  <c r="G698" i="24"/>
  <c r="G631" i="24"/>
  <c r="G630" i="24"/>
  <c r="G691" i="24"/>
  <c r="G686" i="24"/>
  <c r="G716" i="24"/>
  <c r="G677" i="24"/>
  <c r="G636" i="24"/>
  <c r="G647" i="24"/>
  <c r="G689" i="24"/>
  <c r="G674" i="24"/>
  <c r="G708" i="24"/>
  <c r="G687" i="24"/>
  <c r="G681" i="24"/>
  <c r="G626" i="24"/>
  <c r="G712" i="24"/>
  <c r="G632" i="24"/>
  <c r="G671" i="24"/>
  <c r="G699" i="24"/>
  <c r="G705" i="24"/>
  <c r="G696" i="24"/>
  <c r="G637" i="24"/>
  <c r="G627" i="24"/>
  <c r="G694" i="24"/>
  <c r="G711" i="24"/>
  <c r="G629" i="24"/>
  <c r="G628" i="24"/>
  <c r="G688" i="24"/>
  <c r="G709" i="24"/>
  <c r="G672" i="24"/>
  <c r="G680" i="24"/>
  <c r="G683" i="24"/>
  <c r="G697" i="24"/>
  <c r="G704" i="24"/>
  <c r="G646" i="24"/>
  <c r="G692" i="24"/>
  <c r="G678" i="24"/>
  <c r="G673" i="24"/>
  <c r="G701" i="24"/>
  <c r="G675" i="24"/>
  <c r="G641" i="24"/>
  <c r="G710" i="24"/>
  <c r="G684" i="24"/>
  <c r="H711" i="34"/>
  <c r="H703" i="34"/>
  <c r="H695" i="34"/>
  <c r="H687" i="34"/>
  <c r="H712" i="34"/>
  <c r="H704" i="34"/>
  <c r="H701" i="34"/>
  <c r="H696" i="34"/>
  <c r="H679" i="34"/>
  <c r="H671" i="34"/>
  <c r="H716" i="34"/>
  <c r="H713" i="34"/>
  <c r="H700" i="34"/>
  <c r="H691" i="34"/>
  <c r="H686" i="34"/>
  <c r="H682" i="34"/>
  <c r="H676" i="34"/>
  <c r="H668" i="34"/>
  <c r="H681" i="34"/>
  <c r="H673" i="34"/>
  <c r="H710" i="34"/>
  <c r="H699" i="34"/>
  <c r="H694" i="34"/>
  <c r="H690" i="34"/>
  <c r="H678" i="34"/>
  <c r="H670" i="34"/>
  <c r="H647" i="34"/>
  <c r="H646" i="34"/>
  <c r="H645" i="34"/>
  <c r="H680" i="34"/>
  <c r="H672" i="34"/>
  <c r="H637" i="34"/>
  <c r="H633" i="34"/>
  <c r="H629" i="34"/>
  <c r="H707" i="34"/>
  <c r="H692" i="34"/>
  <c r="H683" i="34"/>
  <c r="H640" i="34"/>
  <c r="H684" i="34"/>
  <c r="H643" i="34"/>
  <c r="H634" i="34"/>
  <c r="H630" i="34"/>
  <c r="H708" i="34"/>
  <c r="H705" i="34"/>
  <c r="H693" i="34"/>
  <c r="H677" i="34"/>
  <c r="H669" i="34"/>
  <c r="H638" i="34"/>
  <c r="H702" i="34"/>
  <c r="H697" i="34"/>
  <c r="H689" i="34"/>
  <c r="H675" i="34"/>
  <c r="H635" i="34"/>
  <c r="H709" i="34"/>
  <c r="H685" i="34"/>
  <c r="H636" i="34"/>
  <c r="H632" i="34"/>
  <c r="H639" i="34"/>
  <c r="H706" i="34"/>
  <c r="H642" i="34"/>
  <c r="H631" i="34"/>
  <c r="H688" i="34"/>
  <c r="H698" i="34"/>
  <c r="H644" i="34"/>
  <c r="H674" i="34"/>
  <c r="H641" i="34"/>
  <c r="G715" i="24" l="1"/>
  <c r="H628" i="24"/>
  <c r="H715" i="34"/>
  <c r="I629" i="34"/>
  <c r="H640" i="24" l="1"/>
  <c r="H702" i="24"/>
  <c r="H713" i="24"/>
  <c r="H703" i="24"/>
  <c r="H680" i="24"/>
  <c r="H705" i="24"/>
  <c r="H696" i="24"/>
  <c r="H700" i="24"/>
  <c r="H634" i="24"/>
  <c r="H706" i="24"/>
  <c r="H699" i="24"/>
  <c r="H710" i="24"/>
  <c r="H672" i="24"/>
  <c r="H694" i="24"/>
  <c r="H697" i="24"/>
  <c r="H630" i="24"/>
  <c r="H633" i="24"/>
  <c r="H632" i="24"/>
  <c r="H629" i="24"/>
  <c r="H698" i="24"/>
  <c r="H673" i="24"/>
  <c r="H695" i="24"/>
  <c r="H638" i="24"/>
  <c r="H687" i="24"/>
  <c r="H677" i="24"/>
  <c r="H686" i="24"/>
  <c r="H691" i="24"/>
  <c r="H689" i="24"/>
  <c r="H690" i="24"/>
  <c r="H643" i="24"/>
  <c r="H636" i="24"/>
  <c r="H639" i="24"/>
  <c r="H669" i="24"/>
  <c r="H684" i="24"/>
  <c r="H676" i="24"/>
  <c r="H670" i="24"/>
  <c r="H644" i="24"/>
  <c r="H641" i="24"/>
  <c r="H631" i="24"/>
  <c r="H668" i="24"/>
  <c r="H716" i="24"/>
  <c r="H685" i="24"/>
  <c r="H683" i="24"/>
  <c r="H704" i="24"/>
  <c r="H708" i="24"/>
  <c r="H692" i="24"/>
  <c r="H674" i="24"/>
  <c r="H711" i="24"/>
  <c r="H646" i="24"/>
  <c r="H709" i="24"/>
  <c r="H645" i="24"/>
  <c r="H707" i="24"/>
  <c r="H642" i="24"/>
  <c r="H678" i="24"/>
  <c r="H671" i="24"/>
  <c r="H681" i="24"/>
  <c r="H635" i="24"/>
  <c r="H693" i="24"/>
  <c r="H712" i="24"/>
  <c r="H688" i="24"/>
  <c r="H682" i="24"/>
  <c r="H675" i="24"/>
  <c r="H637" i="24"/>
  <c r="H701" i="24"/>
  <c r="H679" i="24"/>
  <c r="H647" i="24"/>
  <c r="I708" i="34"/>
  <c r="I700" i="34"/>
  <c r="I692" i="34"/>
  <c r="I684" i="34"/>
  <c r="I709" i="34"/>
  <c r="I701" i="34"/>
  <c r="I716" i="34"/>
  <c r="I713" i="34"/>
  <c r="I691" i="34"/>
  <c r="I686" i="34"/>
  <c r="I682" i="34"/>
  <c r="I676" i="34"/>
  <c r="I668" i="34"/>
  <c r="I712" i="34"/>
  <c r="I711" i="34"/>
  <c r="I695" i="34"/>
  <c r="I681" i="34"/>
  <c r="I673" i="34"/>
  <c r="I710" i="34"/>
  <c r="I699" i="34"/>
  <c r="I694" i="34"/>
  <c r="I690" i="34"/>
  <c r="I678" i="34"/>
  <c r="I670" i="34"/>
  <c r="I647" i="34"/>
  <c r="I646" i="34"/>
  <c r="I645" i="34"/>
  <c r="I689" i="34"/>
  <c r="I685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7" i="34"/>
  <c r="I704" i="34"/>
  <c r="I683" i="34"/>
  <c r="I705" i="34"/>
  <c r="I693" i="34"/>
  <c r="I677" i="34"/>
  <c r="I669" i="34"/>
  <c r="I702" i="34"/>
  <c r="I696" i="34"/>
  <c r="I687" i="34"/>
  <c r="I697" i="34"/>
  <c r="I671" i="34"/>
  <c r="I706" i="34"/>
  <c r="I672" i="34"/>
  <c r="I688" i="34"/>
  <c r="I674" i="34"/>
  <c r="I680" i="34"/>
  <c r="I698" i="34"/>
  <c r="I703" i="34"/>
  <c r="I679" i="34"/>
  <c r="H715" i="24" l="1"/>
  <c r="I629" i="24"/>
  <c r="I715" i="34"/>
  <c r="J630" i="34"/>
  <c r="I690" i="24" l="1"/>
  <c r="I638" i="24"/>
  <c r="I700" i="24"/>
  <c r="I706" i="24"/>
  <c r="I710" i="24"/>
  <c r="I707" i="24"/>
  <c r="I680" i="24"/>
  <c r="I702" i="24"/>
  <c r="I682" i="24"/>
  <c r="I646" i="24"/>
  <c r="I637" i="24"/>
  <c r="I677" i="24"/>
  <c r="I678" i="24"/>
  <c r="I640" i="24"/>
  <c r="I697" i="24"/>
  <c r="I708" i="24"/>
  <c r="I694" i="24"/>
  <c r="I641" i="24"/>
  <c r="I705" i="24"/>
  <c r="I699" i="24"/>
  <c r="I685" i="24"/>
  <c r="I684" i="24"/>
  <c r="I693" i="24"/>
  <c r="I636" i="24"/>
  <c r="I632" i="24"/>
  <c r="I673" i="24"/>
  <c r="I633" i="24"/>
  <c r="I634" i="24"/>
  <c r="I670" i="24"/>
  <c r="I701" i="24"/>
  <c r="I674" i="24"/>
  <c r="I691" i="24"/>
  <c r="I709" i="24"/>
  <c r="I630" i="24"/>
  <c r="I676" i="24"/>
  <c r="I679" i="24"/>
  <c r="I695" i="24"/>
  <c r="I711" i="24"/>
  <c r="I645" i="24"/>
  <c r="I683" i="24"/>
  <c r="I672" i="24"/>
  <c r="I703" i="24"/>
  <c r="I635" i="24"/>
  <c r="I716" i="24"/>
  <c r="I639" i="24"/>
  <c r="I642" i="24"/>
  <c r="I669" i="24"/>
  <c r="I631" i="24"/>
  <c r="I644" i="24"/>
  <c r="I696" i="24"/>
  <c r="I681" i="24"/>
  <c r="I686" i="24"/>
  <c r="I675" i="24"/>
  <c r="I643" i="24"/>
  <c r="I692" i="24"/>
  <c r="I688" i="24"/>
  <c r="I668" i="24"/>
  <c r="I698" i="24"/>
  <c r="I704" i="24"/>
  <c r="I712" i="24"/>
  <c r="I687" i="24"/>
  <c r="I647" i="24"/>
  <c r="I689" i="24"/>
  <c r="I713" i="24"/>
  <c r="I671" i="24"/>
  <c r="J713" i="34"/>
  <c r="J705" i="34"/>
  <c r="J697" i="34"/>
  <c r="J689" i="34"/>
  <c r="J681" i="34"/>
  <c r="J706" i="34"/>
  <c r="J712" i="34"/>
  <c r="J711" i="34"/>
  <c r="J700" i="34"/>
  <c r="J695" i="34"/>
  <c r="J673" i="34"/>
  <c r="J710" i="34"/>
  <c r="J699" i="34"/>
  <c r="J694" i="34"/>
  <c r="J690" i="34"/>
  <c r="J678" i="34"/>
  <c r="J670" i="34"/>
  <c r="J647" i="34"/>
  <c r="J646" i="34"/>
  <c r="J645" i="34"/>
  <c r="J685" i="34"/>
  <c r="J675" i="34"/>
  <c r="J644" i="34"/>
  <c r="K644" i="34" s="1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09" i="34"/>
  <c r="J708" i="34"/>
  <c r="J707" i="34"/>
  <c r="J698" i="34"/>
  <c r="J680" i="34"/>
  <c r="J672" i="34"/>
  <c r="J692" i="34"/>
  <c r="J701" i="34"/>
  <c r="J693" i="34"/>
  <c r="J684" i="34"/>
  <c r="J677" i="34"/>
  <c r="J676" i="34"/>
  <c r="J669" i="34"/>
  <c r="J668" i="34"/>
  <c r="J702" i="34"/>
  <c r="J696" i="34"/>
  <c r="J687" i="34"/>
  <c r="J688" i="34"/>
  <c r="J682" i="34"/>
  <c r="J704" i="34"/>
  <c r="J686" i="34"/>
  <c r="J679" i="34"/>
  <c r="J674" i="34"/>
  <c r="J671" i="34"/>
  <c r="J716" i="34"/>
  <c r="J703" i="34"/>
  <c r="J691" i="34"/>
  <c r="J683" i="34"/>
  <c r="I715" i="24" l="1"/>
  <c r="J630" i="24"/>
  <c r="K710" i="34"/>
  <c r="K702" i="34"/>
  <c r="K694" i="34"/>
  <c r="K686" i="34"/>
  <c r="K711" i="34"/>
  <c r="K703" i="34"/>
  <c r="K699" i="34"/>
  <c r="K690" i="34"/>
  <c r="K681" i="34"/>
  <c r="K678" i="34"/>
  <c r="K670" i="34"/>
  <c r="K685" i="34"/>
  <c r="K675" i="34"/>
  <c r="K709" i="34"/>
  <c r="K708" i="34"/>
  <c r="K707" i="34"/>
  <c r="K698" i="34"/>
  <c r="K689" i="34"/>
  <c r="K680" i="34"/>
  <c r="K672" i="34"/>
  <c r="K706" i="34"/>
  <c r="K705" i="34"/>
  <c r="K704" i="34"/>
  <c r="K693" i="34"/>
  <c r="K688" i="34"/>
  <c r="K684" i="34"/>
  <c r="K677" i="34"/>
  <c r="K669" i="34"/>
  <c r="K701" i="34"/>
  <c r="K676" i="34"/>
  <c r="K668" i="34"/>
  <c r="K715" i="34" s="1"/>
  <c r="K712" i="34"/>
  <c r="K696" i="34"/>
  <c r="K687" i="34"/>
  <c r="K673" i="34"/>
  <c r="K697" i="34"/>
  <c r="K674" i="34"/>
  <c r="K713" i="34"/>
  <c r="K682" i="34"/>
  <c r="K692" i="34"/>
  <c r="K679" i="34"/>
  <c r="K716" i="34"/>
  <c r="K691" i="34"/>
  <c r="K671" i="34"/>
  <c r="K695" i="34"/>
  <c r="K683" i="34"/>
  <c r="K700" i="34"/>
  <c r="J715" i="34"/>
  <c r="L647" i="34"/>
  <c r="J687" i="24" l="1"/>
  <c r="J709" i="24"/>
  <c r="J680" i="24"/>
  <c r="J638" i="24"/>
  <c r="J682" i="24"/>
  <c r="J698" i="24"/>
  <c r="J643" i="24"/>
  <c r="J703" i="24"/>
  <c r="J671" i="24"/>
  <c r="J641" i="24"/>
  <c r="J639" i="24"/>
  <c r="J683" i="24"/>
  <c r="J675" i="24"/>
  <c r="J685" i="24"/>
  <c r="J710" i="24"/>
  <c r="J672" i="24"/>
  <c r="J699" i="24"/>
  <c r="J637" i="24"/>
  <c r="J670" i="24"/>
  <c r="J716" i="24"/>
  <c r="J677" i="24"/>
  <c r="J697" i="24"/>
  <c r="J631" i="24"/>
  <c r="J686" i="24"/>
  <c r="J690" i="24"/>
  <c r="J679" i="24"/>
  <c r="J712" i="24"/>
  <c r="J673" i="24"/>
  <c r="J632" i="24"/>
  <c r="J642" i="24"/>
  <c r="J688" i="24"/>
  <c r="J684" i="24"/>
  <c r="J633" i="24"/>
  <c r="J689" i="24"/>
  <c r="J707" i="24"/>
  <c r="J647" i="24"/>
  <c r="J704" i="24"/>
  <c r="J681" i="24"/>
  <c r="J708" i="24"/>
  <c r="J692" i="24"/>
  <c r="J691" i="24"/>
  <c r="J694" i="24"/>
  <c r="J701" i="24"/>
  <c r="J693" i="24"/>
  <c r="J695" i="24"/>
  <c r="J711" i="24"/>
  <c r="J669" i="24"/>
  <c r="J676" i="24"/>
  <c r="J635" i="24"/>
  <c r="J640" i="24"/>
  <c r="J705" i="24"/>
  <c r="J645" i="24"/>
  <c r="J702" i="24"/>
  <c r="J668" i="24"/>
  <c r="J644" i="24"/>
  <c r="J636" i="24"/>
  <c r="J706" i="24"/>
  <c r="J696" i="24"/>
  <c r="J634" i="24"/>
  <c r="J713" i="24"/>
  <c r="J674" i="24"/>
  <c r="J700" i="24"/>
  <c r="J646" i="24"/>
  <c r="J678" i="24"/>
  <c r="L716" i="34"/>
  <c r="L707" i="34"/>
  <c r="M707" i="34" s="1"/>
  <c r="L699" i="34"/>
  <c r="M699" i="34" s="1"/>
  <c r="L691" i="34"/>
  <c r="M691" i="34" s="1"/>
  <c r="L683" i="34"/>
  <c r="M683" i="34" s="1"/>
  <c r="L708" i="34"/>
  <c r="M708" i="34" s="1"/>
  <c r="L710" i="34"/>
  <c r="M710" i="34" s="1"/>
  <c r="L694" i="34"/>
  <c r="M694" i="34" s="1"/>
  <c r="L685" i="34"/>
  <c r="M685" i="34" s="1"/>
  <c r="L675" i="34"/>
  <c r="M675" i="34" s="1"/>
  <c r="L709" i="34"/>
  <c r="M709" i="34" s="1"/>
  <c r="L698" i="34"/>
  <c r="M698" i="34" s="1"/>
  <c r="L689" i="34"/>
  <c r="M689" i="34" s="1"/>
  <c r="L680" i="34"/>
  <c r="M680" i="34" s="1"/>
  <c r="L672" i="34"/>
  <c r="M672" i="34" s="1"/>
  <c r="L706" i="34"/>
  <c r="M706" i="34" s="1"/>
  <c r="L705" i="34"/>
  <c r="M705" i="34" s="1"/>
  <c r="L704" i="34"/>
  <c r="M704" i="34" s="1"/>
  <c r="L693" i="34"/>
  <c r="M693" i="34" s="1"/>
  <c r="L688" i="34"/>
  <c r="M688" i="34" s="1"/>
  <c r="L684" i="34"/>
  <c r="M684" i="34" s="1"/>
  <c r="L677" i="34"/>
  <c r="M677" i="34" s="1"/>
  <c r="L669" i="34"/>
  <c r="M669" i="34" s="1"/>
  <c r="L703" i="34"/>
  <c r="M703" i="34" s="1"/>
  <c r="L697" i="34"/>
  <c r="M697" i="34" s="1"/>
  <c r="L674" i="34"/>
  <c r="M674" i="34" s="1"/>
  <c r="L712" i="34"/>
  <c r="M712" i="34" s="1"/>
  <c r="L696" i="34"/>
  <c r="M696" i="34" s="1"/>
  <c r="L687" i="34"/>
  <c r="M687" i="34" s="1"/>
  <c r="L702" i="34"/>
  <c r="M702" i="34" s="1"/>
  <c r="L690" i="34"/>
  <c r="M690" i="34" s="1"/>
  <c r="L673" i="34"/>
  <c r="M673" i="34" s="1"/>
  <c r="L681" i="34"/>
  <c r="M681" i="34" s="1"/>
  <c r="L678" i="34"/>
  <c r="M678" i="34" s="1"/>
  <c r="L670" i="34"/>
  <c r="M670" i="34" s="1"/>
  <c r="L692" i="34"/>
  <c r="M692" i="34" s="1"/>
  <c r="L679" i="34"/>
  <c r="M679" i="34" s="1"/>
  <c r="L686" i="34"/>
  <c r="M686" i="34" s="1"/>
  <c r="L668" i="34"/>
  <c r="L701" i="34"/>
  <c r="M701" i="34" s="1"/>
  <c r="L682" i="34"/>
  <c r="M682" i="34" s="1"/>
  <c r="L711" i="34"/>
  <c r="M711" i="34" s="1"/>
  <c r="L700" i="34"/>
  <c r="M700" i="34" s="1"/>
  <c r="L695" i="34"/>
  <c r="M695" i="34" s="1"/>
  <c r="L713" i="34"/>
  <c r="M713" i="34" s="1"/>
  <c r="L671" i="34"/>
  <c r="M671" i="34" s="1"/>
  <c r="L676" i="34"/>
  <c r="M676" i="34" s="1"/>
  <c r="K644" i="24" l="1"/>
  <c r="K685" i="24" s="1"/>
  <c r="L647" i="24"/>
  <c r="L669" i="24" s="1"/>
  <c r="J715" i="24"/>
  <c r="L715" i="34"/>
  <c r="M668" i="34"/>
  <c r="M715" i="34" s="1"/>
  <c r="L697" i="24" l="1"/>
  <c r="L699" i="24"/>
  <c r="L672" i="24"/>
  <c r="K711" i="24"/>
  <c r="K707" i="24"/>
  <c r="K687" i="24"/>
  <c r="L676" i="24"/>
  <c r="L691" i="24"/>
  <c r="L673" i="24"/>
  <c r="L680" i="24"/>
  <c r="L681" i="24"/>
  <c r="L692" i="24"/>
  <c r="L704" i="24"/>
  <c r="L708" i="24"/>
  <c r="L683" i="24"/>
  <c r="K673" i="24"/>
  <c r="L689" i="24"/>
  <c r="L711" i="24"/>
  <c r="L696" i="24"/>
  <c r="L705" i="24"/>
  <c r="L702" i="24"/>
  <c r="L701" i="24"/>
  <c r="K692" i="24"/>
  <c r="L707" i="24"/>
  <c r="M707" i="24" s="1"/>
  <c r="G183" i="32" s="1"/>
  <c r="L694" i="24"/>
  <c r="L695" i="24"/>
  <c r="L687" i="24"/>
  <c r="L671" i="24"/>
  <c r="L682" i="24"/>
  <c r="L709" i="24"/>
  <c r="K697" i="24"/>
  <c r="L677" i="24"/>
  <c r="L690" i="24"/>
  <c r="L693" i="24"/>
  <c r="L679" i="24"/>
  <c r="L698" i="24"/>
  <c r="L716" i="24"/>
  <c r="K677" i="24"/>
  <c r="L712" i="24"/>
  <c r="L713" i="24"/>
  <c r="L668" i="24"/>
  <c r="L686" i="24"/>
  <c r="L703" i="24"/>
  <c r="L688" i="24"/>
  <c r="L700" i="24"/>
  <c r="L684" i="24"/>
  <c r="L678" i="24"/>
  <c r="L710" i="24"/>
  <c r="L674" i="24"/>
  <c r="L670" i="24"/>
  <c r="K705" i="24"/>
  <c r="L706" i="24"/>
  <c r="L675" i="24"/>
  <c r="L685" i="24"/>
  <c r="M685" i="24" s="1"/>
  <c r="F87" i="32" s="1"/>
  <c r="K703" i="24"/>
  <c r="K684" i="24"/>
  <c r="K716" i="24"/>
  <c r="K710" i="24"/>
  <c r="K689" i="24"/>
  <c r="K695" i="24"/>
  <c r="K696" i="24"/>
  <c r="K713" i="24"/>
  <c r="K671" i="24"/>
  <c r="K680" i="24"/>
  <c r="K693" i="24"/>
  <c r="K688" i="24"/>
  <c r="K672" i="24"/>
  <c r="M672" i="24" s="1"/>
  <c r="G23" i="32" s="1"/>
  <c r="K679" i="24"/>
  <c r="K699" i="24"/>
  <c r="K701" i="24"/>
  <c r="K694" i="24"/>
  <c r="K674" i="24"/>
  <c r="K712" i="24"/>
  <c r="K675" i="24"/>
  <c r="K698" i="24"/>
  <c r="K678" i="24"/>
  <c r="K690" i="24"/>
  <c r="K686" i="24"/>
  <c r="K681" i="24"/>
  <c r="K706" i="24"/>
  <c r="K704" i="24"/>
  <c r="K670" i="24"/>
  <c r="K682" i="24"/>
  <c r="K676" i="24"/>
  <c r="K669" i="24"/>
  <c r="M669" i="24" s="1"/>
  <c r="D23" i="32" s="1"/>
  <c r="K700" i="24"/>
  <c r="K668" i="24"/>
  <c r="K709" i="24"/>
  <c r="K708" i="24"/>
  <c r="K683" i="24"/>
  <c r="K702" i="24"/>
  <c r="K691" i="24"/>
  <c r="M682" i="24" l="1"/>
  <c r="C87" i="32" s="1"/>
  <c r="M675" i="24"/>
  <c r="C55" i="32" s="1"/>
  <c r="M702" i="24"/>
  <c r="I151" i="32" s="1"/>
  <c r="M708" i="24"/>
  <c r="H183" i="32" s="1"/>
  <c r="M704" i="24"/>
  <c r="D183" i="32" s="1"/>
  <c r="M694" i="24"/>
  <c r="H119" i="32" s="1"/>
  <c r="M697" i="24"/>
  <c r="D151" i="32" s="1"/>
  <c r="M674" i="24"/>
  <c r="I23" i="32" s="1"/>
  <c r="M690" i="24"/>
  <c r="D119" i="32" s="1"/>
  <c r="M699" i="24"/>
  <c r="F151" i="32" s="1"/>
  <c r="M689" i="24"/>
  <c r="C119" i="32" s="1"/>
  <c r="M687" i="24"/>
  <c r="H87" i="32" s="1"/>
  <c r="M691" i="24"/>
  <c r="E119" i="32" s="1"/>
  <c r="M680" i="24"/>
  <c r="H55" i="32" s="1"/>
  <c r="M711" i="24"/>
  <c r="D215" i="32" s="1"/>
  <c r="M681" i="24"/>
  <c r="I55" i="32" s="1"/>
  <c r="M677" i="24"/>
  <c r="M676" i="24"/>
  <c r="D55" i="32" s="1"/>
  <c r="M706" i="24"/>
  <c r="F183" i="32" s="1"/>
  <c r="M709" i="24"/>
  <c r="I183" i="32" s="1"/>
  <c r="M700" i="24"/>
  <c r="G151" i="32" s="1"/>
  <c r="M686" i="24"/>
  <c r="G87" i="32" s="1"/>
  <c r="M701" i="24"/>
  <c r="H151" i="32" s="1"/>
  <c r="M673" i="24"/>
  <c r="H23" i="32" s="1"/>
  <c r="M710" i="24"/>
  <c r="C215" i="32" s="1"/>
  <c r="M703" i="24"/>
  <c r="C183" i="32" s="1"/>
  <c r="M684" i="24"/>
  <c r="E87" i="32" s="1"/>
  <c r="L715" i="24"/>
  <c r="M705" i="24"/>
  <c r="E183" i="32" s="1"/>
  <c r="M692" i="24"/>
  <c r="F55" i="32" s="1"/>
  <c r="M713" i="24"/>
  <c r="F215" i="32" s="1"/>
  <c r="M696" i="24"/>
  <c r="C151" i="32" s="1"/>
  <c r="M678" i="24"/>
  <c r="M679" i="24"/>
  <c r="M695" i="24"/>
  <c r="I119" i="32" s="1"/>
  <c r="M671" i="24"/>
  <c r="F23" i="32" s="1"/>
  <c r="M698" i="24"/>
  <c r="E151" i="32" s="1"/>
  <c r="M683" i="24"/>
  <c r="D87" i="32" s="1"/>
  <c r="M670" i="24"/>
  <c r="E23" i="32" s="1"/>
  <c r="M688" i="24"/>
  <c r="I87" i="32" s="1"/>
  <c r="M712" i="24"/>
  <c r="E215" i="32" s="1"/>
  <c r="M693" i="24"/>
  <c r="G119" i="32" s="1"/>
  <c r="K715" i="24"/>
  <c r="M668" i="24"/>
  <c r="E55" i="32" l="1"/>
  <c r="F119" i="32"/>
  <c r="G55" i="32"/>
  <c r="M715" i="24"/>
  <c r="C23" i="32"/>
</calcChain>
</file>

<file path=xl/sharedStrings.xml><?xml version="1.0" encoding="utf-8"?>
<sst xmlns="http://schemas.openxmlformats.org/spreadsheetml/2006/main" count="4868" uniqueCount="1379">
  <si>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</si>
  <si>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</si>
  <si>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</si>
  <si>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</si>
  <si>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</si>
  <si>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</si>
  <si>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</si>
  <si>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</si>
  <si>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</si>
  <si>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</si>
  <si>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</si>
  <si>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</si>
  <si>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</si>
  <si>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</si>
  <si>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</si>
  <si>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</si>
  <si>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</si>
  <si>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</si>
  <si>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</si>
  <si>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</si>
  <si>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</si>
  <si>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</si>
  <si>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</si>
  <si>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</si>
  <si>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</si>
  <si>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</si>
  <si>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</si>
  <si>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</si>
  <si>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</si>
  <si>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</si>
  <si>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</si>
  <si>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</si>
  <si>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</si>
  <si>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</si>
  <si>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</si>
  <si>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</si>
  <si>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</si>
  <si>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</si>
  <si>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</si>
  <si>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</si>
  <si>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</si>
  <si>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</si>
  <si>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</si>
  <si>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</si>
  <si>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</si>
  <si>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</si>
  <si>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</si>
  <si>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</si>
  <si>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</si>
  <si>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</si>
  <si>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</si>
  <si>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</si>
  <si>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</si>
  <si>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</si>
  <si>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</si>
  <si>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</si>
  <si>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</si>
  <si>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</si>
  <si>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</si>
  <si>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</si>
  <si>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</si>
  <si>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</si>
  <si>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</si>
  <si>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</si>
  <si>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</si>
  <si>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</si>
  <si>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</si>
  <si>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</si>
  <si>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</si>
  <si>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</si>
  <si>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</si>
  <si>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</si>
  <si>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</si>
  <si>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</si>
  <si>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</si>
  <si>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</si>
  <si>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</si>
  <si>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</si>
  <si>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</si>
  <si>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</si>
  <si>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</si>
  <si>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</si>
  <si>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</si>
  <si>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</si>
  <si>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</si>
  <si>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</si>
  <si>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</si>
  <si>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</si>
  <si>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</si>
  <si>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</si>
  <si>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</si>
  <si>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</si>
  <si>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</si>
  <si>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</si>
  <si>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</si>
  <si>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</si>
  <si>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</si>
  <si>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</si>
  <si>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</si>
  <si>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</si>
  <si>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</si>
  <si>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</si>
  <si>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</si>
  <si>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</si>
  <si>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</si>
  <si>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</si>
  <si>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</si>
  <si>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</si>
  <si>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</si>
  <si>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</si>
  <si>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</si>
  <si>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</si>
  <si>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</si>
  <si>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</si>
  <si>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</si>
  <si>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</si>
  <si>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</si>
  <si>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</si>
  <si>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</si>
  <si>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</si>
  <si>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</si>
  <si>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</si>
  <si>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</si>
  <si>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</si>
  <si>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</si>
  <si>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</si>
  <si>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</si>
  <si>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</si>
  <si>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</si>
  <si>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</si>
  <si>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</si>
  <si>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</si>
  <si>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</si>
  <si>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</si>
  <si>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</si>
  <si>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</si>
  <si>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</si>
  <si>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</si>
  <si>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</si>
  <si>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</si>
  <si>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</si>
  <si>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</si>
  <si>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</si>
  <si>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</si>
  <si>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</si>
  <si>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</si>
  <si>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</si>
  <si>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</si>
  <si>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</si>
  <si>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</si>
  <si>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</si>
  <si>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</si>
  <si>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</si>
  <si>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</si>
  <si>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</si>
  <si>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</si>
  <si>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</si>
  <si>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</si>
  <si>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</si>
  <si>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</si>
  <si>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</si>
  <si>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</si>
  <si>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</si>
  <si>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</si>
  <si>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</si>
  <si>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</si>
  <si>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</si>
  <si>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</si>
  <si>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</si>
  <si>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</si>
  <si>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</si>
  <si>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</si>
  <si>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</si>
  <si>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</si>
  <si>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</si>
  <si>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</si>
  <si>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</si>
  <si>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</si>
  <si>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</si>
  <si>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</si>
  <si>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</si>
  <si>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</si>
  <si>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</si>
  <si>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</si>
  <si>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</si>
  <si>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</si>
  <si>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</si>
  <si>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</si>
  <si>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</si>
  <si>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</si>
  <si>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</si>
  <si>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</si>
  <si>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</si>
  <si>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</si>
  <si>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</si>
  <si>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</si>
  <si>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</si>
  <si>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</si>
  <si>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</si>
  <si>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</si>
  <si>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</si>
  <si>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</si>
  <si>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</si>
  <si>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</si>
  <si>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</si>
  <si>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</si>
  <si>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</si>
  <si>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</si>
  <si>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</si>
  <si>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</si>
  <si>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</si>
  <si>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</si>
  <si>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</si>
  <si>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</si>
  <si>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</si>
  <si>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</si>
  <si>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</si>
  <si>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</si>
  <si>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</si>
  <si>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</si>
  <si>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</si>
  <si>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</si>
  <si>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</si>
  <si>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</si>
  <si>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</si>
  <si>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</si>
  <si>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</si>
  <si>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</si>
  <si>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</si>
  <si>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</si>
  <si>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</si>
  <si>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</si>
  <si>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</si>
  <si>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</si>
  <si>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</si>
  <si>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</si>
  <si>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</si>
  <si>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</si>
  <si>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</si>
  <si>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</si>
  <si>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</si>
  <si>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</si>
  <si>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</si>
  <si>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</si>
  <si>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</si>
  <si>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</si>
  <si>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</si>
  <si>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</si>
  <si>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</si>
  <si>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</si>
  <si>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</si>
  <si>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</si>
  <si>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</si>
  <si>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</si>
  <si>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</si>
  <si>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</si>
  <si>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</si>
  <si>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</si>
  <si>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</si>
  <si>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</si>
  <si>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</si>
  <si>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</si>
  <si>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</si>
  <si>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</si>
  <si>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</si>
  <si>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</si>
  <si>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</si>
  <si>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</si>
  <si>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</si>
  <si>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</si>
  <si>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</si>
  <si>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</si>
  <si>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</si>
  <si>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</si>
  <si>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</si>
  <si>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</si>
  <si>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</si>
  <si>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</si>
  <si>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</si>
  <si>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</si>
  <si>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</si>
  <si>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</si>
  <si>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</si>
  <si>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</si>
  <si>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</si>
  <si>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</si>
  <si>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</si>
  <si>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</si>
  <si>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</si>
  <si>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</si>
  <si>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</si>
  <si>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</si>
  <si>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</si>
  <si>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</si>
  <si>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</si>
  <si>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</si>
  <si>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</si>
  <si>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</si>
  <si>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</si>
  <si>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</si>
  <si>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904</t>
  </si>
  <si>
    <t>Hospital Name</t>
  </si>
  <si>
    <t>BHC Fairfax Hospital Inc</t>
  </si>
  <si>
    <t>Mailing Address</t>
  </si>
  <si>
    <t>10200 NE 132nd St</t>
  </si>
  <si>
    <t>City</t>
  </si>
  <si>
    <t>Kirkland</t>
  </si>
  <si>
    <t>State</t>
  </si>
  <si>
    <t>WA</t>
  </si>
  <si>
    <t>Zip</t>
  </si>
  <si>
    <t>County</t>
  </si>
  <si>
    <t>King</t>
  </si>
  <si>
    <t>Chief Executive Officer</t>
  </si>
  <si>
    <t>Chief Financial Officer</t>
  </si>
  <si>
    <t>Chair of Governing Board</t>
  </si>
  <si>
    <t>Telephone Number</t>
  </si>
  <si>
    <t>425-821-2000</t>
  </si>
  <si>
    <t>Facsimile Number</t>
  </si>
  <si>
    <t>425-284-6090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</si>
  <si>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</si>
  <si>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</si>
  <si>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</si>
  <si>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</si>
  <si>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</si>
  <si>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</si>
  <si>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</si>
  <si>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</si>
  <si>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</si>
  <si>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</si>
  <si>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</si>
  <si>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</si>
  <si>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</si>
  <si>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</si>
  <si>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</si>
  <si>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</si>
  <si>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</si>
  <si>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</si>
  <si>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</si>
  <si>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</si>
  <si>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</si>
  <si>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</si>
  <si>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</si>
  <si>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</si>
  <si>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</si>
  <si>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</si>
  <si>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</si>
  <si>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</si>
  <si>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</si>
  <si>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</si>
  <si>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</si>
  <si>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</si>
  <si>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</si>
  <si>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</si>
  <si>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</si>
  <si>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</si>
  <si>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</si>
  <si>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</si>
  <si>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</si>
  <si>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</si>
  <si>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</si>
  <si>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</si>
  <si>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</si>
  <si>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</si>
  <si>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</si>
  <si>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</si>
  <si>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</si>
  <si>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</si>
  <si>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</si>
  <si>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</si>
  <si>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</si>
  <si>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</si>
  <si>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</si>
  <si>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</si>
  <si>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</si>
  <si>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</si>
  <si>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</si>
  <si>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</si>
  <si>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</si>
  <si>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</si>
  <si>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</si>
  <si>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</si>
  <si>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</si>
  <si>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</si>
  <si>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</si>
  <si>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</si>
  <si>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</si>
  <si>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</si>
  <si>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</si>
  <si>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</si>
  <si>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</si>
  <si>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</si>
  <si>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</si>
  <si>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</si>
  <si>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</si>
  <si>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</si>
  <si>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</si>
  <si>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</si>
  <si>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</si>
  <si>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</si>
  <si>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</si>
  <si>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</si>
  <si>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</si>
  <si>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</si>
  <si>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</si>
  <si>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</si>
  <si>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</si>
  <si>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</si>
  <si>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</si>
  <si>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</si>
  <si>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</si>
  <si>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</si>
  <si>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</si>
  <si>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</si>
  <si>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</si>
  <si>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</si>
  <si>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</si>
  <si>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</si>
  <si>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</si>
  <si>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</si>
  <si>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</si>
  <si>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</si>
  <si>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</si>
  <si>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</si>
  <si>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</si>
  <si>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</si>
  <si>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</si>
  <si>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</si>
  <si>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</si>
  <si>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</si>
  <si>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</si>
  <si>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</si>
  <si>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</si>
  <si>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</si>
  <si>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</si>
  <si>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</si>
  <si>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</si>
  <si>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</si>
  <si>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</si>
  <si>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</si>
  <si>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</si>
  <si>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</si>
  <si>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</si>
  <si>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</si>
  <si>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</si>
  <si>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</si>
  <si>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</si>
  <si>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</si>
  <si>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</si>
  <si>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</si>
  <si>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</si>
  <si>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</si>
  <si>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</si>
  <si>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</si>
  <si>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</si>
  <si>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</si>
  <si>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</si>
  <si>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</si>
  <si>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</si>
  <si>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</si>
  <si>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</si>
  <si>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</si>
  <si>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</si>
  <si>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</si>
  <si>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</si>
  <si>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</si>
  <si>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</si>
  <si>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</si>
  <si>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</si>
  <si>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</si>
  <si>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</si>
  <si>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</si>
  <si>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</si>
  <si>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</si>
  <si>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</si>
  <si>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</si>
  <si>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</si>
  <si>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</si>
  <si>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</si>
  <si>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</si>
  <si>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</si>
  <si>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</si>
  <si>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</si>
  <si>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</si>
  <si>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</si>
  <si>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</si>
  <si>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</si>
  <si>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</si>
  <si>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</si>
  <si>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</si>
  <si>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</si>
  <si>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</si>
  <si>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</si>
  <si>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</si>
  <si>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</si>
  <si>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</si>
  <si>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</si>
  <si>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</si>
  <si>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</si>
  <si>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</si>
  <si>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</si>
  <si>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</si>
  <si>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</si>
  <si>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</si>
  <si>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</si>
  <si>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</si>
  <si>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</si>
  <si>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</si>
  <si>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</si>
  <si>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</si>
  <si>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</si>
  <si>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</si>
  <si>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</si>
  <si>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</si>
  <si>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</si>
  <si>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</si>
  <si>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</si>
  <si>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</si>
  <si>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</si>
  <si>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</si>
  <si>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</si>
  <si>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</si>
  <si>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</si>
  <si>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</si>
  <si>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</si>
  <si>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</si>
  <si>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</si>
  <si>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</si>
  <si>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</si>
  <si>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</si>
  <si>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</si>
  <si>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</si>
  <si>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</si>
  <si>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</si>
  <si>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</si>
  <si>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</si>
  <si>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</si>
  <si>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</si>
  <si>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</si>
  <si>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</si>
  <si>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</si>
  <si>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</si>
  <si>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</si>
  <si>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</si>
  <si>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</si>
  <si>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</si>
  <si>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</si>
  <si>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</si>
  <si>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</si>
  <si>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</si>
  <si>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</si>
  <si>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</si>
  <si>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</si>
  <si>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</si>
  <si>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</si>
  <si>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</si>
  <si>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</si>
  <si>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</si>
  <si>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</si>
  <si>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</si>
  <si>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</si>
  <si>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</si>
  <si>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</si>
  <si>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</si>
  <si>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</si>
  <si>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</si>
  <si>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</si>
  <si>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</si>
  <si>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</si>
  <si>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</si>
  <si>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</si>
  <si>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</si>
  <si>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</si>
  <si>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</si>
  <si>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</si>
  <si>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</si>
  <si>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</si>
  <si>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</si>
  <si>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</si>
  <si>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</si>
  <si>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</si>
  <si>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</si>
  <si>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</si>
  <si>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</si>
  <si>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</si>
  <si>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</si>
  <si>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</si>
  <si>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</si>
  <si>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</si>
  <si>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</si>
  <si>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</si>
  <si>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</si>
  <si>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</si>
  <si>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</si>
  <si>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</si>
  <si>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</si>
  <si>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</si>
  <si>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</si>
  <si>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</si>
  <si>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</si>
  <si>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</si>
  <si>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</si>
  <si>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</si>
  <si>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</si>
  <si>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</si>
  <si>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</si>
  <si>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</si>
  <si>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</si>
  <si>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</si>
  <si>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</si>
  <si>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</si>
  <si>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</si>
  <si>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</si>
  <si>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</si>
  <si>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</si>
  <si>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</si>
  <si>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</si>
  <si>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</si>
  <si>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</si>
  <si>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</si>
  <si>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</si>
  <si>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</si>
  <si>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</si>
  <si>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</si>
  <si>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</si>
  <si>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</si>
  <si>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</si>
  <si>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</si>
  <si>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</si>
  <si>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</si>
  <si>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</si>
  <si>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</si>
  <si>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</si>
  <si>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</si>
  <si>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</si>
  <si>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</si>
  <si>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</si>
  <si>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</si>
  <si>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</si>
  <si>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</si>
  <si>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</si>
  <si>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</si>
  <si>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</si>
  <si>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</si>
  <si>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</si>
  <si>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</si>
  <si>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</si>
  <si>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</si>
  <si>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</si>
  <si>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</si>
  <si>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</si>
  <si>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</si>
  <si>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</si>
  <si>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</si>
  <si>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</si>
  <si>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</si>
  <si>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</si>
  <si>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</si>
  <si>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</si>
  <si>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</si>
  <si>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</si>
  <si>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</si>
  <si>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</si>
  <si>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</si>
  <si>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</si>
  <si>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</si>
  <si>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</si>
  <si>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</si>
  <si>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</si>
  <si>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</si>
  <si>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</si>
  <si>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</si>
  <si>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</si>
  <si>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</si>
  <si>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</si>
  <si>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</si>
  <si>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</si>
  <si>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</si>
  <si>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</si>
  <si>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</si>
  <si>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</si>
  <si>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</si>
  <si>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</si>
  <si>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</si>
  <si>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</si>
  <si>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</si>
  <si>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</si>
  <si>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</si>
  <si>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</si>
  <si>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</si>
  <si>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</si>
  <si>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</si>
  <si>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</si>
  <si>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</si>
  <si>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</si>
  <si>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</si>
  <si>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</si>
  <si>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</si>
  <si>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</si>
  <si>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</si>
  <si>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</si>
  <si>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</si>
  <si>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</si>
  <si>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</si>
  <si>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</si>
  <si>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</si>
  <si>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</si>
  <si>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</si>
  <si>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</si>
  <si>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</si>
  <si>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</si>
  <si>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</si>
  <si>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</si>
  <si>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</si>
  <si>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</si>
  <si>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</si>
  <si>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</si>
  <si>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</si>
  <si>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</si>
  <si>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</si>
  <si>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</si>
  <si>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</si>
  <si>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</si>
  <si>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</si>
  <si>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</si>
  <si>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</si>
  <si>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</si>
  <si>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</si>
  <si>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</si>
  <si>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</si>
  <si>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</si>
  <si>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</si>
  <si>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</si>
  <si>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</si>
  <si>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</si>
  <si>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</si>
  <si>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</si>
  <si>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</si>
  <si>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</si>
  <si>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</si>
  <si>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</si>
  <si>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</si>
  <si>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</si>
  <si>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</si>
  <si>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</si>
  <si>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</si>
  <si>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</si>
  <si>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</si>
  <si>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</si>
  <si>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</si>
  <si>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</si>
  <si>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</si>
  <si>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</si>
  <si>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</si>
  <si>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</si>
  <si>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</si>
  <si>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</si>
  <si>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</si>
  <si>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</si>
  <si>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</si>
  <si>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</si>
  <si>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</si>
  <si>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</si>
  <si>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</si>
  <si>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</si>
  <si>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</si>
  <si>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</si>
  <si>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</si>
  <si>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</si>
  <si>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</si>
  <si>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</si>
  <si>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</si>
  <si>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</si>
  <si>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</si>
  <si>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</si>
  <si>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</si>
  <si>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</si>
  <si>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</si>
  <si>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</si>
  <si>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</si>
  <si>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</si>
  <si>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</si>
  <si>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</si>
  <si>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</si>
  <si>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</si>
  <si>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</si>
  <si>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</si>
  <si>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</si>
  <si>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</si>
  <si>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</si>
  <si>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</si>
  <si>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</si>
  <si>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</si>
  <si>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</si>
  <si>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</si>
  <si>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</si>
  <si>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</si>
  <si>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</si>
  <si>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</si>
  <si>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</si>
  <si>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</si>
  <si>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</si>
  <si>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</si>
  <si>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</si>
  <si>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</si>
  <si>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</si>
  <si>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</si>
  <si>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</si>
  <si>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</si>
  <si>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</si>
  <si>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</si>
  <si>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</si>
  <si>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</si>
  <si>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</si>
  <si>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</si>
  <si>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</si>
  <si>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</si>
  <si>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</si>
  <si>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</si>
  <si>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</si>
  <si>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</si>
  <si>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</si>
  <si>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</si>
  <si>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</si>
  <si>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</si>
  <si>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</si>
  <si>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</si>
  <si>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</si>
  <si>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</si>
  <si>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</si>
  <si>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</si>
  <si>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</si>
  <si>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</si>
  <si>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</si>
  <si>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</si>
  <si>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</si>
  <si>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</si>
  <si>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</si>
  <si>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</si>
  <si>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</si>
  <si>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</si>
  <si>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</si>
  <si>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</si>
  <si>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</si>
  <si>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</si>
  <si>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</si>
  <si>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</si>
  <si>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</si>
  <si>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</si>
  <si>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</si>
  <si>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</si>
  <si>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</si>
  <si>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</si>
  <si>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</si>
  <si>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</si>
  <si>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</si>
  <si>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</si>
  <si>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</si>
  <si>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</si>
  <si>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</si>
  <si>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</si>
  <si>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</si>
  <si>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</si>
  <si>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</si>
  <si>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</si>
  <si>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</si>
  <si>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</si>
  <si>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</si>
  <si>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</si>
  <si>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</si>
  <si>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</si>
  <si>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</si>
  <si>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</si>
  <si>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</si>
  <si>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</si>
  <si>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</si>
  <si>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</si>
  <si>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</si>
  <si>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</si>
  <si>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</si>
  <si>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</si>
  <si>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</si>
  <si>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</si>
  <si>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</si>
  <si>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</si>
  <si>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</si>
  <si>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</si>
  <si>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</si>
  <si>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</si>
  <si>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</si>
  <si>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</si>
  <si>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</si>
  <si>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</si>
  <si>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</si>
  <si>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</si>
  <si>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</si>
  <si>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</si>
  <si>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</si>
  <si>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</si>
  <si>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</si>
  <si>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</si>
  <si>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</si>
  <si>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</si>
  <si>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</si>
  <si>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</si>
  <si>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</si>
  <si>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</si>
  <si>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</si>
  <si>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</si>
  <si>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</si>
  <si>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</si>
  <si>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</si>
  <si>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</si>
  <si>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</si>
  <si>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</si>
  <si>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</si>
  <si>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</si>
  <si>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</si>
  <si>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</si>
  <si>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</si>
  <si>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</si>
  <si>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</si>
  <si>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</si>
  <si>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</si>
  <si>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</si>
  <si>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</si>
  <si>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</si>
  <si>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</si>
  <si>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</si>
  <si>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</si>
  <si>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</si>
  <si>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</si>
  <si>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</si>
  <si>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</si>
  <si>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</si>
  <si>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</si>
  <si>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</si>
  <si>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</si>
  <si>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</si>
  <si>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</si>
  <si>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</si>
  <si>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</si>
  <si>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</si>
  <si>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</si>
  <si>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</si>
  <si>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</si>
  <si>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</si>
  <si>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</si>
  <si>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</si>
  <si>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</si>
  <si>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</si>
  <si>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</si>
  <si>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</si>
  <si>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</si>
  <si>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</si>
  <si>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</si>
  <si>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</si>
  <si>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</si>
  <si>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</si>
  <si>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</si>
  <si>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</si>
  <si>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</si>
  <si>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</si>
  <si>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</si>
  <si>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</si>
  <si>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</si>
  <si>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</si>
  <si>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</si>
  <si>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</si>
  <si>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</si>
  <si>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</si>
  <si>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</si>
  <si>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</si>
  <si>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</si>
  <si>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</si>
  <si>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</si>
  <si>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</si>
  <si>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</si>
  <si>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</si>
  <si>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</si>
  <si>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</si>
  <si>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</si>
  <si>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</si>
  <si>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</si>
  <si>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</si>
  <si>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</si>
  <si>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</si>
  <si>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</si>
  <si>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</si>
  <si>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</si>
  <si>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</si>
  <si>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</si>
  <si>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</si>
  <si>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</si>
  <si>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</si>
  <si>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</si>
  <si>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</si>
  <si>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</si>
  <si>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</si>
  <si>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</si>
  <si>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</si>
  <si>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</si>
  <si>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</si>
  <si>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</si>
  <si>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</si>
  <si>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</si>
  <si>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</si>
  <si>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</si>
  <si>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</si>
  <si>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</si>
  <si>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</si>
  <si>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</si>
  <si>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</si>
  <si>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</si>
  <si>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</si>
  <si>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</si>
  <si>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</si>
  <si>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</si>
  <si>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</si>
  <si>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</si>
  <si>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</si>
  <si>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</si>
  <si>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</si>
  <si>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</si>
  <si>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</si>
  <si>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</si>
  <si>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</si>
  <si>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</si>
  <si>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</si>
  <si>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</si>
  <si>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</si>
  <si>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</si>
  <si>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</si>
  <si>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</si>
  <si>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</si>
  <si>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</si>
  <si>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</si>
  <si>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</si>
  <si>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</si>
  <si>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</si>
  <si>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</si>
  <si>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</si>
  <si>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</si>
  <si>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</si>
  <si>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</si>
  <si>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</si>
  <si>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</si>
  <si>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</si>
  <si>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</si>
  <si>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</si>
  <si>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</si>
  <si>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</si>
  <si>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</si>
  <si>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</si>
  <si>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</si>
  <si>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</si>
  <si>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</si>
  <si>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</si>
  <si>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</si>
  <si>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</si>
  <si>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</si>
  <si>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</si>
  <si>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Alexandra (Sasha)Hughes</t>
  </si>
  <si>
    <t>Brady Gustafson</t>
  </si>
  <si>
    <t>Nicole Bryan</t>
  </si>
  <si>
    <t>nicole.bryan@uhsinc.com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</si>
  <si>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</si>
  <si>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</si>
  <si>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</si>
  <si>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</si>
  <si>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</si>
  <si>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</si>
  <si>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</si>
  <si>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</si>
  <si>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</si>
  <si>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</si>
  <si>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</si>
  <si>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</si>
  <si>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</si>
  <si>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</si>
  <si>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</si>
  <si>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</si>
  <si>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</si>
  <si>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</si>
  <si>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</si>
  <si>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</si>
  <si>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</si>
  <si>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</si>
  <si>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</si>
  <si>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</si>
  <si>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</si>
  <si>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</si>
  <si>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</si>
  <si>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</si>
  <si>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</si>
  <si>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</si>
  <si>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</si>
  <si>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</si>
  <si>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</si>
  <si>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</si>
  <si>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</si>
  <si>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</si>
  <si>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</si>
  <si>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</si>
  <si>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</si>
  <si>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</si>
  <si>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</si>
  <si>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</si>
  <si>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</si>
  <si>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</si>
  <si>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</si>
  <si>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</si>
  <si>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</si>
  <si>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</si>
  <si>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</si>
  <si>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</si>
  <si>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</si>
  <si>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</si>
  <si>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</si>
  <si>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</si>
  <si>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</si>
  <si>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</si>
  <si>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</si>
  <si>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</si>
  <si>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</si>
  <si>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</si>
  <si>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</si>
  <si>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</si>
  <si>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</si>
  <si>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</si>
  <si>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</si>
  <si>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</si>
  <si>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</si>
  <si>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</si>
  <si>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</si>
  <si>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</si>
  <si>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</si>
  <si>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</si>
  <si>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</si>
  <si>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</si>
  <si>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</si>
  <si>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</si>
  <si>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</si>
  <si>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</si>
  <si>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</si>
  <si>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</si>
  <si>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</si>
  <si>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</si>
  <si>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</si>
  <si>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</si>
  <si>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</si>
  <si>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</si>
  <si>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</si>
  <si>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</si>
  <si>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</si>
  <si>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</si>
  <si>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</si>
  <si>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</si>
  <si>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</si>
  <si>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</si>
  <si>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</si>
  <si>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</si>
  <si>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</si>
  <si>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</si>
  <si>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</si>
  <si>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</si>
  <si>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</si>
  <si>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</si>
  <si>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</si>
  <si>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</si>
  <si>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</si>
  <si>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</si>
  <si>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</si>
  <si>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</si>
  <si>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</si>
  <si>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</si>
  <si>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</si>
  <si>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</si>
  <si>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</si>
  <si>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</si>
  <si>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</si>
  <si>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</si>
  <si>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</si>
  <si>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</si>
  <si>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</si>
  <si>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</si>
  <si>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</si>
  <si>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</si>
  <si>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</si>
  <si>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</si>
  <si>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</si>
  <si>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</si>
  <si>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</si>
  <si>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</si>
  <si>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</si>
  <si>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</si>
  <si>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</si>
  <si>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</si>
  <si>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</si>
  <si>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</si>
  <si>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</si>
  <si>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</si>
  <si>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</si>
  <si>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</si>
  <si>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</si>
  <si>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</si>
  <si>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</si>
  <si>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</si>
  <si>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</si>
  <si>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</si>
  <si>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</si>
  <si>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</si>
  <si>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</si>
  <si>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</si>
  <si>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</si>
  <si>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</si>
  <si>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</si>
  <si>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</si>
  <si>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</si>
  <si>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</si>
  <si>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</si>
  <si>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</si>
  <si>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</si>
  <si>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</si>
  <si>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</si>
  <si>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</si>
  <si>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</si>
  <si>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</si>
  <si>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</si>
  <si>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</si>
  <si>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</si>
  <si>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</si>
  <si>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</si>
  <si>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</si>
  <si>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</si>
  <si>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</si>
  <si>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</si>
  <si>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</si>
  <si>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</si>
  <si>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</si>
  <si>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</si>
  <si>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</si>
  <si>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</si>
  <si>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</si>
  <si>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</si>
  <si>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</si>
  <si>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</si>
  <si>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</si>
  <si>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</si>
  <si>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</si>
  <si>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</si>
  <si>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</si>
  <si>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</si>
  <si>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</si>
  <si>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</si>
  <si>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</si>
  <si>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</si>
  <si>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</si>
  <si>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</si>
  <si>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</si>
  <si>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</si>
  <si>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</si>
  <si>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</si>
  <si>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</si>
  <si>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</si>
  <si>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</si>
  <si>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</si>
  <si>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</si>
  <si>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</si>
  <si>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</si>
  <si>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</si>
  <si>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</si>
  <si>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</si>
  <si>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</si>
  <si>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</si>
  <si>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</si>
  <si>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</si>
  <si>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</si>
  <si>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</si>
  <si>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</si>
  <si>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</si>
  <si>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</si>
  <si>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</si>
  <si>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</si>
  <si>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</si>
  <si>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</si>
  <si>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</si>
  <si>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</si>
  <si>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</si>
  <si>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</si>
  <si>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</si>
  <si>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</si>
  <si>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</si>
  <si>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</si>
  <si>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</si>
  <si>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</si>
  <si>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</si>
  <si>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</si>
  <si>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</si>
  <si>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</si>
  <si>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</si>
  <si>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</si>
  <si>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</si>
  <si>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</si>
  <si>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</si>
  <si>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</si>
  <si>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</si>
  <si>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</si>
  <si>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</si>
  <si>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</si>
  <si>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</si>
  <si>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</si>
  <si>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</si>
  <si>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</si>
  <si>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</si>
  <si>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</si>
  <si>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</si>
  <si>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</si>
  <si>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</si>
  <si>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</si>
  <si>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</si>
  <si>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</si>
  <si>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</si>
  <si>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</si>
  <si>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</si>
  <si>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</si>
  <si>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</si>
  <si>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</si>
  <si>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</si>
  <si>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</si>
  <si>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</si>
  <si>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</si>
  <si>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</si>
  <si>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</si>
  <si>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</si>
  <si>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</si>
  <si>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</si>
  <si>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</si>
  <si>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</si>
  <si>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</si>
  <si>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</si>
  <si>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</si>
  <si>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</si>
  <si>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</si>
  <si>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</si>
  <si>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</si>
  <si>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</si>
  <si>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</si>
  <si>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</si>
  <si>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</si>
  <si>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</si>
  <si>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</si>
  <si>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</si>
  <si>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</si>
  <si>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</si>
  <si>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</si>
  <si>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</si>
  <si>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</si>
  <si>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</si>
  <si>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</si>
  <si>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</si>
  <si>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</si>
  <si>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</si>
  <si>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</si>
  <si>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</si>
  <si>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</si>
  <si>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</si>
  <si>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</si>
  <si>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</si>
  <si>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</si>
  <si>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</si>
  <si>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</si>
  <si>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Christopher West</t>
  </si>
  <si>
    <t>Christopher West/CEO</t>
  </si>
  <si>
    <t>Maintenance</t>
  </si>
  <si>
    <t>Travel/Educ/Dues</t>
  </si>
  <si>
    <t>Telephone, Postage, Fees</t>
  </si>
  <si>
    <t>Other-Taxes,License, Fees</t>
  </si>
  <si>
    <t>Management Fees</t>
  </si>
  <si>
    <t>Capital Charge-McKesson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</si>
</sst>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50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16" fillId="30" borderId="0" xfId="0" applyFont="1" applyFill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8" fontId="18" fillId="29" borderId="1" xfId="825" applyNumberFormat="1" applyFont="1" applyFill="1" applyBorder="1" applyProtection="1">
      <protection locked="0"/>
    </xf>
    <xf numFmtId="44" fontId="18" fillId="29" borderId="1" xfId="825" applyNumberFormat="1" applyFont="1" applyFill="1" applyBorder="1" applyProtection="1">
      <protection locked="0"/>
    </xf>
    <xf numFmtId="0" fontId="18" fillId="29" borderId="1" xfId="825" applyFont="1" applyFill="1" applyBorder="1" applyProtection="1">
      <protection locked="0"/>
    </xf>
    <xf numFmtId="43" fontId="18" fillId="29" borderId="1" xfId="825" applyNumberFormat="1" applyFont="1" applyFill="1" applyBorder="1" applyProtection="1">
      <protection locked="0"/>
    </xf>
    <xf numFmtId="0" fontId="18" fillId="3" borderId="0" xfId="825" applyFont="1" applyFill="1" applyAlignment="1">
      <alignment horizontal="centerContinuous"/>
    </xf>
    <xf numFmtId="38" fontId="18" fillId="29" borderId="1" xfId="825" applyNumberFormat="1" applyFont="1" applyFill="1" applyBorder="1" applyAlignment="1" applyProtection="1">
      <alignment horizontal="right"/>
      <protection locked="0"/>
    </xf>
    <xf numFmtId="38" fontId="18" fillId="30" borderId="1" xfId="825" applyNumberFormat="1" applyFont="1" applyFill="1" applyBorder="1" applyProtection="1"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nicole.bryan@uhsinc.com" TargetMode="External"/><Relationship Id="rId9" Type="http://schemas.openxmlformats.org/officeDocument/2006/relationships/hyperlink" Target="mailto:doh.information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241" transitionEvaluation="1" transitionEntry="1" codeName="Sheet1">
    <tabColor rgb="FF92D050"/>
    <pageSetUpPr autoPageBreaks="0" fitToPage="1"/>
  </sheetPr>
  <dimension ref="A1:CF716"/>
  <sheetViews>
    <sheetView topLeftCell="A241" zoomScale="80" zoomScaleNormal="80" workbookViewId="0">
      <selection activeCell="A60" sqref="A6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7258418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0</v>
      </c>
      <c r="F48" s="25">
        <f t="shared" si="0"/>
        <v>0</v>
      </c>
      <c r="G48" s="25">
        <f t="shared" si="0"/>
        <v>0</v>
      </c>
      <c r="H48" s="25">
        <f t="shared" si="0"/>
        <v>3943018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0</v>
      </c>
      <c r="T48" s="25">
        <f t="shared" si="0"/>
        <v>0</v>
      </c>
      <c r="U48" s="25">
        <f t="shared" si="0"/>
        <v>0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0</v>
      </c>
      <c r="Z48" s="25">
        <f t="shared" si="0"/>
        <v>0</v>
      </c>
      <c r="AA48" s="25">
        <f t="shared" si="0"/>
        <v>0</v>
      </c>
      <c r="AB48" s="25">
        <f t="shared" si="0"/>
        <v>172271</v>
      </c>
      <c r="AC48" s="25">
        <f t="shared" si="0"/>
        <v>0</v>
      </c>
      <c r="AD48" s="25">
        <f t="shared" si="0"/>
        <v>0</v>
      </c>
      <c r="AE48" s="25">
        <f t="shared" si="0"/>
        <v>0</v>
      </c>
      <c r="AF48" s="25">
        <f t="shared" si="0"/>
        <v>0</v>
      </c>
      <c r="AG48" s="25">
        <f t="shared" si="0"/>
        <v>0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0</v>
      </c>
      <c r="AK48" s="25">
        <f t="shared" si="1"/>
        <v>0</v>
      </c>
      <c r="AL48" s="25">
        <f t="shared" si="1"/>
        <v>0</v>
      </c>
      <c r="AM48" s="25">
        <f t="shared" si="1"/>
        <v>87619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358295</v>
      </c>
      <c r="AV48" s="25">
        <f t="shared" si="1"/>
        <v>482520</v>
      </c>
      <c r="AW48" s="25">
        <f t="shared" si="1"/>
        <v>0</v>
      </c>
      <c r="AX48" s="25">
        <f t="shared" si="1"/>
        <v>0</v>
      </c>
      <c r="AY48" s="25">
        <f t="shared" si="1"/>
        <v>116560</v>
      </c>
      <c r="AZ48" s="25">
        <f t="shared" si="1"/>
        <v>0</v>
      </c>
      <c r="BA48" s="25">
        <f t="shared" si="1"/>
        <v>0</v>
      </c>
      <c r="BB48" s="25">
        <f t="shared" si="1"/>
        <v>49</v>
      </c>
      <c r="BC48" s="25">
        <f t="shared" si="1"/>
        <v>0</v>
      </c>
      <c r="BD48" s="25">
        <f t="shared" si="1"/>
        <v>16376</v>
      </c>
      <c r="BE48" s="25">
        <f t="shared" si="1"/>
        <v>64451</v>
      </c>
      <c r="BF48" s="25">
        <f t="shared" si="1"/>
        <v>125199</v>
      </c>
      <c r="BG48" s="25">
        <f t="shared" si="1"/>
        <v>113105</v>
      </c>
      <c r="BH48" s="25">
        <f t="shared" si="1"/>
        <v>0</v>
      </c>
      <c r="BI48" s="25">
        <f t="shared" si="1"/>
        <v>141620</v>
      </c>
      <c r="BJ48" s="25">
        <f t="shared" si="1"/>
        <v>84121</v>
      </c>
      <c r="BK48" s="25">
        <f t="shared" si="1"/>
        <v>118547</v>
      </c>
      <c r="BL48" s="25">
        <f t="shared" si="1"/>
        <v>313566</v>
      </c>
      <c r="BM48" s="25">
        <f t="shared" si="1"/>
        <v>0</v>
      </c>
      <c r="BN48" s="25">
        <f t="shared" si="1"/>
        <v>105016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85347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96764</v>
      </c>
      <c r="BW48" s="25">
        <f t="shared" si="2"/>
        <v>0</v>
      </c>
      <c r="BX48" s="25">
        <f t="shared" si="2"/>
        <v>157525</v>
      </c>
      <c r="BY48" s="25">
        <f t="shared" si="2"/>
        <v>389394</v>
      </c>
      <c r="BZ48" s="25">
        <f t="shared" si="2"/>
        <v>0</v>
      </c>
      <c r="CA48" s="25">
        <f t="shared" si="2"/>
        <v>176482</v>
      </c>
      <c r="CB48" s="25">
        <f t="shared" si="2"/>
        <v>0</v>
      </c>
      <c r="CC48" s="25">
        <f t="shared" si="2"/>
        <v>110573</v>
      </c>
      <c r="CD48" s="25">
        <f t="shared" si="2"/>
        <v>0</v>
      </c>
      <c r="CE48" s="25">
        <f>SUM(C48:CD48)</f>
        <v>7258418</v>
      </c>
    </row>
    <row r="49" spans="1:83" x14ac:dyDescent="0.25">
      <c r="A49" s="16" t="s">
        <v>232</v>
      </c>
      <c r="B49" s="25">
        <f>B47+B48</f>
        <v>7258418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1241321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0</v>
      </c>
      <c r="F52" s="25">
        <f t="shared" si="3"/>
        <v>0</v>
      </c>
      <c r="G52" s="25">
        <f t="shared" si="3"/>
        <v>0</v>
      </c>
      <c r="H52" s="25">
        <f t="shared" si="3"/>
        <v>1241321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0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0</v>
      </c>
      <c r="Z52" s="25">
        <f t="shared" si="3"/>
        <v>0</v>
      </c>
      <c r="AA52" s="25">
        <f t="shared" si="3"/>
        <v>0</v>
      </c>
      <c r="AB52" s="25">
        <f t="shared" si="3"/>
        <v>0</v>
      </c>
      <c r="AC52" s="25">
        <f t="shared" si="3"/>
        <v>0</v>
      </c>
      <c r="AD52" s="25">
        <f t="shared" si="3"/>
        <v>0</v>
      </c>
      <c r="AE52" s="25">
        <f t="shared" si="3"/>
        <v>0</v>
      </c>
      <c r="AF52" s="25">
        <f t="shared" si="3"/>
        <v>0</v>
      </c>
      <c r="AG52" s="25">
        <f t="shared" si="3"/>
        <v>0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0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0</v>
      </c>
      <c r="BF52" s="25">
        <f t="shared" si="4"/>
        <v>0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0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0</v>
      </c>
      <c r="BW52" s="25">
        <f t="shared" si="5"/>
        <v>0</v>
      </c>
      <c r="BX52" s="25">
        <f t="shared" si="5"/>
        <v>0</v>
      </c>
      <c r="BY52" s="25">
        <f t="shared" si="5"/>
        <v>0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1241321</v>
      </c>
    </row>
    <row r="53" spans="1:83" x14ac:dyDescent="0.25">
      <c r="A53" s="16" t="s">
        <v>232</v>
      </c>
      <c r="B53" s="25">
        <f>B51+B52</f>
        <v>1241321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/>
      <c r="F59" s="273"/>
      <c r="G59" s="273"/>
      <c r="H59" s="273">
        <v>42392</v>
      </c>
      <c r="I59" s="273"/>
      <c r="J59" s="273"/>
      <c r="K59" s="273"/>
      <c r="L59" s="273"/>
      <c r="M59" s="273"/>
      <c r="N59" s="273"/>
      <c r="O59" s="273"/>
      <c r="P59" s="274"/>
      <c r="Q59" s="275"/>
      <c r="R59" s="275"/>
      <c r="S59" s="263">
        <v>0</v>
      </c>
      <c r="T59" s="263">
        <v>0</v>
      </c>
      <c r="U59" s="276"/>
      <c r="V59" s="275"/>
      <c r="W59" s="275"/>
      <c r="X59" s="275"/>
      <c r="Y59" s="275"/>
      <c r="Z59" s="275"/>
      <c r="AA59" s="275"/>
      <c r="AB59" s="263">
        <v>0</v>
      </c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127176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49223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/>
      <c r="F60" s="277"/>
      <c r="G60" s="277"/>
      <c r="H60" s="277">
        <v>178.03</v>
      </c>
      <c r="I60" s="277"/>
      <c r="J60" s="277"/>
      <c r="K60" s="277"/>
      <c r="L60" s="277"/>
      <c r="M60" s="277"/>
      <c r="N60" s="277"/>
      <c r="O60" s="277"/>
      <c r="P60" s="274"/>
      <c r="Q60" s="274"/>
      <c r="R60" s="274"/>
      <c r="S60" s="278"/>
      <c r="T60" s="278"/>
      <c r="U60" s="279"/>
      <c r="V60" s="274"/>
      <c r="W60" s="274"/>
      <c r="X60" s="274"/>
      <c r="Y60" s="274"/>
      <c r="Z60" s="274"/>
      <c r="AA60" s="274"/>
      <c r="AB60" s="278">
        <v>5.09</v>
      </c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>
        <v>5.9</v>
      </c>
      <c r="AN60" s="274"/>
      <c r="AO60" s="274"/>
      <c r="AP60" s="274"/>
      <c r="AQ60" s="274"/>
      <c r="AR60" s="274"/>
      <c r="AS60" s="274"/>
      <c r="AT60" s="274"/>
      <c r="AU60" s="274">
        <v>21.57</v>
      </c>
      <c r="AV60" s="278">
        <v>29.68</v>
      </c>
      <c r="AW60" s="278"/>
      <c r="AX60" s="278"/>
      <c r="AY60" s="274">
        <v>9.74</v>
      </c>
      <c r="AZ60" s="274"/>
      <c r="BA60" s="278"/>
      <c r="BB60" s="278"/>
      <c r="BC60" s="278"/>
      <c r="BD60" s="278">
        <v>1.41</v>
      </c>
      <c r="BE60" s="274">
        <v>4.3</v>
      </c>
      <c r="BF60" s="278">
        <v>14.69</v>
      </c>
      <c r="BG60" s="278">
        <v>9.66</v>
      </c>
      <c r="BH60" s="278"/>
      <c r="BI60" s="278">
        <v>9.66</v>
      </c>
      <c r="BJ60" s="278">
        <v>3.85</v>
      </c>
      <c r="BK60" s="278">
        <v>7.18</v>
      </c>
      <c r="BL60" s="278">
        <v>17.95</v>
      </c>
      <c r="BM60" s="278"/>
      <c r="BN60" s="278">
        <v>4.1500000000000004</v>
      </c>
      <c r="BO60" s="278"/>
      <c r="BP60" s="278"/>
      <c r="BQ60" s="278"/>
      <c r="BR60" s="278">
        <v>4.68</v>
      </c>
      <c r="BS60" s="278"/>
      <c r="BT60" s="278"/>
      <c r="BU60" s="278"/>
      <c r="BV60" s="278">
        <v>8.23</v>
      </c>
      <c r="BW60" s="278"/>
      <c r="BX60" s="278">
        <v>9.25</v>
      </c>
      <c r="BY60" s="278">
        <v>15.26</v>
      </c>
      <c r="BZ60" s="278"/>
      <c r="CA60" s="278">
        <v>9.9600000000000009</v>
      </c>
      <c r="CB60" s="278"/>
      <c r="CC60" s="278">
        <v>5.29</v>
      </c>
      <c r="CD60" s="209" t="s">
        <v>247</v>
      </c>
      <c r="CE60" s="227">
        <f t="shared" ref="CE60:CE68" si="6">SUM(C60:CD60)</f>
        <v>375.53000000000009</v>
      </c>
    </row>
    <row r="61" spans="1:83" x14ac:dyDescent="0.25">
      <c r="A61" s="31" t="s">
        <v>262</v>
      </c>
      <c r="B61" s="16"/>
      <c r="C61" s="273"/>
      <c r="D61" s="273"/>
      <c r="E61" s="273"/>
      <c r="F61" s="273"/>
      <c r="G61" s="273"/>
      <c r="H61" s="273">
        <v>21154889</v>
      </c>
      <c r="I61" s="273"/>
      <c r="J61" s="273"/>
      <c r="K61" s="273"/>
      <c r="L61" s="273"/>
      <c r="M61" s="273"/>
      <c r="N61" s="273"/>
      <c r="O61" s="273"/>
      <c r="P61" s="275"/>
      <c r="Q61" s="275"/>
      <c r="R61" s="275"/>
      <c r="S61" s="280"/>
      <c r="T61" s="280"/>
      <c r="U61" s="276"/>
      <c r="V61" s="275"/>
      <c r="W61" s="275"/>
      <c r="X61" s="275"/>
      <c r="Y61" s="275"/>
      <c r="Z61" s="275"/>
      <c r="AA61" s="275"/>
      <c r="AB61" s="281">
        <v>924261</v>
      </c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>
        <v>470089</v>
      </c>
      <c r="AN61" s="275"/>
      <c r="AO61" s="275"/>
      <c r="AP61" s="275"/>
      <c r="AQ61" s="275"/>
      <c r="AR61" s="275"/>
      <c r="AS61" s="275"/>
      <c r="AT61" s="275"/>
      <c r="AU61" s="275">
        <v>1922305</v>
      </c>
      <c r="AV61" s="280">
        <v>2588794</v>
      </c>
      <c r="AW61" s="280"/>
      <c r="AX61" s="280"/>
      <c r="AY61" s="275">
        <v>625361</v>
      </c>
      <c r="AZ61" s="275"/>
      <c r="BA61" s="280"/>
      <c r="BB61" s="280">
        <v>261</v>
      </c>
      <c r="BC61" s="280"/>
      <c r="BD61" s="280">
        <v>87862</v>
      </c>
      <c r="BE61" s="275">
        <v>345787</v>
      </c>
      <c r="BF61" s="280">
        <v>671710</v>
      </c>
      <c r="BG61" s="280">
        <v>606825</v>
      </c>
      <c r="BH61" s="280"/>
      <c r="BI61" s="280">
        <v>759810</v>
      </c>
      <c r="BJ61" s="280">
        <v>451321</v>
      </c>
      <c r="BK61" s="280">
        <v>636020</v>
      </c>
      <c r="BL61" s="280">
        <v>1682331.43</v>
      </c>
      <c r="BM61" s="280"/>
      <c r="BN61" s="280">
        <v>563426</v>
      </c>
      <c r="BO61" s="280"/>
      <c r="BP61" s="280"/>
      <c r="BQ61" s="280"/>
      <c r="BR61" s="280">
        <v>457902</v>
      </c>
      <c r="BS61" s="280"/>
      <c r="BT61" s="280"/>
      <c r="BU61" s="280"/>
      <c r="BV61" s="280">
        <v>519155</v>
      </c>
      <c r="BW61" s="280"/>
      <c r="BX61" s="280">
        <v>845144</v>
      </c>
      <c r="BY61" s="280">
        <v>2089157</v>
      </c>
      <c r="BZ61" s="280"/>
      <c r="CA61" s="280">
        <v>946854.31</v>
      </c>
      <c r="CB61" s="280"/>
      <c r="CC61" s="280">
        <v>593243</v>
      </c>
      <c r="CD61" s="24" t="s">
        <v>247</v>
      </c>
      <c r="CE61" s="25">
        <f t="shared" si="6"/>
        <v>38942507.740000002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3943018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0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0</v>
      </c>
      <c r="Z62" s="25">
        <f t="shared" si="7"/>
        <v>0</v>
      </c>
      <c r="AA62" s="25">
        <f t="shared" si="7"/>
        <v>0</v>
      </c>
      <c r="AB62" s="25">
        <f t="shared" si="7"/>
        <v>172271</v>
      </c>
      <c r="AC62" s="25">
        <f t="shared" si="7"/>
        <v>0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87619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358295</v>
      </c>
      <c r="AV62" s="25">
        <f t="shared" si="8"/>
        <v>482520</v>
      </c>
      <c r="AW62" s="25">
        <f t="shared" si="8"/>
        <v>0</v>
      </c>
      <c r="AX62" s="25">
        <f t="shared" si="8"/>
        <v>0</v>
      </c>
      <c r="AY62" s="25">
        <f t="shared" si="8"/>
        <v>116560</v>
      </c>
      <c r="AZ62" s="25">
        <f t="shared" si="8"/>
        <v>0</v>
      </c>
      <c r="BA62" s="25">
        <f t="shared" si="8"/>
        <v>0</v>
      </c>
      <c r="BB62" s="25">
        <f t="shared" si="8"/>
        <v>49</v>
      </c>
      <c r="BC62" s="25">
        <f t="shared" si="8"/>
        <v>0</v>
      </c>
      <c r="BD62" s="25">
        <f t="shared" si="8"/>
        <v>16376</v>
      </c>
      <c r="BE62" s="25">
        <f t="shared" si="8"/>
        <v>64451</v>
      </c>
      <c r="BF62" s="25">
        <f t="shared" si="8"/>
        <v>125199</v>
      </c>
      <c r="BG62" s="25">
        <f t="shared" si="8"/>
        <v>113105</v>
      </c>
      <c r="BH62" s="25">
        <f t="shared" si="8"/>
        <v>0</v>
      </c>
      <c r="BI62" s="25">
        <f t="shared" si="8"/>
        <v>141620</v>
      </c>
      <c r="BJ62" s="25">
        <f t="shared" si="8"/>
        <v>84121</v>
      </c>
      <c r="BK62" s="25">
        <f t="shared" si="8"/>
        <v>118547</v>
      </c>
      <c r="BL62" s="25">
        <f t="shared" si="8"/>
        <v>313566</v>
      </c>
      <c r="BM62" s="25">
        <f t="shared" si="8"/>
        <v>0</v>
      </c>
      <c r="BN62" s="25">
        <f t="shared" si="8"/>
        <v>105016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85347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96764</v>
      </c>
      <c r="BW62" s="25">
        <f t="shared" si="9"/>
        <v>0</v>
      </c>
      <c r="BX62" s="25">
        <f t="shared" si="9"/>
        <v>157525</v>
      </c>
      <c r="BY62" s="25">
        <f t="shared" si="9"/>
        <v>389394</v>
      </c>
      <c r="BZ62" s="25">
        <f t="shared" si="9"/>
        <v>0</v>
      </c>
      <c r="CA62" s="25">
        <f t="shared" si="9"/>
        <v>176482</v>
      </c>
      <c r="CB62" s="25">
        <f t="shared" si="9"/>
        <v>0</v>
      </c>
      <c r="CC62" s="25">
        <f t="shared" si="9"/>
        <v>110573</v>
      </c>
      <c r="CD62" s="24" t="s">
        <v>247</v>
      </c>
      <c r="CE62" s="25">
        <f t="shared" si="6"/>
        <v>7258418</v>
      </c>
    </row>
    <row r="63" spans="1:83" x14ac:dyDescent="0.25">
      <c r="A63" s="31" t="s">
        <v>263</v>
      </c>
      <c r="B63" s="16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5"/>
      <c r="Q63" s="275"/>
      <c r="R63" s="275"/>
      <c r="S63" s="280"/>
      <c r="T63" s="280"/>
      <c r="U63" s="276"/>
      <c r="V63" s="275"/>
      <c r="W63" s="275"/>
      <c r="X63" s="275"/>
      <c r="Y63" s="275"/>
      <c r="Z63" s="275"/>
      <c r="AA63" s="275"/>
      <c r="AB63" s="281"/>
      <c r="AC63" s="275"/>
      <c r="AD63" s="275"/>
      <c r="AE63" s="275"/>
      <c r="AF63" s="275"/>
      <c r="AG63" s="275"/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/>
      <c r="BW63" s="280">
        <v>8252522</v>
      </c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8252522</v>
      </c>
    </row>
    <row r="64" spans="1:83" x14ac:dyDescent="0.25">
      <c r="A64" s="31" t="s">
        <v>264</v>
      </c>
      <c r="B64" s="16"/>
      <c r="C64" s="273"/>
      <c r="D64" s="273"/>
      <c r="E64" s="273"/>
      <c r="F64" s="273"/>
      <c r="G64" s="273"/>
      <c r="H64" s="273">
        <v>987</v>
      </c>
      <c r="I64" s="273"/>
      <c r="J64" s="273"/>
      <c r="K64" s="273"/>
      <c r="L64" s="273"/>
      <c r="M64" s="273"/>
      <c r="N64" s="273"/>
      <c r="O64" s="273"/>
      <c r="P64" s="275"/>
      <c r="Q64" s="275"/>
      <c r="R64" s="275"/>
      <c r="S64" s="280"/>
      <c r="T64" s="280"/>
      <c r="U64" s="276"/>
      <c r="V64" s="275"/>
      <c r="W64" s="275"/>
      <c r="X64" s="275"/>
      <c r="Y64" s="275"/>
      <c r="Z64" s="275"/>
      <c r="AA64" s="275"/>
      <c r="AB64" s="281">
        <v>461455</v>
      </c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>
        <v>20634</v>
      </c>
      <c r="AN64" s="275"/>
      <c r="AO64" s="275"/>
      <c r="AP64" s="275"/>
      <c r="AQ64" s="275"/>
      <c r="AR64" s="275"/>
      <c r="AS64" s="275"/>
      <c r="AT64" s="275"/>
      <c r="AU64" s="275">
        <v>8748</v>
      </c>
      <c r="AV64" s="280">
        <v>17304</v>
      </c>
      <c r="AW64" s="280"/>
      <c r="AX64" s="280"/>
      <c r="AY64" s="275">
        <v>1007246</v>
      </c>
      <c r="AZ64" s="275"/>
      <c r="BA64" s="280"/>
      <c r="BB64" s="280"/>
      <c r="BC64" s="280"/>
      <c r="BD64" s="280">
        <v>226024</v>
      </c>
      <c r="BE64" s="275">
        <v>69080</v>
      </c>
      <c r="BF64" s="280">
        <v>139378</v>
      </c>
      <c r="BG64" s="280">
        <v>1140</v>
      </c>
      <c r="BH64" s="280"/>
      <c r="BI64" s="280">
        <v>12848</v>
      </c>
      <c r="BJ64" s="280">
        <v>2288</v>
      </c>
      <c r="BK64" s="280">
        <v>3955</v>
      </c>
      <c r="BL64" s="280">
        <v>10762</v>
      </c>
      <c r="BM64" s="280"/>
      <c r="BN64" s="280">
        <v>5057.29</v>
      </c>
      <c r="BO64" s="280"/>
      <c r="BP64" s="280"/>
      <c r="BQ64" s="280"/>
      <c r="BR64" s="280">
        <v>2047</v>
      </c>
      <c r="BS64" s="280"/>
      <c r="BT64" s="280"/>
      <c r="BU64" s="280"/>
      <c r="BV64" s="280">
        <v>37184</v>
      </c>
      <c r="BW64" s="280">
        <v>2129</v>
      </c>
      <c r="BX64" s="280">
        <v>3179</v>
      </c>
      <c r="BY64" s="280">
        <v>21861</v>
      </c>
      <c r="BZ64" s="280"/>
      <c r="CA64" s="280"/>
      <c r="CB64" s="280"/>
      <c r="CC64" s="280">
        <v>17275</v>
      </c>
      <c r="CD64" s="24" t="s">
        <v>247</v>
      </c>
      <c r="CE64" s="25">
        <f t="shared" si="6"/>
        <v>2070581.29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>
        <v>-522</v>
      </c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-522</v>
      </c>
    </row>
    <row r="66" spans="1:83" x14ac:dyDescent="0.25">
      <c r="A66" s="31" t="s">
        <v>266</v>
      </c>
      <c r="B66" s="16"/>
      <c r="C66" s="273"/>
      <c r="D66" s="273"/>
      <c r="E66" s="273"/>
      <c r="F66" s="273"/>
      <c r="G66" s="273"/>
      <c r="H66" s="273">
        <v>-7200</v>
      </c>
      <c r="I66" s="273"/>
      <c r="J66" s="273"/>
      <c r="K66" s="273"/>
      <c r="L66" s="273"/>
      <c r="M66" s="273"/>
      <c r="N66" s="273"/>
      <c r="O66" s="273"/>
      <c r="P66" s="275"/>
      <c r="Q66" s="275"/>
      <c r="R66" s="275"/>
      <c r="S66" s="280"/>
      <c r="T66" s="280"/>
      <c r="U66" s="276">
        <v>150013</v>
      </c>
      <c r="V66" s="275"/>
      <c r="W66" s="275"/>
      <c r="X66" s="275"/>
      <c r="Y66" s="275">
        <v>39080</v>
      </c>
      <c r="Z66" s="275"/>
      <c r="AA66" s="275"/>
      <c r="AB66" s="281">
        <v>116058</v>
      </c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>
        <v>108913</v>
      </c>
      <c r="AN66" s="275"/>
      <c r="AO66" s="275"/>
      <c r="AP66" s="275"/>
      <c r="AQ66" s="275"/>
      <c r="AR66" s="275"/>
      <c r="AS66" s="275"/>
      <c r="AT66" s="275"/>
      <c r="AU66" s="275">
        <v>980</v>
      </c>
      <c r="AV66" s="280"/>
      <c r="AW66" s="280"/>
      <c r="AX66" s="280"/>
      <c r="AY66" s="275">
        <v>72170</v>
      </c>
      <c r="AZ66" s="275"/>
      <c r="BA66" s="280">
        <v>208111</v>
      </c>
      <c r="BB66" s="280"/>
      <c r="BC66" s="280"/>
      <c r="BD66" s="280"/>
      <c r="BE66" s="275">
        <v>532893</v>
      </c>
      <c r="BF66" s="280">
        <v>658407</v>
      </c>
      <c r="BG66" s="280"/>
      <c r="BH66" s="280"/>
      <c r="BI66" s="280">
        <v>18954</v>
      </c>
      <c r="BJ66" s="280">
        <v>6157</v>
      </c>
      <c r="BK66" s="280">
        <v>64923</v>
      </c>
      <c r="BL66" s="280"/>
      <c r="BM66" s="280"/>
      <c r="BN66" s="280">
        <v>89122</v>
      </c>
      <c r="BO66" s="280"/>
      <c r="BP66" s="280"/>
      <c r="BQ66" s="280"/>
      <c r="BR66" s="280">
        <v>56553</v>
      </c>
      <c r="BS66" s="280"/>
      <c r="BT66" s="280"/>
      <c r="BU66" s="280"/>
      <c r="BV66" s="280">
        <v>293591</v>
      </c>
      <c r="BW66" s="280">
        <v>212114</v>
      </c>
      <c r="BX66" s="280">
        <v>3</v>
      </c>
      <c r="BY66" s="280">
        <v>84144</v>
      </c>
      <c r="BZ66" s="280"/>
      <c r="CA66" s="280"/>
      <c r="CB66" s="280"/>
      <c r="CC66" s="280">
        <v>126172</v>
      </c>
      <c r="CD66" s="24" t="s">
        <v>247</v>
      </c>
      <c r="CE66" s="25">
        <f t="shared" si="6"/>
        <v>2831158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0</v>
      </c>
      <c r="H67" s="25">
        <f t="shared" si="10"/>
        <v>1241321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0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0</v>
      </c>
      <c r="Z67" s="25">
        <f t="shared" si="10"/>
        <v>0</v>
      </c>
      <c r="AA67" s="25">
        <f t="shared" si="10"/>
        <v>0</v>
      </c>
      <c r="AB67" s="25">
        <f t="shared" si="10"/>
        <v>0</v>
      </c>
      <c r="AC67" s="25">
        <f t="shared" si="10"/>
        <v>0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0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0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1241321</v>
      </c>
    </row>
    <row r="68" spans="1:83" x14ac:dyDescent="0.25">
      <c r="A68" s="31" t="s">
        <v>267</v>
      </c>
      <c r="B68" s="2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/>
      <c r="Q68" s="275"/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>
        <v>82748</v>
      </c>
      <c r="AV68" s="280"/>
      <c r="AW68" s="280"/>
      <c r="AX68" s="280"/>
      <c r="AY68" s="275">
        <v>6733</v>
      </c>
      <c r="AZ68" s="275"/>
      <c r="BA68" s="280"/>
      <c r="BB68" s="280"/>
      <c r="BC68" s="280"/>
      <c r="BD68" s="280"/>
      <c r="BE68" s="275">
        <v>60312</v>
      </c>
      <c r="BF68" s="280"/>
      <c r="BG68" s="280"/>
      <c r="BH68" s="280"/>
      <c r="BI68" s="280"/>
      <c r="BJ68" s="280"/>
      <c r="BK68" s="280"/>
      <c r="BL68" s="280"/>
      <c r="BM68" s="280"/>
      <c r="BN68" s="280">
        <v>521075</v>
      </c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670868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345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0</v>
      </c>
      <c r="Z69" s="25">
        <f t="shared" si="13"/>
        <v>0</v>
      </c>
      <c r="AA69" s="25">
        <f t="shared" si="13"/>
        <v>0</v>
      </c>
      <c r="AB69" s="25">
        <f t="shared" si="13"/>
        <v>2038</v>
      </c>
      <c r="AC69" s="25">
        <f t="shared" si="13"/>
        <v>0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815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1590</v>
      </c>
      <c r="AV69" s="25">
        <f t="shared" si="14"/>
        <v>1413</v>
      </c>
      <c r="AW69" s="25">
        <f t="shared" si="14"/>
        <v>0</v>
      </c>
      <c r="AX69" s="25">
        <f t="shared" si="14"/>
        <v>0</v>
      </c>
      <c r="AY69" s="25">
        <f t="shared" si="14"/>
        <v>4003</v>
      </c>
      <c r="AZ69" s="25">
        <f t="shared" si="14"/>
        <v>0</v>
      </c>
      <c r="BA69" s="25">
        <f t="shared" si="14"/>
        <v>0</v>
      </c>
      <c r="BB69" s="25">
        <f t="shared" si="14"/>
        <v>2020</v>
      </c>
      <c r="BC69" s="25">
        <f t="shared" si="14"/>
        <v>104972</v>
      </c>
      <c r="BD69" s="25">
        <f t="shared" si="14"/>
        <v>1433</v>
      </c>
      <c r="BE69" s="25">
        <f t="shared" si="14"/>
        <v>770015</v>
      </c>
      <c r="BF69" s="25">
        <f t="shared" si="14"/>
        <v>0</v>
      </c>
      <c r="BG69" s="25">
        <f t="shared" si="14"/>
        <v>116710</v>
      </c>
      <c r="BH69" s="25">
        <f t="shared" si="14"/>
        <v>0</v>
      </c>
      <c r="BI69" s="25">
        <f t="shared" si="14"/>
        <v>1238</v>
      </c>
      <c r="BJ69" s="25">
        <f t="shared" si="14"/>
        <v>15040</v>
      </c>
      <c r="BK69" s="25">
        <f t="shared" si="14"/>
        <v>7354</v>
      </c>
      <c r="BL69" s="25">
        <f t="shared" si="14"/>
        <v>345</v>
      </c>
      <c r="BM69" s="25">
        <f t="shared" si="14"/>
        <v>0</v>
      </c>
      <c r="BN69" s="25">
        <f t="shared" si="14"/>
        <v>394598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37794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7783</v>
      </c>
      <c r="BW69" s="25">
        <f t="shared" si="15"/>
        <v>-2355</v>
      </c>
      <c r="BX69" s="25">
        <f t="shared" si="15"/>
        <v>1584</v>
      </c>
      <c r="BY69" s="25">
        <f t="shared" si="15"/>
        <v>6530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95743</v>
      </c>
      <c r="CD69" s="25">
        <f t="shared" si="15"/>
        <v>0</v>
      </c>
      <c r="CE69" s="25">
        <f t="shared" si="15"/>
        <v>1571008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/>
      <c r="F83" s="275"/>
      <c r="G83" s="273"/>
      <c r="H83" s="273">
        <v>345</v>
      </c>
      <c r="I83" s="275"/>
      <c r="J83" s="275"/>
      <c r="K83" s="275"/>
      <c r="L83" s="275"/>
      <c r="M83" s="273"/>
      <c r="N83" s="273"/>
      <c r="O83" s="273"/>
      <c r="P83" s="275"/>
      <c r="Q83" s="275"/>
      <c r="R83" s="276"/>
      <c r="S83" s="275"/>
      <c r="T83" s="273"/>
      <c r="U83" s="275"/>
      <c r="V83" s="275"/>
      <c r="W83" s="273"/>
      <c r="X83" s="275"/>
      <c r="Y83" s="275"/>
      <c r="Z83" s="275"/>
      <c r="AA83" s="275"/>
      <c r="AB83" s="275">
        <v>2038</v>
      </c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>
        <v>815</v>
      </c>
      <c r="AN83" s="275"/>
      <c r="AO83" s="273"/>
      <c r="AP83" s="275"/>
      <c r="AQ83" s="273"/>
      <c r="AR83" s="273"/>
      <c r="AS83" s="273"/>
      <c r="AT83" s="273"/>
      <c r="AU83" s="275">
        <v>1590</v>
      </c>
      <c r="AV83" s="275">
        <v>1413</v>
      </c>
      <c r="AW83" s="275"/>
      <c r="AX83" s="275"/>
      <c r="AY83" s="275">
        <v>4003</v>
      </c>
      <c r="AZ83" s="275"/>
      <c r="BA83" s="275"/>
      <c r="BB83" s="275">
        <v>2020</v>
      </c>
      <c r="BC83" s="275">
        <v>104972</v>
      </c>
      <c r="BD83" s="275">
        <v>1433</v>
      </c>
      <c r="BE83" s="275">
        <v>770015</v>
      </c>
      <c r="BF83" s="275"/>
      <c r="BG83" s="275">
        <v>116710</v>
      </c>
      <c r="BH83" s="276"/>
      <c r="BI83" s="275">
        <v>1238</v>
      </c>
      <c r="BJ83" s="275">
        <v>15040</v>
      </c>
      <c r="BK83" s="275">
        <v>7354</v>
      </c>
      <c r="BL83" s="275">
        <v>345</v>
      </c>
      <c r="BM83" s="275"/>
      <c r="BN83" s="275">
        <v>394598</v>
      </c>
      <c r="BO83" s="275"/>
      <c r="BP83" s="275"/>
      <c r="BQ83" s="275"/>
      <c r="BR83" s="275">
        <v>37794</v>
      </c>
      <c r="BS83" s="275"/>
      <c r="BT83" s="275"/>
      <c r="BU83" s="275"/>
      <c r="BV83" s="275">
        <v>7783</v>
      </c>
      <c r="BW83" s="275">
        <v>-2355</v>
      </c>
      <c r="BX83" s="275">
        <v>1584</v>
      </c>
      <c r="BY83" s="275">
        <v>6530</v>
      </c>
      <c r="BZ83" s="275"/>
      <c r="CA83" s="275"/>
      <c r="CB83" s="275"/>
      <c r="CC83" s="275">
        <v>95743</v>
      </c>
      <c r="CD83" s="282"/>
      <c r="CE83" s="25">
        <f t="shared" si="16"/>
        <v>1571008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0</v>
      </c>
      <c r="F85" s="25">
        <f t="shared" si="17"/>
        <v>0</v>
      </c>
      <c r="G85" s="25">
        <f t="shared" si="17"/>
        <v>0</v>
      </c>
      <c r="H85" s="25">
        <f t="shared" si="17"/>
        <v>26333360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0</v>
      </c>
      <c r="T85" s="25">
        <f t="shared" si="17"/>
        <v>0</v>
      </c>
      <c r="U85" s="25">
        <f t="shared" si="17"/>
        <v>150013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39080</v>
      </c>
      <c r="Z85" s="25">
        <f t="shared" si="17"/>
        <v>0</v>
      </c>
      <c r="AA85" s="25">
        <f t="shared" si="17"/>
        <v>0</v>
      </c>
      <c r="AB85" s="25">
        <f t="shared" si="17"/>
        <v>1676083</v>
      </c>
      <c r="AC85" s="25">
        <f t="shared" si="17"/>
        <v>0</v>
      </c>
      <c r="AD85" s="25">
        <f t="shared" si="17"/>
        <v>0</v>
      </c>
      <c r="AE85" s="25">
        <f t="shared" si="17"/>
        <v>0</v>
      </c>
      <c r="AF85" s="25">
        <f t="shared" si="17"/>
        <v>0</v>
      </c>
      <c r="AG85" s="25">
        <f t="shared" si="17"/>
        <v>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0</v>
      </c>
      <c r="AL85" s="25">
        <f t="shared" si="18"/>
        <v>0</v>
      </c>
      <c r="AM85" s="25">
        <f t="shared" si="18"/>
        <v>688070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2374666</v>
      </c>
      <c r="AV85" s="25">
        <f t="shared" si="18"/>
        <v>3090031</v>
      </c>
      <c r="AW85" s="25">
        <f t="shared" si="18"/>
        <v>0</v>
      </c>
      <c r="AX85" s="25">
        <f t="shared" si="18"/>
        <v>0</v>
      </c>
      <c r="AY85" s="25">
        <f t="shared" si="18"/>
        <v>1832073</v>
      </c>
      <c r="AZ85" s="25">
        <f t="shared" si="18"/>
        <v>0</v>
      </c>
      <c r="BA85" s="25">
        <f t="shared" si="18"/>
        <v>208111</v>
      </c>
      <c r="BB85" s="25">
        <f t="shared" si="18"/>
        <v>2330</v>
      </c>
      <c r="BC85" s="25">
        <f t="shared" si="18"/>
        <v>104972</v>
      </c>
      <c r="BD85" s="25">
        <f t="shared" si="18"/>
        <v>331695</v>
      </c>
      <c r="BE85" s="25">
        <f t="shared" si="18"/>
        <v>1842016</v>
      </c>
      <c r="BF85" s="25">
        <f t="shared" si="18"/>
        <v>1594694</v>
      </c>
      <c r="BG85" s="25">
        <f t="shared" si="18"/>
        <v>837780</v>
      </c>
      <c r="BH85" s="25">
        <f t="shared" si="18"/>
        <v>0</v>
      </c>
      <c r="BI85" s="25">
        <f t="shared" si="18"/>
        <v>934470</v>
      </c>
      <c r="BJ85" s="25">
        <f t="shared" si="18"/>
        <v>558927</v>
      </c>
      <c r="BK85" s="25">
        <f t="shared" si="18"/>
        <v>830799</v>
      </c>
      <c r="BL85" s="25">
        <f t="shared" si="18"/>
        <v>2007004.43</v>
      </c>
      <c r="BM85" s="25">
        <f t="shared" si="18"/>
        <v>0</v>
      </c>
      <c r="BN85" s="25">
        <f t="shared" si="18"/>
        <v>1678294.29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639643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954477</v>
      </c>
      <c r="BW85" s="25">
        <f t="shared" si="19"/>
        <v>8464410</v>
      </c>
      <c r="BX85" s="25">
        <f t="shared" si="19"/>
        <v>1007435</v>
      </c>
      <c r="BY85" s="25">
        <f t="shared" si="19"/>
        <v>2591086</v>
      </c>
      <c r="BZ85" s="25">
        <f t="shared" si="19"/>
        <v>0</v>
      </c>
      <c r="CA85" s="25">
        <f t="shared" si="19"/>
        <v>1123336.31</v>
      </c>
      <c r="CB85" s="25">
        <f t="shared" si="19"/>
        <v>0</v>
      </c>
      <c r="CC85" s="25">
        <f t="shared" si="19"/>
        <v>943006</v>
      </c>
      <c r="CD85" s="25">
        <f t="shared" si="19"/>
        <v>0</v>
      </c>
      <c r="CE85" s="25">
        <f t="shared" si="16"/>
        <v>62837862.030000001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/>
      <c r="D87" s="273"/>
      <c r="E87" s="273"/>
      <c r="F87" s="273"/>
      <c r="G87" s="273"/>
      <c r="H87" s="273">
        <v>126741890</v>
      </c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273"/>
      <c r="AI87" s="273"/>
      <c r="AJ87" s="273"/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126741890</v>
      </c>
    </row>
    <row r="88" spans="1:84" x14ac:dyDescent="0.25">
      <c r="A88" s="31" t="s">
        <v>287</v>
      </c>
      <c r="B88" s="16"/>
      <c r="C88" s="273"/>
      <c r="D88" s="273"/>
      <c r="E88" s="273"/>
      <c r="F88" s="273"/>
      <c r="G88" s="273"/>
      <c r="H88" s="273">
        <v>13047012</v>
      </c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13047012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0</v>
      </c>
      <c r="F89" s="25">
        <f t="shared" si="21"/>
        <v>0</v>
      </c>
      <c r="G89" s="25">
        <f t="shared" si="21"/>
        <v>0</v>
      </c>
      <c r="H89" s="25">
        <f t="shared" si="21"/>
        <v>139788902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0</v>
      </c>
      <c r="U89" s="25">
        <f t="shared" si="21"/>
        <v>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0</v>
      </c>
      <c r="Z89" s="25">
        <f t="shared" si="21"/>
        <v>0</v>
      </c>
      <c r="AA89" s="25">
        <f t="shared" si="21"/>
        <v>0</v>
      </c>
      <c r="AB89" s="25">
        <f t="shared" si="21"/>
        <v>0</v>
      </c>
      <c r="AC89" s="25">
        <f t="shared" si="21"/>
        <v>0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139788902</v>
      </c>
    </row>
    <row r="90" spans="1:84" x14ac:dyDescent="0.25">
      <c r="A90" s="31" t="s">
        <v>289</v>
      </c>
      <c r="B90" s="25"/>
      <c r="C90" s="273"/>
      <c r="D90" s="273"/>
      <c r="E90" s="273"/>
      <c r="F90" s="273"/>
      <c r="G90" s="273"/>
      <c r="H90" s="273">
        <v>49223</v>
      </c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/>
      <c r="AZ90" s="273"/>
      <c r="BA90" s="273"/>
      <c r="BB90" s="273"/>
      <c r="BC90" s="273"/>
      <c r="BD90" s="273"/>
      <c r="BE90" s="273"/>
      <c r="BF90" s="273"/>
      <c r="BG90" s="273"/>
      <c r="BH90" s="273"/>
      <c r="BI90" s="273"/>
      <c r="BJ90" s="273"/>
      <c r="BK90" s="273"/>
      <c r="BL90" s="273"/>
      <c r="BM90" s="273"/>
      <c r="BN90" s="273"/>
      <c r="BO90" s="273"/>
      <c r="BP90" s="273"/>
      <c r="BQ90" s="273"/>
      <c r="BR90" s="273"/>
      <c r="BS90" s="273"/>
      <c r="BT90" s="273"/>
      <c r="BU90" s="273"/>
      <c r="BV90" s="273"/>
      <c r="BW90" s="273"/>
      <c r="BX90" s="273"/>
      <c r="BY90" s="273"/>
      <c r="BZ90" s="273"/>
      <c r="CA90" s="273"/>
      <c r="CB90" s="273"/>
      <c r="CC90" s="273"/>
      <c r="CD90" s="224" t="s">
        <v>247</v>
      </c>
      <c r="CE90" s="25">
        <f t="shared" si="20"/>
        <v>49223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/>
      <c r="F91" s="273"/>
      <c r="G91" s="273"/>
      <c r="H91" s="273">
        <v>127176</v>
      </c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127176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/>
      <c r="F92" s="273"/>
      <c r="G92" s="273"/>
      <c r="H92" s="273">
        <v>30549</v>
      </c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30549</v>
      </c>
      <c r="CF92" s="16"/>
    </row>
    <row r="93" spans="1:84" x14ac:dyDescent="0.25">
      <c r="A93" s="21" t="s">
        <v>292</v>
      </c>
      <c r="B93" s="16"/>
      <c r="C93" s="273"/>
      <c r="D93" s="273"/>
      <c r="E93" s="273"/>
      <c r="F93" s="273"/>
      <c r="G93" s="273"/>
      <c r="H93" s="273">
        <v>180241</v>
      </c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180241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/>
      <c r="F94" s="277"/>
      <c r="G94" s="277"/>
      <c r="H94" s="277">
        <v>178.03</v>
      </c>
      <c r="I94" s="277"/>
      <c r="J94" s="277"/>
      <c r="K94" s="277"/>
      <c r="L94" s="277"/>
      <c r="M94" s="277"/>
      <c r="N94" s="277"/>
      <c r="O94" s="277"/>
      <c r="P94" s="274"/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178.03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98034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1371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1062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1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3039</v>
      </c>
      <c r="D127" s="295">
        <v>42392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/>
      <c r="D130" s="295"/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/>
      <c r="D132" s="16"/>
      <c r="E132" s="16"/>
    </row>
    <row r="133" spans="1:5" x14ac:dyDescent="0.25">
      <c r="A133" s="16" t="s">
        <v>339</v>
      </c>
      <c r="B133" s="35" t="s">
        <v>299</v>
      </c>
      <c r="C133" s="292"/>
      <c r="D133" s="16"/>
      <c r="E133" s="16"/>
    </row>
    <row r="134" spans="1:5" x14ac:dyDescent="0.25">
      <c r="A134" s="16" t="s">
        <v>340</v>
      </c>
      <c r="B134" s="35" t="s">
        <v>299</v>
      </c>
      <c r="C134" s="296"/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/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157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157</v>
      </c>
    </row>
    <row r="144" spans="1:5" x14ac:dyDescent="0.25">
      <c r="A144" s="16" t="s">
        <v>348</v>
      </c>
      <c r="B144" s="35" t="s">
        <v>299</v>
      </c>
      <c r="C144" s="294">
        <v>157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603</v>
      </c>
      <c r="C154" s="295">
        <v>1868</v>
      </c>
      <c r="D154" s="295">
        <v>568</v>
      </c>
      <c r="E154" s="25">
        <f>SUM(B154:D154)</f>
        <v>3039</v>
      </c>
    </row>
    <row r="155" spans="1:6" x14ac:dyDescent="0.25">
      <c r="A155" s="16" t="s">
        <v>241</v>
      </c>
      <c r="B155" s="295">
        <v>11707</v>
      </c>
      <c r="C155" s="295">
        <v>25532</v>
      </c>
      <c r="D155" s="295">
        <v>5153</v>
      </c>
      <c r="E155" s="25">
        <f>SUM(B155:D155)</f>
        <v>42392</v>
      </c>
    </row>
    <row r="156" spans="1:6" x14ac:dyDescent="0.25">
      <c r="A156" s="16" t="s">
        <v>355</v>
      </c>
      <c r="B156" s="295">
        <v>1810</v>
      </c>
      <c r="C156" s="295">
        <v>3899</v>
      </c>
      <c r="D156" s="295">
        <v>9133</v>
      </c>
      <c r="E156" s="25">
        <f>SUM(B156:D156)</f>
        <v>14842</v>
      </c>
    </row>
    <row r="157" spans="1:6" x14ac:dyDescent="0.25">
      <c r="A157" s="16" t="s">
        <v>286</v>
      </c>
      <c r="B157" s="295">
        <v>32779600</v>
      </c>
      <c r="C157" s="295">
        <v>71489600</v>
      </c>
      <c r="D157" s="295">
        <v>22472690</v>
      </c>
      <c r="E157" s="25">
        <f>SUM(B157:D157)</f>
        <v>126741890</v>
      </c>
      <c r="F157" s="14"/>
    </row>
    <row r="158" spans="1:6" x14ac:dyDescent="0.25">
      <c r="A158" s="16" t="s">
        <v>287</v>
      </c>
      <c r="B158" s="295">
        <v>1503225</v>
      </c>
      <c r="C158" s="295">
        <v>3406650</v>
      </c>
      <c r="D158" s="295">
        <v>8137137</v>
      </c>
      <c r="E158" s="25">
        <f>SUM(B158:D158)</f>
        <v>13047012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3183292.15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305066.28999999998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1098773.99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2712581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85521.16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651500.57999999996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-778317.41999999993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7258417.75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522684.46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148183.04999999999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670867.51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341592.93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194010.71999999997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535603.64999999991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277415.70999999996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1762089.99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2039505.7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4313939.9000000004</v>
      </c>
      <c r="C211" s="292"/>
      <c r="D211" s="295"/>
      <c r="E211" s="25">
        <f t="shared" ref="E211:E219" si="22">SUM(B211:C211)-D211</f>
        <v>4313939.9000000004</v>
      </c>
    </row>
    <row r="212" spans="1:5" x14ac:dyDescent="0.25">
      <c r="A212" s="16" t="s">
        <v>390</v>
      </c>
      <c r="B212" s="292">
        <v>2024521.67</v>
      </c>
      <c r="C212" s="292"/>
      <c r="D212" s="295"/>
      <c r="E212" s="25">
        <f t="shared" si="22"/>
        <v>2024521.67</v>
      </c>
    </row>
    <row r="213" spans="1:5" x14ac:dyDescent="0.25">
      <c r="A213" s="16" t="s">
        <v>391</v>
      </c>
      <c r="B213" s="292">
        <v>2889222.97</v>
      </c>
      <c r="C213" s="292">
        <v>549628.66</v>
      </c>
      <c r="D213" s="295">
        <v>298698.48</v>
      </c>
      <c r="E213" s="25">
        <f t="shared" si="22"/>
        <v>3140153.1500000004</v>
      </c>
    </row>
    <row r="214" spans="1:5" x14ac:dyDescent="0.25">
      <c r="A214" s="16" t="s">
        <v>393</v>
      </c>
      <c r="B214" s="292">
        <v>20231958.52</v>
      </c>
      <c r="C214" s="292">
        <v>0</v>
      </c>
      <c r="D214" s="295"/>
      <c r="E214" s="25">
        <f t="shared" si="22"/>
        <v>20231958.52</v>
      </c>
    </row>
    <row r="215" spans="1:5" x14ac:dyDescent="0.25">
      <c r="A215" s="16" t="s">
        <v>394</v>
      </c>
      <c r="B215" s="292"/>
      <c r="C215" s="292"/>
      <c r="D215" s="295"/>
      <c r="E215" s="25">
        <f t="shared" si="22"/>
        <v>0</v>
      </c>
    </row>
    <row r="216" spans="1:5" x14ac:dyDescent="0.25">
      <c r="A216" s="16" t="s">
        <v>395</v>
      </c>
      <c r="B216" s="292">
        <v>5408806.5999999996</v>
      </c>
      <c r="C216" s="292">
        <v>125712.73999999998</v>
      </c>
      <c r="D216" s="295">
        <v>640472.95000000007</v>
      </c>
      <c r="E216" s="25">
        <f t="shared" si="22"/>
        <v>4894046.3899999997</v>
      </c>
    </row>
    <row r="217" spans="1:5" x14ac:dyDescent="0.25">
      <c r="A217" s="16" t="s">
        <v>396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397</v>
      </c>
      <c r="B218" s="292">
        <v>463543.64</v>
      </c>
      <c r="C218" s="292">
        <v>78295.39</v>
      </c>
      <c r="D218" s="295">
        <v>0</v>
      </c>
      <c r="E218" s="25">
        <f t="shared" si="22"/>
        <v>541839.03</v>
      </c>
    </row>
    <row r="219" spans="1:5" x14ac:dyDescent="0.25">
      <c r="A219" s="16" t="s">
        <v>398</v>
      </c>
      <c r="B219" s="292">
        <v>551137.25</v>
      </c>
      <c r="C219" s="292">
        <v>231768.69999999998</v>
      </c>
      <c r="D219" s="295">
        <v>551137.25</v>
      </c>
      <c r="E219" s="25">
        <f t="shared" si="22"/>
        <v>231768.69999999995</v>
      </c>
    </row>
    <row r="220" spans="1:5" x14ac:dyDescent="0.25">
      <c r="A220" s="16" t="s">
        <v>229</v>
      </c>
      <c r="B220" s="25">
        <f>SUM(B211:B219)</f>
        <v>35883130.550000004</v>
      </c>
      <c r="C220" s="225">
        <f>SUM(C211:C219)</f>
        <v>985405.49</v>
      </c>
      <c r="D220" s="25">
        <f>SUM(D211:D219)</f>
        <v>1490308.6800000002</v>
      </c>
      <c r="E220" s="25">
        <f>SUM(E211:E219)</f>
        <v>35378227.360000007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1429839.4</v>
      </c>
      <c r="C225" s="292">
        <v>114199.91</v>
      </c>
      <c r="D225" s="295"/>
      <c r="E225" s="25">
        <f t="shared" ref="E225:E232" si="23">SUM(B225:C225)-D225</f>
        <v>1544039.3099999998</v>
      </c>
    </row>
    <row r="226" spans="1:6" x14ac:dyDescent="0.25">
      <c r="A226" s="16" t="s">
        <v>391</v>
      </c>
      <c r="B226" s="292">
        <v>709837.81</v>
      </c>
      <c r="C226" s="292">
        <v>267070.88</v>
      </c>
      <c r="D226" s="295">
        <v>189773.1</v>
      </c>
      <c r="E226" s="25">
        <f t="shared" si="23"/>
        <v>787135.59000000008</v>
      </c>
    </row>
    <row r="227" spans="1:6" x14ac:dyDescent="0.25">
      <c r="A227" s="16" t="s">
        <v>393</v>
      </c>
      <c r="B227" s="292">
        <v>6995732.1500000004</v>
      </c>
      <c r="C227" s="292">
        <v>439666.16</v>
      </c>
      <c r="D227" s="295"/>
      <c r="E227" s="25">
        <f t="shared" si="23"/>
        <v>7435398.3100000005</v>
      </c>
    </row>
    <row r="228" spans="1:6" x14ac:dyDescent="0.25">
      <c r="A228" s="16" t="s">
        <v>394</v>
      </c>
      <c r="B228" s="292"/>
      <c r="C228" s="292"/>
      <c r="D228" s="295"/>
      <c r="E228" s="25">
        <f t="shared" si="23"/>
        <v>0</v>
      </c>
    </row>
    <row r="229" spans="1:6" x14ac:dyDescent="0.25">
      <c r="A229" s="16" t="s">
        <v>395</v>
      </c>
      <c r="B229" s="292">
        <v>3463819.68</v>
      </c>
      <c r="C229" s="292">
        <v>410660.71</v>
      </c>
      <c r="D229" s="295">
        <v>319009.75999999995</v>
      </c>
      <c r="E229" s="25">
        <f t="shared" si="23"/>
        <v>3555470.6300000004</v>
      </c>
    </row>
    <row r="230" spans="1:6" x14ac:dyDescent="0.25">
      <c r="A230" s="16" t="s">
        <v>396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397</v>
      </c>
      <c r="B231" s="292">
        <v>408265.55</v>
      </c>
      <c r="C231" s="292">
        <v>9723.11</v>
      </c>
      <c r="D231" s="295"/>
      <c r="E231" s="25">
        <f t="shared" si="23"/>
        <v>417988.66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13007494.59</v>
      </c>
      <c r="C233" s="225">
        <f>SUM(C224:C232)</f>
        <v>1241320.77</v>
      </c>
      <c r="D233" s="25">
        <f>SUM(D224:D232)</f>
        <v>508782.86</v>
      </c>
      <c r="E233" s="25">
        <f>SUM(E224:E232)</f>
        <v>13740032.500000002</v>
      </c>
    </row>
    <row r="234" spans="1:6" x14ac:dyDescent="0.25">
      <c r="A234" s="16"/>
      <c r="B234" s="16"/>
      <c r="C234" s="22"/>
      <c r="D234" s="16"/>
      <c r="E234" s="16"/>
      <c r="F234" s="11">
        <f>E220-E233</f>
        <v>21638194.860000007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7" t="s">
        <v>401</v>
      </c>
      <c r="C236" s="347"/>
      <c r="D236" s="30"/>
      <c r="E236" s="30"/>
    </row>
    <row r="237" spans="1:6" x14ac:dyDescent="0.25">
      <c r="A237" s="43" t="s">
        <v>401</v>
      </c>
      <c r="B237" s="30"/>
      <c r="C237" s="292">
        <v>-359526.17000000004</v>
      </c>
      <c r="D237" s="32">
        <f>C237</f>
        <v>-359526.17000000004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21174381.09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15443092.489999998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/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1191366.6400000001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10742646.699999999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6129029.9900000002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54680516.910000004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13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3293.42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76974.720000000001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80268.14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/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305087.55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305087.55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54706346.43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-671974.9700000002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12418103.360000007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1295782.6099999996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187269.67000000004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325596.17999999993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264543.98000000004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11227755.610000007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4313939.9000000004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2024521.67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3140153.1500000004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20231958.52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4894046.3899999997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541839.03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231768.69999999995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35378227.360000007</v>
      </c>
      <c r="E291" s="16"/>
    </row>
    <row r="292" spans="1:5" x14ac:dyDescent="0.25">
      <c r="A292" s="16" t="s">
        <v>440</v>
      </c>
      <c r="B292" s="35" t="s">
        <v>299</v>
      </c>
      <c r="C292" s="292">
        <v>13740032.500000002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21638194.860000007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1129611.67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1129611.67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56670018.130000003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56670018.130000003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90665580.270000011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90665580.270000011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401645.12000000005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4563517.71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/>
      <c r="D317" s="16"/>
      <c r="E317" s="16"/>
    </row>
    <row r="318" spans="1:6" x14ac:dyDescent="0.25">
      <c r="A318" s="16" t="s">
        <v>460</v>
      </c>
      <c r="B318" s="35" t="s">
        <v>299</v>
      </c>
      <c r="C318" s="292"/>
      <c r="D318" s="16"/>
      <c r="E318" s="16"/>
    </row>
    <row r="319" spans="1:6" x14ac:dyDescent="0.25">
      <c r="A319" s="16" t="s">
        <v>461</v>
      </c>
      <c r="B319" s="35" t="s">
        <v>299</v>
      </c>
      <c r="C319" s="292"/>
      <c r="D319" s="16"/>
      <c r="E319" s="16"/>
    </row>
    <row r="320" spans="1:6" x14ac:dyDescent="0.25">
      <c r="A320" s="16" t="s">
        <v>462</v>
      </c>
      <c r="B320" s="35" t="s">
        <v>299</v>
      </c>
      <c r="C320" s="292"/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508038.2699999999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/>
      <c r="D322" s="16"/>
      <c r="E322" s="16"/>
    </row>
    <row r="323" spans="1:5" x14ac:dyDescent="0.25">
      <c r="A323" s="16" t="s">
        <v>465</v>
      </c>
      <c r="B323" s="35" t="s">
        <v>299</v>
      </c>
      <c r="C323" s="292"/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5473201.0999999996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 t="s">
        <v>392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/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-28179905.300000001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-28179905.300000001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-28179905.300000001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/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113372284.46999998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90665580.269999981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90665580.270000011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126741890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13047012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139788902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-359526.17000000004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54680516.910000004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80268.14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305087.55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54706346.43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85082555.569999993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/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/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/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/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69300.890000000014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69300.890000000014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69300.890000000014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85151856.459999993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38942506.730000004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7258417.75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8250022.4000000013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2070582.0499999998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-522.46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2831126.3699999996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1241320.7700000003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670867.51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535603.64999999991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2039505.7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/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/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/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/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/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14681998.529999999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14681998.529999999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78521429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6630427.4599999934</v>
      </c>
      <c r="E417" s="25"/>
    </row>
    <row r="418" spans="1:13" x14ac:dyDescent="0.25">
      <c r="A418" s="25" t="s">
        <v>532</v>
      </c>
      <c r="B418" s="16"/>
      <c r="C418" s="294"/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0</v>
      </c>
      <c r="E420" s="25"/>
      <c r="F420" s="11">
        <f>D420-C399</f>
        <v>0</v>
      </c>
    </row>
    <row r="421" spans="1:13" x14ac:dyDescent="0.25">
      <c r="A421" s="25" t="s">
        <v>535</v>
      </c>
      <c r="B421" s="16"/>
      <c r="C421" s="22"/>
      <c r="D421" s="25">
        <f>D417+D420</f>
        <v>6630427.4599999934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6630427.4599999934</v>
      </c>
      <c r="E424" s="16"/>
    </row>
    <row r="426" spans="1:13" ht="29.1" customHeight="1" x14ac:dyDescent="0.25">
      <c r="A426" s="348" t="s">
        <v>539</v>
      </c>
      <c r="B426" s="348"/>
      <c r="C426" s="348"/>
      <c r="D426" s="348"/>
      <c r="E426" s="348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49223</v>
      </c>
      <c r="E612" s="219">
        <f>SUM(C624:D647)+SUM(C668:D713)</f>
        <v>58819854.739999995</v>
      </c>
      <c r="F612" s="219">
        <f>CE64-(AX64+BD64+BE64+BG64+BJ64+BN64+BP64+BQ64+CB64+CC64+CD64)</f>
        <v>1749717</v>
      </c>
      <c r="G612" s="217">
        <f>CE91-(AX91+AY91+BD91+BE91+BG91+BJ91+BN91+BP91+BQ91+CB91+CC91+CD91)</f>
        <v>127176</v>
      </c>
      <c r="H612" s="222">
        <f>CE60-(AX60+AY60+AZ60+BD60+BE60+BG60+BJ60+BN60+BO60+BP60+BQ60+BR60+CB60+CC60+CD60)</f>
        <v>332.4500000000001</v>
      </c>
      <c r="I612" s="217">
        <f>CE92-(AX92+AY92+AZ92+BD92+BE92+BF92+BG92+BJ92+BN92+BO92+BP92+BQ92+BR92+CB92+CC92+CD92)</f>
        <v>30549</v>
      </c>
      <c r="J612" s="217">
        <f>CE93-(AX93+AY93+AZ93+BA93+BD93+BE93+BF93+BG93+BJ93+BN93+BO93+BP93+BQ93+BR93+CB93+CC93+CD93)</f>
        <v>180241</v>
      </c>
      <c r="K612" s="217">
        <f>CE89-(AW89+AX89+AY89+AZ89+BA89+BB89+BC89+BD89+BE89+BF89+BG89+BH89+BI89+BJ89+BK89+BL89+BM89+BN89+BO89+BP89+BQ89+BR89+BS89+BT89+BU89+BV89+BW89+BX89+CB89+CC89+CD89)</f>
        <v>139788902</v>
      </c>
      <c r="L612" s="223">
        <f>CE94-(AW94+AX94+AY94+AZ94+BA94+BB94+BC94+BD94+BE94+BF94+BG94+BH94+BI94+BJ94+BK94+BL94+BM94+BN94+BO94+BP94+BQ94+BR94+BS94+BT94+BU94+BV94+BW94+BX94+BY94+BZ94+CA94+CB94+CC94+CD94)</f>
        <v>178.03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1842016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1842016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558927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837780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1678294.29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943006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4018007.29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331695</v>
      </c>
      <c r="D624" s="217">
        <f>(D615/D612)*BD90</f>
        <v>0</v>
      </c>
      <c r="E624" s="219">
        <f>(E623/E612)*SUM(C624:D624)</f>
        <v>22658.215222524541</v>
      </c>
      <c r="F624" s="219">
        <f>SUM(C624:E624)</f>
        <v>354353.21522252454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1832073</v>
      </c>
      <c r="D625" s="217">
        <f>(D615/D612)*AY90</f>
        <v>0</v>
      </c>
      <c r="E625" s="219">
        <f>(E623/E612)*SUM(C625:D625)</f>
        <v>125149.62341119463</v>
      </c>
      <c r="F625" s="219">
        <f>(F624/F612)*AY64</f>
        <v>203987.76408986538</v>
      </c>
      <c r="G625" s="217">
        <f>SUM(C625:F625)</f>
        <v>2161210.38750106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639643</v>
      </c>
      <c r="D626" s="217">
        <f>(D615/D612)*BR90</f>
        <v>0</v>
      </c>
      <c r="E626" s="219">
        <f>(E623/E612)*SUM(C626:D626)</f>
        <v>43694.263584260436</v>
      </c>
      <c r="F626" s="219">
        <f>(F624/F612)*BR64</f>
        <v>414.55905815655206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683751.82264241704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1594694</v>
      </c>
      <c r="D629" s="217">
        <f>(D615/D612)*BF90</f>
        <v>0</v>
      </c>
      <c r="E629" s="219">
        <f>(E623/E612)*SUM(C629:D629)</f>
        <v>108934.17104891104</v>
      </c>
      <c r="F629" s="219">
        <f>(F624/F612)*BF64</f>
        <v>28226.874649606209</v>
      </c>
      <c r="G629" s="217">
        <f>(G625/G612)*BF91</f>
        <v>0</v>
      </c>
      <c r="H629" s="219">
        <f>(H628/H612)*BF60</f>
        <v>30213.007293178231</v>
      </c>
      <c r="I629" s="217">
        <f>SUM(C629:H629)</f>
        <v>1762068.0529916955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208111</v>
      </c>
      <c r="D630" s="217">
        <f>(D615/D612)*BA90</f>
        <v>0</v>
      </c>
      <c r="E630" s="219">
        <f>(E623/E612)*SUM(C630:D630)</f>
        <v>14216.14383145602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222327.14383145602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2330</v>
      </c>
      <c r="D632" s="217">
        <f>(D615/D612)*BB90</f>
        <v>0</v>
      </c>
      <c r="E632" s="219">
        <f>(E623/E612)*SUM(C632:D632)</f>
        <v>159.16321159041343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104972</v>
      </c>
      <c r="D633" s="217">
        <f>(D615/D612)*BC90</f>
        <v>0</v>
      </c>
      <c r="E633" s="219">
        <f>(E623/E612)*SUM(C633:D633)</f>
        <v>7170.6783892999474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934470</v>
      </c>
      <c r="D634" s="217">
        <f>(D615/D612)*BI90</f>
        <v>0</v>
      </c>
      <c r="E634" s="219">
        <f>(E623/E612)*SUM(C634:D634)</f>
        <v>63834.011302529456</v>
      </c>
      <c r="F634" s="219">
        <f>(F624/F612)*BI64</f>
        <v>2601.9808398609575</v>
      </c>
      <c r="G634" s="217">
        <f>(G625/G612)*BI91</f>
        <v>0</v>
      </c>
      <c r="H634" s="219">
        <f>(H628/H612)*BI60</f>
        <v>19867.777430367714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830799</v>
      </c>
      <c r="D635" s="217">
        <f>(D615/D612)*BK90</f>
        <v>0</v>
      </c>
      <c r="E635" s="219">
        <f>(E623/E612)*SUM(C635:D635)</f>
        <v>56752.204732233426</v>
      </c>
      <c r="F635" s="219">
        <f>(F624/F612)*BK64</f>
        <v>800.96779433764698</v>
      </c>
      <c r="G635" s="217">
        <f>(G625/G612)*BK91</f>
        <v>0</v>
      </c>
      <c r="H635" s="219">
        <f>(H628/H612)*BK60</f>
        <v>14767.14719979712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2007004.43</v>
      </c>
      <c r="D637" s="217">
        <f>(D615/D612)*BL90</f>
        <v>0</v>
      </c>
      <c r="E637" s="219">
        <f>(E623/E612)*SUM(C637:D637)</f>
        <v>137099.25783475841</v>
      </c>
      <c r="F637" s="219">
        <f>(F624/F612)*BL64</f>
        <v>2179.523489927119</v>
      </c>
      <c r="G637" s="217">
        <f>(G625/G612)*BL91</f>
        <v>0</v>
      </c>
      <c r="H637" s="219">
        <f>(H628/H612)*BL60</f>
        <v>36917.867999492802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954477</v>
      </c>
      <c r="D642" s="217">
        <f>(D615/D612)*BV90</f>
        <v>0</v>
      </c>
      <c r="E642" s="219">
        <f>(E623/E612)*SUM(C642:D642)</f>
        <v>65200.697300078551</v>
      </c>
      <c r="F642" s="219">
        <f>(F624/F612)*BV64</f>
        <v>7530.5149088877533</v>
      </c>
      <c r="G642" s="217">
        <f>(G625/G612)*BV91</f>
        <v>0</v>
      </c>
      <c r="H642" s="219">
        <f>(H628/H612)*BV60</f>
        <v>16926.688224837093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8464410</v>
      </c>
      <c r="D643" s="217">
        <f>(D615/D612)*BW90</f>
        <v>0</v>
      </c>
      <c r="E643" s="219">
        <f>(E623/E612)*SUM(C643:D643)</f>
        <v>578207.15872017655</v>
      </c>
      <c r="F643" s="219">
        <f>(F624/F612)*BW64</f>
        <v>431.16572291905192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1007435</v>
      </c>
      <c r="D644" s="217">
        <f>(D615/D612)*BX90</f>
        <v>0</v>
      </c>
      <c r="E644" s="219">
        <f>(E623/E612)*SUM(C644:D644)</f>
        <v>68818.278999394053</v>
      </c>
      <c r="F644" s="219">
        <f>(F624/F612)*BX64</f>
        <v>643.81203999984314</v>
      </c>
      <c r="G644" s="217">
        <f>(G625/G612)*BX91</f>
        <v>0</v>
      </c>
      <c r="H644" s="219">
        <f>(H628/H612)*BX60</f>
        <v>19024.528077733059</v>
      </c>
      <c r="I644" s="217">
        <f>(I629/I612)*BX92</f>
        <v>0</v>
      </c>
      <c r="J644" s="217">
        <f>(J630/J612)*BX93</f>
        <v>0</v>
      </c>
      <c r="K644" s="219">
        <f>SUM(C631:J644)</f>
        <v>15404830.85421822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2591086</v>
      </c>
      <c r="D645" s="217">
        <f>(D615/D612)*BY90</f>
        <v>0</v>
      </c>
      <c r="E645" s="219">
        <f>(E623/E612)*SUM(C645:D645)</f>
        <v>176998.09839783603</v>
      </c>
      <c r="F645" s="219">
        <f>(F624/F612)*BY64</f>
        <v>4427.2963216220733</v>
      </c>
      <c r="G645" s="217">
        <f>(G625/G612)*BY91</f>
        <v>0</v>
      </c>
      <c r="H645" s="219">
        <f>(H628/H612)*BY60</f>
        <v>31385.329563914216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1123336.31</v>
      </c>
      <c r="D647" s="217">
        <f>(D615/D612)*CA90</f>
        <v>0</v>
      </c>
      <c r="E647" s="219">
        <f>(E623/E612)*SUM(C647:D647)</f>
        <v>76735.542830782942</v>
      </c>
      <c r="F647" s="219">
        <f>(F624/F612)*CA64</f>
        <v>0</v>
      </c>
      <c r="G647" s="217">
        <f>(G625/G612)*CA91</f>
        <v>0</v>
      </c>
      <c r="H647" s="219">
        <f>(H628/H612)*CA60</f>
        <v>20484.789151807709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4024453.3662659633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28486559.029999997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>
        <f>(F624/F612)*E64</f>
        <v>0</v>
      </c>
      <c r="G670" s="217">
        <f>(G625/G612)*E91</f>
        <v>0</v>
      </c>
      <c r="H670" s="219">
        <f>(H628/H612)*E60</f>
        <v>0</v>
      </c>
      <c r="I670" s="217">
        <f>(I629/I612)*E92</f>
        <v>0</v>
      </c>
      <c r="J670" s="217">
        <f>(J630/J612)*E93</f>
        <v>0</v>
      </c>
      <c r="K670" s="217">
        <f>(K644/K612)*E89</f>
        <v>0</v>
      </c>
      <c r="L670" s="217">
        <f>(L647/L612)*E94</f>
        <v>0</v>
      </c>
      <c r="M670" s="202">
        <f t="shared" si="24"/>
        <v>0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26333360</v>
      </c>
      <c r="D673" s="217">
        <f>(D615/D612)*H90</f>
        <v>1842016.0000000002</v>
      </c>
      <c r="E673" s="219">
        <f>(E623/E612)*SUM(C673:D673)</f>
        <v>1924670.9579087794</v>
      </c>
      <c r="F673" s="219">
        <f>(F624/F612)*H64</f>
        <v>199.88753805594374</v>
      </c>
      <c r="G673" s="217">
        <f>(G625/G612)*H91</f>
        <v>2161210.38750106</v>
      </c>
      <c r="H673" s="219">
        <f>(H628/H612)*H60</f>
        <v>366155.32255987206</v>
      </c>
      <c r="I673" s="217">
        <f>(I629/I612)*H92</f>
        <v>1762068.0529916955</v>
      </c>
      <c r="J673" s="217">
        <f>(J630/J612)*H93</f>
        <v>222327.14383145602</v>
      </c>
      <c r="K673" s="217">
        <f>(K644/K612)*H89</f>
        <v>15404830.85421822</v>
      </c>
      <c r="L673" s="217">
        <f>(L647/L612)*H94</f>
        <v>4024453.3662659633</v>
      </c>
      <c r="M673" s="202">
        <f t="shared" si="24"/>
        <v>27707932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24"/>
        <v>0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4"/>
        <v>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24"/>
        <v>0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24"/>
        <v>0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150013</v>
      </c>
      <c r="D686" s="217">
        <f>(D615/D612)*U90</f>
        <v>0</v>
      </c>
      <c r="E686" s="219">
        <f>(E623/E612)*SUM(C686:D686)</f>
        <v>10247.446721164244</v>
      </c>
      <c r="F686" s="219">
        <f>(F624/F612)*U64</f>
        <v>0</v>
      </c>
      <c r="G686" s="217">
        <f>(G625/G612)*U91</f>
        <v>0</v>
      </c>
      <c r="H686" s="219">
        <f>(H628/H612)*U60</f>
        <v>0</v>
      </c>
      <c r="I686" s="217">
        <f>(I629/I612)*U92</f>
        <v>0</v>
      </c>
      <c r="J686" s="217">
        <f>(J630/J612)*U93</f>
        <v>0</v>
      </c>
      <c r="K686" s="217">
        <f>(K644/K612)*U89</f>
        <v>0</v>
      </c>
      <c r="L686" s="217">
        <f>(L647/L612)*U94</f>
        <v>0</v>
      </c>
      <c r="M686" s="202">
        <f t="shared" si="24"/>
        <v>10247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0</v>
      </c>
      <c r="L688" s="217">
        <f>(L647/L612)*W94</f>
        <v>0</v>
      </c>
      <c r="M688" s="202">
        <f t="shared" si="24"/>
        <v>0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0</v>
      </c>
      <c r="L689" s="217">
        <f>(L647/L612)*X94</f>
        <v>0</v>
      </c>
      <c r="M689" s="202">
        <f t="shared" si="24"/>
        <v>0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39080</v>
      </c>
      <c r="D690" s="217">
        <f>(D615/D612)*Y90</f>
        <v>0</v>
      </c>
      <c r="E690" s="219">
        <f>(E623/E612)*SUM(C690:D690)</f>
        <v>2669.570089679552</v>
      </c>
      <c r="F690" s="219">
        <f>(F624/F612)*Y64</f>
        <v>0</v>
      </c>
      <c r="G690" s="217">
        <f>(G625/G612)*Y91</f>
        <v>0</v>
      </c>
      <c r="H690" s="219">
        <f>(H628/H612)*Y60</f>
        <v>0</v>
      </c>
      <c r="I690" s="217">
        <f>(I629/I612)*Y92</f>
        <v>0</v>
      </c>
      <c r="J690" s="217">
        <f>(J630/J612)*Y93</f>
        <v>0</v>
      </c>
      <c r="K690" s="217">
        <f>(K644/K612)*Y89</f>
        <v>0</v>
      </c>
      <c r="L690" s="217">
        <f>(L647/L612)*Y94</f>
        <v>0</v>
      </c>
      <c r="M690" s="202">
        <f t="shared" si="24"/>
        <v>2670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1676083</v>
      </c>
      <c r="D693" s="217">
        <f>(D615/D612)*AB90</f>
        <v>0</v>
      </c>
      <c r="E693" s="219">
        <f>(E623/E612)*SUM(C693:D693)</f>
        <v>114493.88548158579</v>
      </c>
      <c r="F693" s="219">
        <f>(F624/F612)*AB64</f>
        <v>93454.005950968101</v>
      </c>
      <c r="G693" s="217">
        <f>(G625/G612)*AB91</f>
        <v>0</v>
      </c>
      <c r="H693" s="219">
        <f>(H628/H612)*AB60</f>
        <v>10468.632207098517</v>
      </c>
      <c r="I693" s="217">
        <f>(I629/I612)*AB92</f>
        <v>0</v>
      </c>
      <c r="J693" s="217">
        <f>(J630/J612)*AB93</f>
        <v>0</v>
      </c>
      <c r="K693" s="217">
        <f>(K644/K612)*AB89</f>
        <v>0</v>
      </c>
      <c r="L693" s="217">
        <f>(L647/L612)*AB94</f>
        <v>0</v>
      </c>
      <c r="M693" s="202">
        <f t="shared" si="24"/>
        <v>218417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24"/>
        <v>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>
        <f>(H628/H612)*AE60</f>
        <v>0</v>
      </c>
      <c r="I696" s="217">
        <f>(I629/I612)*AE92</f>
        <v>0</v>
      </c>
      <c r="J696" s="217">
        <f>(J630/J612)*AE93</f>
        <v>0</v>
      </c>
      <c r="K696" s="217">
        <f>(K644/K612)*AE89</f>
        <v>0</v>
      </c>
      <c r="L696" s="217">
        <f>(L647/L612)*AE94</f>
        <v>0</v>
      </c>
      <c r="M696" s="202">
        <f t="shared" si="24"/>
        <v>0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>
        <f>(F624/F612)*AG64</f>
        <v>0</v>
      </c>
      <c r="G698" s="217">
        <f>(G625/G612)*AG91</f>
        <v>0</v>
      </c>
      <c r="H698" s="219">
        <f>(H628/H612)*AG60</f>
        <v>0</v>
      </c>
      <c r="I698" s="217">
        <f>(I629/I612)*AG92</f>
        <v>0</v>
      </c>
      <c r="J698" s="217">
        <f>(J630/J612)*AG93</f>
        <v>0</v>
      </c>
      <c r="K698" s="217">
        <f>(K644/K612)*AG89</f>
        <v>0</v>
      </c>
      <c r="L698" s="217">
        <f>(L647/L612)*AG94</f>
        <v>0</v>
      </c>
      <c r="M698" s="202">
        <f t="shared" si="24"/>
        <v>0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24"/>
        <v>0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688070</v>
      </c>
      <c r="D704" s="217">
        <f>(D615/D612)*AM90</f>
        <v>0</v>
      </c>
      <c r="E704" s="219">
        <f>(E623/E612)*SUM(C704:D704)</f>
        <v>47002.330900865134</v>
      </c>
      <c r="F704" s="219">
        <f>(F624/F612)*AM64</f>
        <v>4178.8039110905202</v>
      </c>
      <c r="G704" s="217">
        <f>(G625/G612)*AM91</f>
        <v>0</v>
      </c>
      <c r="H704" s="219">
        <f>(H628/H612)*AM60</f>
        <v>12134.563854986493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63316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2374666</v>
      </c>
      <c r="D712" s="217">
        <f>(D615/D612)*AU90</f>
        <v>0</v>
      </c>
      <c r="E712" s="219">
        <f>(E623/E612)*SUM(C712:D712)</f>
        <v>162214.36352556251</v>
      </c>
      <c r="F712" s="219">
        <f>(F624/F612)*AU64</f>
        <v>1771.6476017359635</v>
      </c>
      <c r="G712" s="217">
        <f>(G625/G612)*AU91</f>
        <v>0</v>
      </c>
      <c r="H712" s="219">
        <f>(H628/H612)*AU60</f>
        <v>44363.142771535364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208349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3090031</v>
      </c>
      <c r="D713" s="217">
        <f>(D615/D612)*AV90</f>
        <v>0</v>
      </c>
      <c r="E713" s="219">
        <f>(E623/E612)*SUM(C713:D713)</f>
        <v>211081.22655533766</v>
      </c>
      <c r="F713" s="219">
        <f>(F624/F612)*AV64</f>
        <v>3504.4113054914392</v>
      </c>
      <c r="G713" s="217">
        <f>(G625/G612)*AV91</f>
        <v>0</v>
      </c>
      <c r="H713" s="219">
        <f>(H628/H612)*AV60</f>
        <v>61043.026307796456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275629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62837862.030000001</v>
      </c>
      <c r="D715" s="202">
        <f>SUM(D616:D647)+SUM(D668:D713)</f>
        <v>1842016.0000000002</v>
      </c>
      <c r="E715" s="202">
        <f>SUM(E624:E647)+SUM(E668:E713)</f>
        <v>4018007.290000001</v>
      </c>
      <c r="F715" s="202">
        <f>SUM(F625:F648)+SUM(F668:F713)</f>
        <v>354353.2152225246</v>
      </c>
      <c r="G715" s="202">
        <f>SUM(G626:G647)+SUM(G668:G713)</f>
        <v>2161210.38750106</v>
      </c>
      <c r="H715" s="202">
        <f>SUM(H629:H647)+SUM(H668:H713)</f>
        <v>683751.82264241693</v>
      </c>
      <c r="I715" s="202">
        <f>SUM(I630:I647)+SUM(I668:I713)</f>
        <v>1762068.0529916955</v>
      </c>
      <c r="J715" s="202">
        <f>SUM(J631:J647)+SUM(J668:J713)</f>
        <v>222327.14383145602</v>
      </c>
      <c r="K715" s="202">
        <f>SUM(K668:K713)</f>
        <v>15404830.85421822</v>
      </c>
      <c r="L715" s="202">
        <f>SUM(L668:L713)</f>
        <v>4024453.3662659633</v>
      </c>
      <c r="M715" s="202">
        <f>SUM(M668:M713)</f>
        <v>28486560</v>
      </c>
      <c r="N715" s="211" t="s">
        <v>694</v>
      </c>
    </row>
    <row r="716" spans="1:14" s="202" customFormat="1" ht="12.6" customHeight="1" x14ac:dyDescent="0.2">
      <c r="C716" s="214">
        <f>CE85</f>
        <v>62837862.030000001</v>
      </c>
      <c r="D716" s="202">
        <f>D615</f>
        <v>1842016</v>
      </c>
      <c r="E716" s="202">
        <f>E623</f>
        <v>4018007.29</v>
      </c>
      <c r="F716" s="202">
        <f>F624</f>
        <v>354353.21522252454</v>
      </c>
      <c r="G716" s="202">
        <f>G625</f>
        <v>2161210.38750106</v>
      </c>
      <c r="H716" s="202">
        <f>H628</f>
        <v>683751.82264241704</v>
      </c>
      <c r="I716" s="202">
        <f>I629</f>
        <v>1762068.0529916955</v>
      </c>
      <c r="J716" s="202">
        <f>J630</f>
        <v>222327.14383145602</v>
      </c>
      <c r="K716" s="202">
        <f>K644</f>
        <v>15404830.85421822</v>
      </c>
      <c r="L716" s="202">
        <f>L647</f>
        <v>4024453.3662659633</v>
      </c>
      <c r="M716" s="202">
        <f>C648</f>
        <v>28486559.029999997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BHC Fairfax Hospital Inc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-671974.9700000002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12418103.360000007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1295782.6099999996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187269.67000000004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0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325596.17999999993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264543.98000000004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11227755.610000007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4313939.9000000004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2024521.67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3140153.1500000004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20231958.52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4894046.3899999997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541839.03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231768.69999999995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13740032.500000002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21638194.860000007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1129611.67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1129611.67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56670018.130000003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56670018.130000003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90665580.270000011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>Hospital: BHC Fairfax Hospital Inc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401645.12000000005</v>
      </c>
    </row>
    <row r="60" spans="1:3" ht="20.100000000000001" customHeight="1" x14ac:dyDescent="0.25">
      <c r="A60" s="174">
        <v>4</v>
      </c>
      <c r="B60" s="176" t="s">
        <v>928</v>
      </c>
      <c r="C60" s="176">
        <f>data!C316</f>
        <v>4563517.71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929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930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508038.2699999999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5473201.0999999996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 t="str">
        <f>data!C334</f>
        <v xml:space="preserve"> 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-28179905.300000001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-28179905.300000001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-28179905.300000001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113372284.46999998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113372284.46999998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90665580.270000011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>Hospital: BHC Fairfax Hospital Inc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126741890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13047012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139788902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-359526.17000000004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54680516.910000004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80268.14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305087.55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54706346.43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85082555.569999993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958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959</v>
      </c>
      <c r="B126" s="192" t="s">
        <v>504</v>
      </c>
      <c r="C126" s="191">
        <f>data!C371</f>
        <v>0</v>
      </c>
    </row>
    <row r="127" spans="1:3" ht="20.100000000000001" customHeight="1" x14ac:dyDescent="0.25">
      <c r="A127" s="195" t="s">
        <v>960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961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963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965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966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967</v>
      </c>
      <c r="B134" s="192" t="s">
        <v>512</v>
      </c>
      <c r="C134" s="191">
        <f>data!C379</f>
        <v>0</v>
      </c>
    </row>
    <row r="135" spans="1:3" ht="20.100000000000001" customHeight="1" x14ac:dyDescent="0.25">
      <c r="A135" s="195" t="s">
        <v>968</v>
      </c>
      <c r="B135" s="192" t="s">
        <v>513</v>
      </c>
      <c r="C135" s="191">
        <f>data!C380</f>
        <v>69300.890000000014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69300.890000000014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85151856.459999993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38942506.730000004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7258417.75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8250022.4000000013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2070582.0499999998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-522.46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2831126.3699999996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1241320.7700000003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670867.51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535603.64999999991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2039505.7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976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977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0</v>
      </c>
    </row>
    <row r="156" spans="1:3" ht="20.100000000000001" customHeight="1" x14ac:dyDescent="0.25">
      <c r="A156" s="195" t="s">
        <v>980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981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982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983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984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985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986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987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988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989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990</v>
      </c>
      <c r="B166" s="193" t="s">
        <v>991</v>
      </c>
      <c r="C166" s="189">
        <f>data!C414</f>
        <v>14681998.529999999</v>
      </c>
    </row>
    <row r="167" spans="1:3" ht="20.100000000000001" customHeight="1" x14ac:dyDescent="0.25">
      <c r="A167" s="174">
        <v>34</v>
      </c>
      <c r="B167" s="176" t="s">
        <v>992</v>
      </c>
      <c r="C167" s="189">
        <f>data!D416</f>
        <v>78521429</v>
      </c>
    </row>
    <row r="168" spans="1:3" ht="20.100000000000001" customHeight="1" x14ac:dyDescent="0.25">
      <c r="A168" s="174">
        <v>35</v>
      </c>
      <c r="B168" s="176" t="s">
        <v>993</v>
      </c>
      <c r="C168" s="189">
        <f>data!D417</f>
        <v>6630427.4599999934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994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995</v>
      </c>
      <c r="C172" s="176">
        <f>data!D421</f>
        <v>6630427.4599999934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6630427.4599999934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1000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1001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BHC Fairfax Hospital Inc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1002</v>
      </c>
      <c r="C6" s="243" t="s">
        <v>117</v>
      </c>
      <c r="D6" s="244" t="s">
        <v>1003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1004</v>
      </c>
      <c r="E7" s="244" t="s">
        <v>189</v>
      </c>
      <c r="F7" s="244" t="s">
        <v>1005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1006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0</v>
      </c>
      <c r="F9" s="238">
        <f>data!F59</f>
        <v>0</v>
      </c>
      <c r="G9" s="238">
        <f>data!G59</f>
        <v>0</v>
      </c>
      <c r="H9" s="238">
        <f>data!H59</f>
        <v>42392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0</v>
      </c>
      <c r="F10" s="245">
        <f>data!F60</f>
        <v>0</v>
      </c>
      <c r="G10" s="245">
        <f>data!G60</f>
        <v>0</v>
      </c>
      <c r="H10" s="245">
        <f>data!H60</f>
        <v>178.03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0</v>
      </c>
      <c r="F11" s="238">
        <f>data!F61</f>
        <v>0</v>
      </c>
      <c r="G11" s="238">
        <f>data!G61</f>
        <v>0</v>
      </c>
      <c r="H11" s="238">
        <f>data!H61</f>
        <v>21154889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0</v>
      </c>
      <c r="F12" s="238">
        <f>data!F62</f>
        <v>0</v>
      </c>
      <c r="G12" s="238">
        <f>data!G62</f>
        <v>0</v>
      </c>
      <c r="H12" s="238">
        <f>data!H62</f>
        <v>3943018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0</v>
      </c>
      <c r="F14" s="238">
        <f>data!F64</f>
        <v>0</v>
      </c>
      <c r="G14" s="238">
        <f>data!G64</f>
        <v>0</v>
      </c>
      <c r="H14" s="238">
        <f>data!H64</f>
        <v>987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0</v>
      </c>
      <c r="D16" s="238">
        <f>data!D66</f>
        <v>0</v>
      </c>
      <c r="E16" s="238">
        <f>data!E66</f>
        <v>0</v>
      </c>
      <c r="F16" s="238">
        <f>data!F66</f>
        <v>0</v>
      </c>
      <c r="G16" s="238">
        <f>data!G66</f>
        <v>0</v>
      </c>
      <c r="H16" s="238">
        <f>data!H66</f>
        <v>-7200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0</v>
      </c>
      <c r="F17" s="238">
        <f>data!F67</f>
        <v>0</v>
      </c>
      <c r="G17" s="238">
        <f>data!G67</f>
        <v>0</v>
      </c>
      <c r="H17" s="238">
        <f>data!H67</f>
        <v>1241321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1007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1008</v>
      </c>
      <c r="C19" s="238">
        <f>data!C69</f>
        <v>0</v>
      </c>
      <c r="D19" s="238">
        <f>data!D69</f>
        <v>0</v>
      </c>
      <c r="E19" s="238">
        <f>data!E69</f>
        <v>0</v>
      </c>
      <c r="F19" s="238">
        <f>data!F69</f>
        <v>0</v>
      </c>
      <c r="G19" s="238">
        <f>data!G69</f>
        <v>0</v>
      </c>
      <c r="H19" s="238">
        <f>data!H69</f>
        <v>345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1009</v>
      </c>
      <c r="C21" s="238">
        <f>data!C85</f>
        <v>0</v>
      </c>
      <c r="D21" s="238">
        <f>data!D85</f>
        <v>0</v>
      </c>
      <c r="E21" s="238">
        <f>data!E85</f>
        <v>0</v>
      </c>
      <c r="F21" s="238">
        <f>data!F85</f>
        <v>0</v>
      </c>
      <c r="G21" s="238">
        <f>data!G85</f>
        <v>0</v>
      </c>
      <c r="H21" s="238">
        <f>data!H85</f>
        <v>26333360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1010</v>
      </c>
      <c r="C23" s="246">
        <f>+data!M668</f>
        <v>0</v>
      </c>
      <c r="D23" s="246">
        <f>+data!M669</f>
        <v>0</v>
      </c>
      <c r="E23" s="246">
        <f>+data!M670</f>
        <v>0</v>
      </c>
      <c r="F23" s="246">
        <f>+data!M671</f>
        <v>0</v>
      </c>
      <c r="G23" s="246">
        <f>+data!M672</f>
        <v>0</v>
      </c>
      <c r="H23" s="246">
        <f>+data!M673</f>
        <v>27707932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1011</v>
      </c>
      <c r="C24" s="238">
        <f>data!C87</f>
        <v>0</v>
      </c>
      <c r="D24" s="238">
        <f>data!D87</f>
        <v>0</v>
      </c>
      <c r="E24" s="238">
        <f>data!E87</f>
        <v>0</v>
      </c>
      <c r="F24" s="238">
        <f>data!F87</f>
        <v>0</v>
      </c>
      <c r="G24" s="238">
        <f>data!G87</f>
        <v>0</v>
      </c>
      <c r="H24" s="238">
        <f>data!H87</f>
        <v>126741890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1012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13047012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1013</v>
      </c>
      <c r="C26" s="238">
        <f>data!C89</f>
        <v>0</v>
      </c>
      <c r="D26" s="238">
        <f>data!D89</f>
        <v>0</v>
      </c>
      <c r="E26" s="238">
        <f>data!E89</f>
        <v>0</v>
      </c>
      <c r="F26" s="238">
        <f>data!F89</f>
        <v>0</v>
      </c>
      <c r="G26" s="238">
        <f>data!G89</f>
        <v>0</v>
      </c>
      <c r="H26" s="238">
        <f>data!H89</f>
        <v>139788902</v>
      </c>
      <c r="I26" s="238">
        <f>data!I89</f>
        <v>0</v>
      </c>
    </row>
    <row r="27" spans="1:9" ht="20.100000000000001" customHeight="1" x14ac:dyDescent="0.2">
      <c r="A27" s="230" t="s">
        <v>1014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1015</v>
      </c>
      <c r="C28" s="238">
        <f>data!C90</f>
        <v>0</v>
      </c>
      <c r="D28" s="238">
        <f>data!D90</f>
        <v>0</v>
      </c>
      <c r="E28" s="238">
        <f>data!E90</f>
        <v>0</v>
      </c>
      <c r="F28" s="238">
        <f>data!F90</f>
        <v>0</v>
      </c>
      <c r="G28" s="238">
        <f>data!G90</f>
        <v>0</v>
      </c>
      <c r="H28" s="238">
        <f>data!H90</f>
        <v>49223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1016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127176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1017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0</v>
      </c>
      <c r="H30" s="238">
        <f>data!H92</f>
        <v>30549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1018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180241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0</v>
      </c>
      <c r="F32" s="245">
        <f>data!F94</f>
        <v>0</v>
      </c>
      <c r="G32" s="245">
        <f>data!G94</f>
        <v>0</v>
      </c>
      <c r="H32" s="245">
        <f>data!H94</f>
        <v>178.03</v>
      </c>
      <c r="I32" s="245">
        <f>data!I94</f>
        <v>0</v>
      </c>
    </row>
    <row r="33" spans="1:9" ht="20.100000000000001" customHeight="1" x14ac:dyDescent="0.2">
      <c r="A33" s="231" t="s">
        <v>1000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1019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BHC Fairfax Hospital Inc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1002</v>
      </c>
      <c r="C38" s="244"/>
      <c r="D38" s="244" t="s">
        <v>125</v>
      </c>
      <c r="E38" s="244" t="s">
        <v>126</v>
      </c>
      <c r="F38" s="244" t="s">
        <v>1020</v>
      </c>
      <c r="G38" s="244" t="s">
        <v>128</v>
      </c>
      <c r="H38" s="244" t="s">
        <v>1021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1006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0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0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0</v>
      </c>
    </row>
    <row r="50" spans="1:11" ht="20.100000000000001" customHeight="1" x14ac:dyDescent="0.2">
      <c r="A50" s="230">
        <v>13</v>
      </c>
      <c r="B50" s="238" t="s">
        <v>1007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1008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1009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1010</v>
      </c>
      <c r="C55" s="246">
        <f>+data!M675</f>
        <v>0</v>
      </c>
      <c r="D55" s="246">
        <f>+data!M676</f>
        <v>0</v>
      </c>
      <c r="E55" s="246">
        <f>+data!M691</f>
        <v>0</v>
      </c>
      <c r="F55" s="246">
        <f>+data!M692</f>
        <v>0</v>
      </c>
      <c r="G55" s="246">
        <f>+data!M693</f>
        <v>218417</v>
      </c>
      <c r="H55" s="246">
        <f>+data!M680</f>
        <v>0</v>
      </c>
      <c r="I55" s="246">
        <f>+data!M681</f>
        <v>0</v>
      </c>
    </row>
    <row r="56" spans="1:11" ht="20.100000000000001" customHeight="1" x14ac:dyDescent="0.2">
      <c r="A56" s="230">
        <v>19</v>
      </c>
      <c r="B56" s="246" t="s">
        <v>1011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1012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0</v>
      </c>
    </row>
    <row r="58" spans="1:11" ht="20.100000000000001" customHeight="1" x14ac:dyDescent="0.2">
      <c r="A58" s="230">
        <v>21</v>
      </c>
      <c r="B58" s="246" t="s">
        <v>1013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0</v>
      </c>
    </row>
    <row r="59" spans="1:11" ht="20.100000000000001" customHeight="1" x14ac:dyDescent="0.2">
      <c r="A59" s="230" t="s">
        <v>1014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1015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0</v>
      </c>
      <c r="K60" s="249"/>
    </row>
    <row r="61" spans="1:11" ht="20.100000000000001" customHeight="1" x14ac:dyDescent="0.2">
      <c r="A61" s="230">
        <v>23</v>
      </c>
      <c r="B61" s="238" t="s">
        <v>1016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1017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1018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1000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1022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BHC Fairfax Hospital Inc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1002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1023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1006</v>
      </c>
      <c r="C72" s="240" t="s">
        <v>1024</v>
      </c>
      <c r="D72" s="239" t="s">
        <v>1025</v>
      </c>
      <c r="E72" s="250"/>
      <c r="F72" s="250"/>
      <c r="G72" s="239" t="s">
        <v>1026</v>
      </c>
      <c r="H72" s="239" t="s">
        <v>1026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0</v>
      </c>
      <c r="F74" s="245">
        <f>data!T60</f>
        <v>0</v>
      </c>
      <c r="G74" s="245">
        <f>data!U60</f>
        <v>0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0</v>
      </c>
      <c r="F75" s="238">
        <f>data!T61</f>
        <v>0</v>
      </c>
      <c r="G75" s="238">
        <f>data!U61</f>
        <v>0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0</v>
      </c>
      <c r="F76" s="238">
        <f>data!T62</f>
        <v>0</v>
      </c>
      <c r="G76" s="238">
        <f>data!U62</f>
        <v>0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0</v>
      </c>
      <c r="F78" s="238">
        <f>data!T64</f>
        <v>0</v>
      </c>
      <c r="G78" s="238">
        <f>data!U64</f>
        <v>0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150013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0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1007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1008</v>
      </c>
      <c r="C83" s="238">
        <f>data!Q69</f>
        <v>0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0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1009</v>
      </c>
      <c r="C85" s="238">
        <f>data!Q85</f>
        <v>0</v>
      </c>
      <c r="D85" s="238">
        <f>data!R85</f>
        <v>0</v>
      </c>
      <c r="E85" s="238">
        <f>data!S85</f>
        <v>0</v>
      </c>
      <c r="F85" s="238">
        <f>data!T85</f>
        <v>0</v>
      </c>
      <c r="G85" s="238">
        <f>data!U85</f>
        <v>150013</v>
      </c>
      <c r="H85" s="238">
        <f>data!V85</f>
        <v>0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1010</v>
      </c>
      <c r="C87" s="246">
        <f>+data!M682</f>
        <v>0</v>
      </c>
      <c r="D87" s="246">
        <f>+data!M683</f>
        <v>0</v>
      </c>
      <c r="E87" s="246">
        <f>+data!M684</f>
        <v>0</v>
      </c>
      <c r="F87" s="246">
        <f>+data!M685</f>
        <v>0</v>
      </c>
      <c r="G87" s="246">
        <f>+data!M686</f>
        <v>10247</v>
      </c>
      <c r="H87" s="246">
        <f>+data!M687</f>
        <v>0</v>
      </c>
      <c r="I87" s="246">
        <f>+data!M688</f>
        <v>0</v>
      </c>
    </row>
    <row r="88" spans="1:9" ht="20.100000000000001" customHeight="1" x14ac:dyDescent="0.2">
      <c r="A88" s="230">
        <v>19</v>
      </c>
      <c r="B88" s="246" t="s">
        <v>1011</v>
      </c>
      <c r="C88" s="238">
        <f>data!Q87</f>
        <v>0</v>
      </c>
      <c r="D88" s="238">
        <f>data!R87</f>
        <v>0</v>
      </c>
      <c r="E88" s="238">
        <f>data!S87</f>
        <v>0</v>
      </c>
      <c r="F88" s="238">
        <f>data!T87</f>
        <v>0</v>
      </c>
      <c r="G88" s="238">
        <f>data!U87</f>
        <v>0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1012</v>
      </c>
      <c r="C89" s="238">
        <f>data!Q88</f>
        <v>0</v>
      </c>
      <c r="D89" s="238">
        <f>data!R88</f>
        <v>0</v>
      </c>
      <c r="E89" s="238">
        <f>data!S88</f>
        <v>0</v>
      </c>
      <c r="F89" s="238">
        <f>data!T88</f>
        <v>0</v>
      </c>
      <c r="G89" s="238">
        <f>data!U88</f>
        <v>0</v>
      </c>
      <c r="H89" s="238">
        <f>data!V88</f>
        <v>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1013</v>
      </c>
      <c r="C90" s="238">
        <f>data!Q89</f>
        <v>0</v>
      </c>
      <c r="D90" s="238">
        <f>data!R89</f>
        <v>0</v>
      </c>
      <c r="E90" s="238">
        <f>data!S89</f>
        <v>0</v>
      </c>
      <c r="F90" s="238">
        <f>data!T89</f>
        <v>0</v>
      </c>
      <c r="G90" s="238">
        <f>data!U89</f>
        <v>0</v>
      </c>
      <c r="H90" s="238">
        <f>data!V89</f>
        <v>0</v>
      </c>
      <c r="I90" s="238">
        <f>data!W89</f>
        <v>0</v>
      </c>
    </row>
    <row r="91" spans="1:9" ht="20.100000000000001" customHeight="1" x14ac:dyDescent="0.2">
      <c r="A91" s="230" t="s">
        <v>1014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1015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0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1016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1017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1018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1000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1027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BHC Fairfax Hospital Inc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1002</v>
      </c>
      <c r="C102" s="244" t="s">
        <v>1028</v>
      </c>
      <c r="D102" s="244" t="s">
        <v>1029</v>
      </c>
      <c r="E102" s="244" t="s">
        <v>1029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1006</v>
      </c>
      <c r="C104" s="239" t="s">
        <v>250</v>
      </c>
      <c r="D104" s="240" t="s">
        <v>1030</v>
      </c>
      <c r="E104" s="240" t="s">
        <v>1030</v>
      </c>
      <c r="F104" s="240" t="s">
        <v>1030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0</v>
      </c>
      <c r="E106" s="245">
        <f>data!Z60</f>
        <v>0</v>
      </c>
      <c r="F106" s="245">
        <f>data!AA60</f>
        <v>0</v>
      </c>
      <c r="G106" s="245">
        <f>data!AB60</f>
        <v>5.09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0</v>
      </c>
      <c r="E107" s="238">
        <f>data!Z61</f>
        <v>0</v>
      </c>
      <c r="F107" s="238">
        <f>data!AA61</f>
        <v>0</v>
      </c>
      <c r="G107" s="238">
        <f>data!AB61</f>
        <v>924261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0</v>
      </c>
      <c r="E108" s="238">
        <f>data!Z62</f>
        <v>0</v>
      </c>
      <c r="F108" s="238">
        <f>data!AA62</f>
        <v>0</v>
      </c>
      <c r="G108" s="238">
        <f>data!AB62</f>
        <v>172271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0</v>
      </c>
      <c r="E110" s="238">
        <f>data!Z64</f>
        <v>0</v>
      </c>
      <c r="F110" s="238">
        <f>data!AA64</f>
        <v>0</v>
      </c>
      <c r="G110" s="238">
        <f>data!AB64</f>
        <v>461455</v>
      </c>
      <c r="H110" s="238">
        <f>data!AC64</f>
        <v>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0</v>
      </c>
      <c r="D112" s="238">
        <f>data!Y66</f>
        <v>39080</v>
      </c>
      <c r="E112" s="238">
        <f>data!Z66</f>
        <v>0</v>
      </c>
      <c r="F112" s="238">
        <f>data!AA66</f>
        <v>0</v>
      </c>
      <c r="G112" s="238">
        <f>data!AB66</f>
        <v>116058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0</v>
      </c>
      <c r="E113" s="238">
        <f>data!Z67</f>
        <v>0</v>
      </c>
      <c r="F113" s="238">
        <f>data!AA67</f>
        <v>0</v>
      </c>
      <c r="G113" s="238">
        <f>data!AB67</f>
        <v>0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1007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1008</v>
      </c>
      <c r="C115" s="238">
        <f>data!X69</f>
        <v>0</v>
      </c>
      <c r="D115" s="238">
        <f>data!Y69</f>
        <v>0</v>
      </c>
      <c r="E115" s="238">
        <f>data!Z69</f>
        <v>0</v>
      </c>
      <c r="F115" s="238">
        <f>data!AA69</f>
        <v>0</v>
      </c>
      <c r="G115" s="238">
        <f>data!AB69</f>
        <v>2038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1009</v>
      </c>
      <c r="C117" s="238">
        <f>data!X85</f>
        <v>0</v>
      </c>
      <c r="D117" s="238">
        <f>data!Y85</f>
        <v>39080</v>
      </c>
      <c r="E117" s="238">
        <f>data!Z85</f>
        <v>0</v>
      </c>
      <c r="F117" s="238">
        <f>data!AA85</f>
        <v>0</v>
      </c>
      <c r="G117" s="238">
        <f>data!AB85</f>
        <v>1676083</v>
      </c>
      <c r="H117" s="238">
        <f>data!AC85</f>
        <v>0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1010</v>
      </c>
      <c r="C119" s="246">
        <f>+data!M689</f>
        <v>0</v>
      </c>
      <c r="D119" s="246">
        <f>+data!M690</f>
        <v>2670</v>
      </c>
      <c r="E119" s="246">
        <f>+data!M691</f>
        <v>0</v>
      </c>
      <c r="F119" s="246">
        <f>+data!M692</f>
        <v>0</v>
      </c>
      <c r="G119" s="246">
        <f>+data!M693</f>
        <v>218417</v>
      </c>
      <c r="H119" s="246">
        <f>+data!M694</f>
        <v>0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1011</v>
      </c>
      <c r="C120" s="238">
        <f>data!X87</f>
        <v>0</v>
      </c>
      <c r="D120" s="238">
        <f>data!Y87</f>
        <v>0</v>
      </c>
      <c r="E120" s="238">
        <f>data!Z87</f>
        <v>0</v>
      </c>
      <c r="F120" s="238">
        <f>data!AA87</f>
        <v>0</v>
      </c>
      <c r="G120" s="238">
        <f>data!AB87</f>
        <v>0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1012</v>
      </c>
      <c r="C121" s="238">
        <f>data!X88</f>
        <v>0</v>
      </c>
      <c r="D121" s="238">
        <f>data!Y88</f>
        <v>0</v>
      </c>
      <c r="E121" s="238">
        <f>data!Z88</f>
        <v>0</v>
      </c>
      <c r="F121" s="238">
        <f>data!AA88</f>
        <v>0</v>
      </c>
      <c r="G121" s="238">
        <f>data!AB88</f>
        <v>0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1013</v>
      </c>
      <c r="C122" s="238">
        <f>data!X89</f>
        <v>0</v>
      </c>
      <c r="D122" s="238">
        <f>data!Y89</f>
        <v>0</v>
      </c>
      <c r="E122" s="238">
        <f>data!Z89</f>
        <v>0</v>
      </c>
      <c r="F122" s="238">
        <f>data!AA89</f>
        <v>0</v>
      </c>
      <c r="G122" s="238">
        <f>data!AB89</f>
        <v>0</v>
      </c>
      <c r="H122" s="238">
        <f>data!AC89</f>
        <v>0</v>
      </c>
      <c r="I122" s="238">
        <f>data!AD89</f>
        <v>0</v>
      </c>
    </row>
    <row r="123" spans="1:9" ht="20.100000000000001" customHeight="1" x14ac:dyDescent="0.2">
      <c r="A123" s="230" t="s">
        <v>1014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1015</v>
      </c>
      <c r="C124" s="238">
        <f>data!X90</f>
        <v>0</v>
      </c>
      <c r="D124" s="238">
        <f>data!Y90</f>
        <v>0</v>
      </c>
      <c r="E124" s="238">
        <f>data!Z90</f>
        <v>0</v>
      </c>
      <c r="F124" s="238">
        <f>data!AA90</f>
        <v>0</v>
      </c>
      <c r="G124" s="238">
        <f>data!AB90</f>
        <v>0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1016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1017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1018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1000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1031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BHC Fairfax Hospital Inc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1002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1032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1006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1033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0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0</v>
      </c>
      <c r="F139" s="238">
        <f>data!AH61</f>
        <v>0</v>
      </c>
      <c r="G139" s="238">
        <f>data!AI61</f>
        <v>0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0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0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0</v>
      </c>
      <c r="D142" s="238">
        <f>data!AF64</f>
        <v>0</v>
      </c>
      <c r="E142" s="238">
        <f>data!AG64</f>
        <v>0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0</v>
      </c>
      <c r="D144" s="238">
        <f>data!AF66</f>
        <v>0</v>
      </c>
      <c r="E144" s="238">
        <f>data!AG66</f>
        <v>0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0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1007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1008</v>
      </c>
      <c r="C147" s="238">
        <f>data!AE69</f>
        <v>0</v>
      </c>
      <c r="D147" s="238">
        <f>data!AF69</f>
        <v>0</v>
      </c>
      <c r="E147" s="238">
        <f>data!AG69</f>
        <v>0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1009</v>
      </c>
      <c r="C149" s="238">
        <f>data!AE85</f>
        <v>0</v>
      </c>
      <c r="D149" s="238">
        <f>data!AF85</f>
        <v>0</v>
      </c>
      <c r="E149" s="238">
        <f>data!AG85</f>
        <v>0</v>
      </c>
      <c r="F149" s="238">
        <f>data!AH85</f>
        <v>0</v>
      </c>
      <c r="G149" s="238">
        <f>data!AI85</f>
        <v>0</v>
      </c>
      <c r="H149" s="238">
        <f>data!AJ85</f>
        <v>0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1010</v>
      </c>
      <c r="C151" s="246">
        <f>+data!M696</f>
        <v>0</v>
      </c>
      <c r="D151" s="246">
        <f>+data!M697</f>
        <v>0</v>
      </c>
      <c r="E151" s="246">
        <f>+data!M698</f>
        <v>0</v>
      </c>
      <c r="F151" s="246">
        <f>+data!M699</f>
        <v>0</v>
      </c>
      <c r="G151" s="246">
        <f>+data!M700</f>
        <v>0</v>
      </c>
      <c r="H151" s="246">
        <f>+data!M701</f>
        <v>0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1011</v>
      </c>
      <c r="C152" s="238">
        <f>data!AE87</f>
        <v>0</v>
      </c>
      <c r="D152" s="238">
        <f>data!AF87</f>
        <v>0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1012</v>
      </c>
      <c r="C153" s="238">
        <f>data!AE88</f>
        <v>0</v>
      </c>
      <c r="D153" s="238">
        <f>data!AF88</f>
        <v>0</v>
      </c>
      <c r="E153" s="238">
        <f>data!AG88</f>
        <v>0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1013</v>
      </c>
      <c r="C154" s="238">
        <f>data!AE89</f>
        <v>0</v>
      </c>
      <c r="D154" s="238">
        <f>data!AF89</f>
        <v>0</v>
      </c>
      <c r="E154" s="238">
        <f>data!AG89</f>
        <v>0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0</v>
      </c>
    </row>
    <row r="155" spans="1:9" ht="20.100000000000001" customHeight="1" x14ac:dyDescent="0.2">
      <c r="A155" s="230" t="s">
        <v>1014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1015</v>
      </c>
      <c r="C156" s="238">
        <f>data!AE90</f>
        <v>0</v>
      </c>
      <c r="D156" s="238">
        <f>data!AF90</f>
        <v>0</v>
      </c>
      <c r="E156" s="238">
        <f>data!AG90</f>
        <v>0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1016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1017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1018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1000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1034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BHC Fairfax Hospital Inc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1002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1035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1036</v>
      </c>
      <c r="F167" s="244" t="s">
        <v>208</v>
      </c>
      <c r="G167" s="244" t="s">
        <v>147</v>
      </c>
      <c r="H167" s="243" t="s">
        <v>1037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1006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5.9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470089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87619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20634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108913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1007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1008</v>
      </c>
      <c r="C179" s="238">
        <f>data!AL69</f>
        <v>0</v>
      </c>
      <c r="D179" s="238">
        <f>data!AM69</f>
        <v>815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1009</v>
      </c>
      <c r="C181" s="238">
        <f>data!AL85</f>
        <v>0</v>
      </c>
      <c r="D181" s="238">
        <f>data!AM85</f>
        <v>688070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1010</v>
      </c>
      <c r="C183" s="246">
        <f>+data!M703</f>
        <v>0</v>
      </c>
      <c r="D183" s="246">
        <f>+data!M704</f>
        <v>63316</v>
      </c>
      <c r="E183" s="246">
        <f>+data!M705</f>
        <v>0</v>
      </c>
      <c r="F183" s="246">
        <f>+data!M706</f>
        <v>0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1011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1012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1013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1014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1015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1016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1017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1018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1000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1038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BHC Fairfax Hospital Inc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1002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1039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1040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1006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127176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21.57</v>
      </c>
      <c r="F202" s="245">
        <f>data!AV60</f>
        <v>29.68</v>
      </c>
      <c r="G202" s="245">
        <f>data!AW60</f>
        <v>0</v>
      </c>
      <c r="H202" s="245">
        <f>data!AX60</f>
        <v>0</v>
      </c>
      <c r="I202" s="245">
        <f>data!AY60</f>
        <v>9.74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1922305</v>
      </c>
      <c r="F203" s="238">
        <f>data!AV61</f>
        <v>2588794</v>
      </c>
      <c r="G203" s="238">
        <f>data!AW61</f>
        <v>0</v>
      </c>
      <c r="H203" s="238">
        <f>data!AX61</f>
        <v>0</v>
      </c>
      <c r="I203" s="238">
        <f>data!AY61</f>
        <v>625361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358295</v>
      </c>
      <c r="F204" s="238">
        <f>data!AV62</f>
        <v>482520</v>
      </c>
      <c r="G204" s="238">
        <f>data!AW62</f>
        <v>0</v>
      </c>
      <c r="H204" s="238">
        <f>data!AX62</f>
        <v>0</v>
      </c>
      <c r="I204" s="238">
        <f>data!AY62</f>
        <v>116560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8748</v>
      </c>
      <c r="F206" s="238">
        <f>data!AV64</f>
        <v>17304</v>
      </c>
      <c r="G206" s="238">
        <f>data!AW64</f>
        <v>0</v>
      </c>
      <c r="H206" s="238">
        <f>data!AX64</f>
        <v>0</v>
      </c>
      <c r="I206" s="238">
        <f>data!AY64</f>
        <v>1007246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980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72170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0</v>
      </c>
    </row>
    <row r="210" spans="1:9" ht="20.100000000000001" customHeight="1" x14ac:dyDescent="0.2">
      <c r="A210" s="230">
        <v>13</v>
      </c>
      <c r="B210" s="238" t="s">
        <v>1007</v>
      </c>
      <c r="C210" s="238">
        <f>data!AS68</f>
        <v>0</v>
      </c>
      <c r="D210" s="238">
        <f>data!AT68</f>
        <v>0</v>
      </c>
      <c r="E210" s="238">
        <f>data!AU68</f>
        <v>82748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6733</v>
      </c>
    </row>
    <row r="211" spans="1:9" ht="20.100000000000001" customHeight="1" x14ac:dyDescent="0.2">
      <c r="A211" s="230">
        <v>14</v>
      </c>
      <c r="B211" s="238" t="s">
        <v>1008</v>
      </c>
      <c r="C211" s="238">
        <f>data!AS69</f>
        <v>0</v>
      </c>
      <c r="D211" s="238">
        <f>data!AT69</f>
        <v>0</v>
      </c>
      <c r="E211" s="238">
        <f>data!AU69</f>
        <v>1590</v>
      </c>
      <c r="F211" s="238">
        <f>data!AV69</f>
        <v>1413</v>
      </c>
      <c r="G211" s="238">
        <f>data!AW69</f>
        <v>0</v>
      </c>
      <c r="H211" s="238">
        <f>data!AX69</f>
        <v>0</v>
      </c>
      <c r="I211" s="238">
        <f>data!AY69</f>
        <v>4003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1009</v>
      </c>
      <c r="C213" s="238">
        <f>data!AS85</f>
        <v>0</v>
      </c>
      <c r="D213" s="238">
        <f>data!AT85</f>
        <v>0</v>
      </c>
      <c r="E213" s="238">
        <f>data!AU85</f>
        <v>2374666</v>
      </c>
      <c r="F213" s="238">
        <f>data!AV85</f>
        <v>3090031</v>
      </c>
      <c r="G213" s="238">
        <f>data!AW85</f>
        <v>0</v>
      </c>
      <c r="H213" s="238">
        <f>data!AX85</f>
        <v>0</v>
      </c>
      <c r="I213" s="238">
        <f>data!AY85</f>
        <v>1832073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1010</v>
      </c>
      <c r="C215" s="246">
        <f>+data!M710</f>
        <v>0</v>
      </c>
      <c r="D215" s="246">
        <f>+data!M711</f>
        <v>0</v>
      </c>
      <c r="E215" s="246">
        <f>+data!M712</f>
        <v>208349</v>
      </c>
      <c r="F215" s="246">
        <f>+data!M713</f>
        <v>275629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1011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1012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1013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1014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1015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1016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1017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1018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1000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1041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BHC Fairfax Hospital Inc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1002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1042</v>
      </c>
      <c r="F231" s="244" t="s">
        <v>1043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1006</v>
      </c>
      <c r="C232" s="240" t="s">
        <v>1044</v>
      </c>
      <c r="D232" s="240" t="s">
        <v>1045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49223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1.41</v>
      </c>
      <c r="H234" s="245">
        <f>data!BE60</f>
        <v>4.3</v>
      </c>
      <c r="I234" s="245">
        <f>data!BF60</f>
        <v>14.69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261</v>
      </c>
      <c r="F235" s="238">
        <f>data!BC61</f>
        <v>0</v>
      </c>
      <c r="G235" s="238">
        <f>data!BD61</f>
        <v>87862</v>
      </c>
      <c r="H235" s="238">
        <f>data!BE61</f>
        <v>345787</v>
      </c>
      <c r="I235" s="238">
        <f>data!BF61</f>
        <v>671710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49</v>
      </c>
      <c r="F236" s="238">
        <f>data!BC62</f>
        <v>0</v>
      </c>
      <c r="G236" s="238">
        <f>data!BD62</f>
        <v>16376</v>
      </c>
      <c r="H236" s="238">
        <f>data!BE62</f>
        <v>64451</v>
      </c>
      <c r="I236" s="238">
        <f>data!BF62</f>
        <v>125199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226024</v>
      </c>
      <c r="H238" s="238">
        <f>data!BE64</f>
        <v>69080</v>
      </c>
      <c r="I238" s="238">
        <f>data!BF64</f>
        <v>139378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-522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208111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532893</v>
      </c>
      <c r="I240" s="238">
        <f>data!BF66</f>
        <v>658407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0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1007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60312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1008</v>
      </c>
      <c r="C243" s="238">
        <f>data!AZ69</f>
        <v>0</v>
      </c>
      <c r="D243" s="238">
        <f>data!BA69</f>
        <v>0</v>
      </c>
      <c r="E243" s="238">
        <f>data!BB69</f>
        <v>2020</v>
      </c>
      <c r="F243" s="238">
        <f>data!BC69</f>
        <v>104972</v>
      </c>
      <c r="G243" s="238">
        <f>data!BD69</f>
        <v>1433</v>
      </c>
      <c r="H243" s="238">
        <f>data!BE69</f>
        <v>770015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1009</v>
      </c>
      <c r="C245" s="238">
        <f>data!AZ85</f>
        <v>0</v>
      </c>
      <c r="D245" s="238">
        <f>data!BA85</f>
        <v>208111</v>
      </c>
      <c r="E245" s="238">
        <f>data!BB85</f>
        <v>2330</v>
      </c>
      <c r="F245" s="238">
        <f>data!BC85</f>
        <v>104972</v>
      </c>
      <c r="G245" s="238">
        <f>data!BD85</f>
        <v>331695</v>
      </c>
      <c r="H245" s="238">
        <f>data!BE85</f>
        <v>1842016</v>
      </c>
      <c r="I245" s="238">
        <f>data!BF85</f>
        <v>1594694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1010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1011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1012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1013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1014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1015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0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1016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1017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1018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1000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1046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BHC Fairfax Hospital Inc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1002</v>
      </c>
      <c r="C262" s="244" t="s">
        <v>1047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1048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1049</v>
      </c>
    </row>
    <row r="264" spans="1:9" ht="20.100000000000001" customHeight="1" x14ac:dyDescent="0.2">
      <c r="A264" s="230">
        <v>3</v>
      </c>
      <c r="B264" s="238" t="s">
        <v>1006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9.66</v>
      </c>
      <c r="D266" s="245">
        <f>data!BH60</f>
        <v>0</v>
      </c>
      <c r="E266" s="245">
        <f>data!BI60</f>
        <v>9.66</v>
      </c>
      <c r="F266" s="245">
        <f>data!BJ60</f>
        <v>3.85</v>
      </c>
      <c r="G266" s="245">
        <f>data!BK60</f>
        <v>7.18</v>
      </c>
      <c r="H266" s="245">
        <f>data!BL60</f>
        <v>17.95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606825</v>
      </c>
      <c r="D267" s="238">
        <f>data!BH61</f>
        <v>0</v>
      </c>
      <c r="E267" s="238">
        <f>data!BI61</f>
        <v>759810</v>
      </c>
      <c r="F267" s="238">
        <f>data!BJ61</f>
        <v>451321</v>
      </c>
      <c r="G267" s="238">
        <f>data!BK61</f>
        <v>636020</v>
      </c>
      <c r="H267" s="238">
        <f>data!BL61</f>
        <v>1682331.43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113105</v>
      </c>
      <c r="D268" s="238">
        <f>data!BH62</f>
        <v>0</v>
      </c>
      <c r="E268" s="238">
        <f>data!BI62</f>
        <v>141620</v>
      </c>
      <c r="F268" s="238">
        <f>data!BJ62</f>
        <v>84121</v>
      </c>
      <c r="G268" s="238">
        <f>data!BK62</f>
        <v>118547</v>
      </c>
      <c r="H268" s="238">
        <f>data!BL62</f>
        <v>313566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1140</v>
      </c>
      <c r="D270" s="238">
        <f>data!BH64</f>
        <v>0</v>
      </c>
      <c r="E270" s="238">
        <f>data!BI64</f>
        <v>12848</v>
      </c>
      <c r="F270" s="238">
        <f>data!BJ64</f>
        <v>2288</v>
      </c>
      <c r="G270" s="238">
        <f>data!BK64</f>
        <v>3955</v>
      </c>
      <c r="H270" s="238">
        <f>data!BL64</f>
        <v>10762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0</v>
      </c>
      <c r="E272" s="238">
        <f>data!BI66</f>
        <v>18954</v>
      </c>
      <c r="F272" s="238">
        <f>data!BJ66</f>
        <v>6157</v>
      </c>
      <c r="G272" s="238">
        <f>data!BK66</f>
        <v>64923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1007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1008</v>
      </c>
      <c r="C275" s="238">
        <f>data!BG69</f>
        <v>116710</v>
      </c>
      <c r="D275" s="238">
        <f>data!BH69</f>
        <v>0</v>
      </c>
      <c r="E275" s="238">
        <f>data!BI69</f>
        <v>1238</v>
      </c>
      <c r="F275" s="238">
        <f>data!BJ69</f>
        <v>15040</v>
      </c>
      <c r="G275" s="238">
        <f>data!BK69</f>
        <v>7354</v>
      </c>
      <c r="H275" s="238">
        <f>data!BL69</f>
        <v>345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1009</v>
      </c>
      <c r="C277" s="238">
        <f>data!BG85</f>
        <v>837780</v>
      </c>
      <c r="D277" s="238">
        <f>data!BH85</f>
        <v>0</v>
      </c>
      <c r="E277" s="238">
        <f>data!BI85</f>
        <v>934470</v>
      </c>
      <c r="F277" s="238">
        <f>data!BJ85</f>
        <v>558927</v>
      </c>
      <c r="G277" s="238">
        <f>data!BK85</f>
        <v>830799</v>
      </c>
      <c r="H277" s="238">
        <f>data!BL85</f>
        <v>2007004.43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1010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1011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1012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1013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1014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1015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1016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1017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1018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1000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1050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BHC Fairfax Hospital Inc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1002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1051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1006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4.1500000000000004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4.68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563426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457902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105016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85347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5057.29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2047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89122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56553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1007</v>
      </c>
      <c r="C306" s="238">
        <f>data!BN68</f>
        <v>521075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1008</v>
      </c>
      <c r="C307" s="238">
        <f>data!BN69</f>
        <v>394598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37794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1009</v>
      </c>
      <c r="C309" s="238">
        <f>data!BN85</f>
        <v>1678294.29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639643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1010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1011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1012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1013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1014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1015</v>
      </c>
      <c r="C316" s="254">
        <f>data!BN90</f>
        <v>0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1016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1017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1018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1000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1052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BHC Fairfax Hospital Inc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1002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1051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1006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8.23</v>
      </c>
      <c r="E330" s="245">
        <f>data!BW60</f>
        <v>0</v>
      </c>
      <c r="F330" s="245">
        <f>data!BX60</f>
        <v>9.25</v>
      </c>
      <c r="G330" s="245">
        <f>data!BY60</f>
        <v>15.26</v>
      </c>
      <c r="H330" s="245">
        <f>data!BZ60</f>
        <v>0</v>
      </c>
      <c r="I330" s="245">
        <f>data!CA60</f>
        <v>9.9600000000000009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519155</v>
      </c>
      <c r="E331" s="257">
        <f>data!BW61</f>
        <v>0</v>
      </c>
      <c r="F331" s="257">
        <f>data!BX61</f>
        <v>845144</v>
      </c>
      <c r="G331" s="257">
        <f>data!BY61</f>
        <v>2089157</v>
      </c>
      <c r="H331" s="257">
        <f>data!BZ61</f>
        <v>0</v>
      </c>
      <c r="I331" s="257">
        <f>data!CA61</f>
        <v>946854.31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96764</v>
      </c>
      <c r="E332" s="257">
        <f>data!BW62</f>
        <v>0</v>
      </c>
      <c r="F332" s="257">
        <f>data!BX62</f>
        <v>157525</v>
      </c>
      <c r="G332" s="257">
        <f>data!BY62</f>
        <v>389394</v>
      </c>
      <c r="H332" s="257">
        <f>data!BZ62</f>
        <v>0</v>
      </c>
      <c r="I332" s="257">
        <f>data!CA62</f>
        <v>176482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8252522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37184</v>
      </c>
      <c r="E334" s="257">
        <f>data!BW64</f>
        <v>2129</v>
      </c>
      <c r="F334" s="257">
        <f>data!BX64</f>
        <v>3179</v>
      </c>
      <c r="G334" s="257">
        <f>data!BY64</f>
        <v>21861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293591</v>
      </c>
      <c r="E336" s="257">
        <f>data!BW66</f>
        <v>212114</v>
      </c>
      <c r="F336" s="257">
        <f>data!BX66</f>
        <v>3</v>
      </c>
      <c r="G336" s="257">
        <f>data!BY66</f>
        <v>84144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1007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1008</v>
      </c>
      <c r="C339" s="257">
        <f>data!BU69</f>
        <v>0</v>
      </c>
      <c r="D339" s="257">
        <f>data!BV69</f>
        <v>7783</v>
      </c>
      <c r="E339" s="257">
        <f>data!BW69</f>
        <v>-2355</v>
      </c>
      <c r="F339" s="257">
        <f>data!BX69</f>
        <v>1584</v>
      </c>
      <c r="G339" s="257">
        <f>data!BY69</f>
        <v>6530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1009</v>
      </c>
      <c r="C341" s="238">
        <f>data!BU85</f>
        <v>0</v>
      </c>
      <c r="D341" s="238">
        <f>data!BV85</f>
        <v>954477</v>
      </c>
      <c r="E341" s="238">
        <f>data!BW85</f>
        <v>8464410</v>
      </c>
      <c r="F341" s="238">
        <f>data!BX85</f>
        <v>1007435</v>
      </c>
      <c r="G341" s="238">
        <f>data!BY85</f>
        <v>2591086</v>
      </c>
      <c r="H341" s="238">
        <f>data!BZ85</f>
        <v>0</v>
      </c>
      <c r="I341" s="238">
        <f>data!CA85</f>
        <v>1123336.31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1010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1011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1012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1013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1014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1015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1016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1017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1018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1000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1053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BHC Fairfax Hospital Inc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1002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1054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1006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5.29</v>
      </c>
      <c r="E362" s="260"/>
      <c r="F362" s="248"/>
      <c r="G362" s="248"/>
      <c r="H362" s="248"/>
      <c r="I362" s="261">
        <f>data!CE60</f>
        <v>375.53000000000009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593243</v>
      </c>
      <c r="E363" s="262"/>
      <c r="F363" s="262"/>
      <c r="G363" s="262"/>
      <c r="H363" s="262"/>
      <c r="I363" s="257">
        <f>data!CE61</f>
        <v>38942507.740000002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110573</v>
      </c>
      <c r="E364" s="262"/>
      <c r="F364" s="262"/>
      <c r="G364" s="262"/>
      <c r="H364" s="262"/>
      <c r="I364" s="257">
        <f>data!CE62</f>
        <v>7258418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8252522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17275</v>
      </c>
      <c r="E366" s="262"/>
      <c r="F366" s="262"/>
      <c r="G366" s="262"/>
      <c r="H366" s="262"/>
      <c r="I366" s="257">
        <f>data!CE64</f>
        <v>2070581.29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-522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126172</v>
      </c>
      <c r="E368" s="262"/>
      <c r="F368" s="262"/>
      <c r="G368" s="262"/>
      <c r="H368" s="262"/>
      <c r="I368" s="257">
        <f>data!CE66</f>
        <v>2831158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1241321</v>
      </c>
    </row>
    <row r="370" spans="1:9" ht="20.100000000000001" customHeight="1" x14ac:dyDescent="0.2">
      <c r="A370" s="230">
        <v>13</v>
      </c>
      <c r="B370" s="238" t="s">
        <v>1007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670868</v>
      </c>
    </row>
    <row r="371" spans="1:9" ht="20.100000000000001" customHeight="1" x14ac:dyDescent="0.2">
      <c r="A371" s="230">
        <v>14</v>
      </c>
      <c r="B371" s="238" t="s">
        <v>1008</v>
      </c>
      <c r="C371" s="257">
        <f>data!CB69</f>
        <v>0</v>
      </c>
      <c r="D371" s="257">
        <f>data!CC69</f>
        <v>95743</v>
      </c>
      <c r="E371" s="257">
        <f>data!CD69</f>
        <v>0</v>
      </c>
      <c r="F371" s="262"/>
      <c r="G371" s="262"/>
      <c r="H371" s="262"/>
      <c r="I371" s="257">
        <f>data!CE69</f>
        <v>1571008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1009</v>
      </c>
      <c r="C373" s="257">
        <f>data!CB85</f>
        <v>0</v>
      </c>
      <c r="D373" s="257">
        <f>data!CC85</f>
        <v>943006</v>
      </c>
      <c r="E373" s="257">
        <f>data!CD85</f>
        <v>0</v>
      </c>
      <c r="F373" s="262"/>
      <c r="G373" s="262"/>
      <c r="H373" s="262"/>
      <c r="I373" s="238">
        <f>data!CE85</f>
        <v>62837862.030000001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1010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1011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126741890</v>
      </c>
    </row>
    <row r="377" spans="1:9" ht="20.100000000000001" customHeight="1" x14ac:dyDescent="0.2">
      <c r="A377" s="230">
        <v>20</v>
      </c>
      <c r="B377" s="246" t="s">
        <v>1012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13047012</v>
      </c>
    </row>
    <row r="378" spans="1:9" ht="20.100000000000001" customHeight="1" x14ac:dyDescent="0.2">
      <c r="A378" s="230">
        <v>21</v>
      </c>
      <c r="B378" s="246" t="s">
        <v>1013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139788902</v>
      </c>
    </row>
    <row r="379" spans="1:9" ht="20.100000000000001" customHeight="1" x14ac:dyDescent="0.2">
      <c r="A379" s="230" t="s">
        <v>1014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1015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49223</v>
      </c>
    </row>
    <row r="381" spans="1:9" ht="20.100000000000001" customHeight="1" x14ac:dyDescent="0.2">
      <c r="A381" s="230">
        <v>23</v>
      </c>
      <c r="B381" s="238" t="s">
        <v>1016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127176</v>
      </c>
    </row>
    <row r="382" spans="1:9" ht="20.100000000000001" customHeight="1" x14ac:dyDescent="0.2">
      <c r="A382" s="230">
        <v>24</v>
      </c>
      <c r="B382" s="238" t="s">
        <v>1017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30549</v>
      </c>
    </row>
    <row r="383" spans="1:9" ht="20.100000000000001" customHeight="1" x14ac:dyDescent="0.2">
      <c r="A383" s="230">
        <v>25</v>
      </c>
      <c r="B383" s="238" t="s">
        <v>1018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180241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178.03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0" transitionEvaluation="1" transitionEntry="1" codeName="Sheet1">
    <tabColor rgb="FF92D050"/>
    <pageSetUpPr autoPageBreaks="0" fitToPage="1"/>
  </sheetPr>
  <dimension ref="A1:CF716"/>
  <sheetViews>
    <sheetView topLeftCell="A40" zoomScaleNormal="100" workbookViewId="0">
      <selection activeCell="G100" sqref="G10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1055</v>
      </c>
    </row>
    <row r="6" spans="1:3" x14ac:dyDescent="0.25">
      <c r="A6" s="11" t="s">
        <v>1056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1057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1058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2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8">
        <v>0</v>
      </c>
    </row>
    <row r="48" spans="1:84" x14ac:dyDescent="0.25">
      <c r="A48" s="25" t="s">
        <v>231</v>
      </c>
      <c r="B48" s="272">
        <v>5505491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2992830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496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128302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53707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267195</v>
      </c>
      <c r="AV48" s="25">
        <v>374899</v>
      </c>
      <c r="AW48" s="25">
        <v>0</v>
      </c>
      <c r="AX48" s="25">
        <v>0</v>
      </c>
      <c r="AY48" s="25">
        <v>101812</v>
      </c>
      <c r="AZ48" s="25">
        <v>0</v>
      </c>
      <c r="BA48" s="25">
        <v>0</v>
      </c>
      <c r="BB48" s="25">
        <v>0</v>
      </c>
      <c r="BC48" s="25">
        <v>-2272</v>
      </c>
      <c r="BD48" s="25">
        <v>8087</v>
      </c>
      <c r="BE48" s="25">
        <v>31478</v>
      </c>
      <c r="BF48" s="25">
        <v>35393</v>
      </c>
      <c r="BG48" s="25">
        <v>87309</v>
      </c>
      <c r="BH48" s="25">
        <v>0</v>
      </c>
      <c r="BI48" s="25">
        <v>136812</v>
      </c>
      <c r="BJ48" s="25">
        <v>60513</v>
      </c>
      <c r="BK48" s="25">
        <v>85665</v>
      </c>
      <c r="BL48" s="25">
        <v>235521</v>
      </c>
      <c r="BM48" s="25">
        <v>0</v>
      </c>
      <c r="BN48" s="25">
        <v>113823</v>
      </c>
      <c r="BO48" s="25">
        <v>0</v>
      </c>
      <c r="BP48" s="25">
        <v>0</v>
      </c>
      <c r="BQ48" s="25">
        <v>0</v>
      </c>
      <c r="BR48" s="25">
        <v>81508</v>
      </c>
      <c r="BS48" s="25">
        <v>0</v>
      </c>
      <c r="BT48" s="25">
        <v>0</v>
      </c>
      <c r="BU48" s="25">
        <v>0</v>
      </c>
      <c r="BV48" s="25">
        <v>70371</v>
      </c>
      <c r="BW48" s="25">
        <v>0</v>
      </c>
      <c r="BX48" s="25">
        <v>131426</v>
      </c>
      <c r="BY48" s="25">
        <v>298791</v>
      </c>
      <c r="BZ48" s="25">
        <v>0</v>
      </c>
      <c r="CA48" s="25">
        <v>121825</v>
      </c>
      <c r="CB48" s="25">
        <v>0</v>
      </c>
      <c r="CC48" s="25">
        <v>90003</v>
      </c>
      <c r="CD48" s="25" t="s">
        <v>1059</v>
      </c>
      <c r="CE48" s="25" t="s">
        <v>1059</v>
      </c>
      <c r="CF48" s="328">
        <v>0</v>
      </c>
    </row>
    <row r="49" spans="1:84" x14ac:dyDescent="0.25">
      <c r="A49" s="16" t="s">
        <v>232</v>
      </c>
      <c r="B49" s="25">
        <v>5505491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8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8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8">
        <v>0</v>
      </c>
    </row>
    <row r="52" spans="1:84" x14ac:dyDescent="0.25">
      <c r="A52" s="31" t="s">
        <v>234</v>
      </c>
      <c r="B52" s="329">
        <v>1203661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1203661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 t="s">
        <v>1059</v>
      </c>
      <c r="CE52" s="25" t="s">
        <v>1059</v>
      </c>
      <c r="CF52" s="328">
        <v>0</v>
      </c>
    </row>
    <row r="53" spans="1:84" x14ac:dyDescent="0.25">
      <c r="A53" s="16" t="s">
        <v>232</v>
      </c>
      <c r="B53" s="25">
        <v>1203661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8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8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8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8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8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8">
        <v>0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0</v>
      </c>
      <c r="H59" s="273">
        <v>40774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30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7504</v>
      </c>
      <c r="AV59" s="331">
        <v>0</v>
      </c>
      <c r="AW59" s="331">
        <v>0</v>
      </c>
      <c r="AX59" s="331">
        <v>0</v>
      </c>
      <c r="AY59" s="330">
        <v>122322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49223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328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0</v>
      </c>
      <c r="F60" s="277">
        <v>0</v>
      </c>
      <c r="G60" s="277">
        <v>0</v>
      </c>
      <c r="H60" s="277">
        <v>169.11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3">
        <v>0</v>
      </c>
      <c r="Q60" s="333">
        <v>0</v>
      </c>
      <c r="R60" s="333">
        <v>0</v>
      </c>
      <c r="S60" s="278">
        <v>0</v>
      </c>
      <c r="T60" s="278">
        <v>0</v>
      </c>
      <c r="U60" s="334">
        <v>0</v>
      </c>
      <c r="V60" s="333">
        <v>0</v>
      </c>
      <c r="W60" s="333">
        <v>0</v>
      </c>
      <c r="X60" s="333">
        <v>0</v>
      </c>
      <c r="Y60" s="333">
        <v>0</v>
      </c>
      <c r="Z60" s="333">
        <v>0</v>
      </c>
      <c r="AA60" s="333">
        <v>0</v>
      </c>
      <c r="AB60" s="278">
        <v>4.7</v>
      </c>
      <c r="AC60" s="333">
        <v>0</v>
      </c>
      <c r="AD60" s="333">
        <v>0</v>
      </c>
      <c r="AE60" s="333">
        <v>0</v>
      </c>
      <c r="AF60" s="333">
        <v>0</v>
      </c>
      <c r="AG60" s="333">
        <v>0</v>
      </c>
      <c r="AH60" s="333">
        <v>0</v>
      </c>
      <c r="AI60" s="333">
        <v>0</v>
      </c>
      <c r="AJ60" s="333">
        <v>0</v>
      </c>
      <c r="AK60" s="333">
        <v>0</v>
      </c>
      <c r="AL60" s="333">
        <v>0</v>
      </c>
      <c r="AM60" s="333">
        <v>4.18</v>
      </c>
      <c r="AN60" s="333">
        <v>0</v>
      </c>
      <c r="AO60" s="333">
        <v>0</v>
      </c>
      <c r="AP60" s="333">
        <v>0</v>
      </c>
      <c r="AQ60" s="333">
        <v>0</v>
      </c>
      <c r="AR60" s="333">
        <v>0</v>
      </c>
      <c r="AS60" s="333">
        <v>0</v>
      </c>
      <c r="AT60" s="333">
        <v>0</v>
      </c>
      <c r="AU60" s="333">
        <v>19.29</v>
      </c>
      <c r="AV60" s="278">
        <v>29.28</v>
      </c>
      <c r="AW60" s="278">
        <v>0</v>
      </c>
      <c r="AX60" s="278">
        <v>0</v>
      </c>
      <c r="AY60" s="333">
        <v>9.7200000000000006</v>
      </c>
      <c r="AZ60" s="333">
        <v>0</v>
      </c>
      <c r="BA60" s="278">
        <v>0</v>
      </c>
      <c r="BB60" s="278">
        <v>0</v>
      </c>
      <c r="BC60" s="278">
        <v>0</v>
      </c>
      <c r="BD60" s="278">
        <v>0.91</v>
      </c>
      <c r="BE60" s="333">
        <v>2.33</v>
      </c>
      <c r="BF60" s="278">
        <v>14.45</v>
      </c>
      <c r="BG60" s="278">
        <v>9.32</v>
      </c>
      <c r="BH60" s="278">
        <v>0</v>
      </c>
      <c r="BI60" s="278">
        <v>11.13</v>
      </c>
      <c r="BJ60" s="278">
        <v>3.8</v>
      </c>
      <c r="BK60" s="278">
        <v>6.48</v>
      </c>
      <c r="BL60" s="278">
        <v>16.149999999999999</v>
      </c>
      <c r="BM60" s="278">
        <v>0</v>
      </c>
      <c r="BN60" s="278">
        <v>4.88</v>
      </c>
      <c r="BO60" s="278">
        <v>0</v>
      </c>
      <c r="BP60" s="278">
        <v>0</v>
      </c>
      <c r="BQ60" s="278">
        <v>0</v>
      </c>
      <c r="BR60" s="278">
        <v>5.61</v>
      </c>
      <c r="BS60" s="278">
        <v>0</v>
      </c>
      <c r="BT60" s="278">
        <v>0</v>
      </c>
      <c r="BU60" s="278">
        <v>0</v>
      </c>
      <c r="BV60" s="278">
        <v>7.04</v>
      </c>
      <c r="BW60" s="278">
        <v>-3.72</v>
      </c>
      <c r="BX60" s="278">
        <v>9.11</v>
      </c>
      <c r="BY60" s="278">
        <v>14.07</v>
      </c>
      <c r="BZ60" s="278">
        <v>0</v>
      </c>
      <c r="CA60" s="278">
        <v>8.4499999999999993</v>
      </c>
      <c r="CB60" s="278">
        <v>0</v>
      </c>
      <c r="CC60" s="278">
        <v>8.6199999999999992</v>
      </c>
      <c r="CD60" s="209" t="s">
        <v>247</v>
      </c>
      <c r="CE60" s="227">
        <v>354.91</v>
      </c>
      <c r="CF60" s="335">
        <v>0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0</v>
      </c>
      <c r="F61" s="273">
        <v>0</v>
      </c>
      <c r="G61" s="273">
        <v>0</v>
      </c>
      <c r="H61" s="273">
        <v>18995084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30">
        <v>0</v>
      </c>
      <c r="Q61" s="330">
        <v>0</v>
      </c>
      <c r="R61" s="330">
        <v>0</v>
      </c>
      <c r="S61" s="280">
        <v>0</v>
      </c>
      <c r="T61" s="280">
        <v>0</v>
      </c>
      <c r="U61" s="332">
        <v>0</v>
      </c>
      <c r="V61" s="330">
        <v>3151</v>
      </c>
      <c r="W61" s="330">
        <v>0</v>
      </c>
      <c r="X61" s="330">
        <v>0</v>
      </c>
      <c r="Y61" s="330">
        <v>0</v>
      </c>
      <c r="Z61" s="330">
        <v>0</v>
      </c>
      <c r="AA61" s="330">
        <v>0</v>
      </c>
      <c r="AB61" s="281">
        <v>814318</v>
      </c>
      <c r="AC61" s="330">
        <v>0</v>
      </c>
      <c r="AD61" s="330">
        <v>0</v>
      </c>
      <c r="AE61" s="330">
        <v>0</v>
      </c>
      <c r="AF61" s="330">
        <v>0</v>
      </c>
      <c r="AG61" s="330">
        <v>0</v>
      </c>
      <c r="AH61" s="330">
        <v>0</v>
      </c>
      <c r="AI61" s="330">
        <v>0</v>
      </c>
      <c r="AJ61" s="330">
        <v>0</v>
      </c>
      <c r="AK61" s="330">
        <v>0</v>
      </c>
      <c r="AL61" s="330">
        <v>0</v>
      </c>
      <c r="AM61" s="330">
        <v>340870</v>
      </c>
      <c r="AN61" s="330">
        <v>0</v>
      </c>
      <c r="AO61" s="330">
        <v>0</v>
      </c>
      <c r="AP61" s="330">
        <v>0</v>
      </c>
      <c r="AQ61" s="330">
        <v>0</v>
      </c>
      <c r="AR61" s="330">
        <v>0</v>
      </c>
      <c r="AS61" s="330">
        <v>0</v>
      </c>
      <c r="AT61" s="330">
        <v>0</v>
      </c>
      <c r="AU61" s="330">
        <v>1695853</v>
      </c>
      <c r="AV61" s="280">
        <v>2379432</v>
      </c>
      <c r="AW61" s="280">
        <v>0</v>
      </c>
      <c r="AX61" s="280">
        <v>0</v>
      </c>
      <c r="AY61" s="330">
        <v>646190</v>
      </c>
      <c r="AZ61" s="330">
        <v>0</v>
      </c>
      <c r="BA61" s="280">
        <v>0</v>
      </c>
      <c r="BB61" s="280">
        <v>0</v>
      </c>
      <c r="BC61" s="280">
        <v>-14422</v>
      </c>
      <c r="BD61" s="280">
        <v>51326</v>
      </c>
      <c r="BE61" s="330">
        <v>199785</v>
      </c>
      <c r="BF61" s="280">
        <v>224635</v>
      </c>
      <c r="BG61" s="280">
        <v>554139</v>
      </c>
      <c r="BH61" s="280">
        <v>0</v>
      </c>
      <c r="BI61" s="280">
        <v>868326.26</v>
      </c>
      <c r="BJ61" s="280">
        <v>384065</v>
      </c>
      <c r="BK61" s="280">
        <v>543702</v>
      </c>
      <c r="BL61" s="280">
        <v>1494820.55</v>
      </c>
      <c r="BM61" s="280">
        <v>0</v>
      </c>
      <c r="BN61" s="280">
        <v>722416.11</v>
      </c>
      <c r="BO61" s="280">
        <v>0</v>
      </c>
      <c r="BP61" s="280">
        <v>0</v>
      </c>
      <c r="BQ61" s="280">
        <v>0</v>
      </c>
      <c r="BR61" s="280">
        <v>517318</v>
      </c>
      <c r="BS61" s="280">
        <v>0</v>
      </c>
      <c r="BT61" s="280">
        <v>0</v>
      </c>
      <c r="BU61" s="280">
        <v>0</v>
      </c>
      <c r="BV61" s="280">
        <v>446634</v>
      </c>
      <c r="BW61" s="280">
        <v>0</v>
      </c>
      <c r="BX61" s="280">
        <v>834140</v>
      </c>
      <c r="BY61" s="280">
        <v>1896385</v>
      </c>
      <c r="BZ61" s="280">
        <v>0</v>
      </c>
      <c r="CA61" s="280">
        <v>773203.73</v>
      </c>
      <c r="CB61" s="280">
        <v>0</v>
      </c>
      <c r="CC61" s="280">
        <v>571233.86</v>
      </c>
      <c r="CD61" s="24" t="s">
        <v>247</v>
      </c>
      <c r="CE61" s="25">
        <v>34942605.509999998</v>
      </c>
      <c r="CF61" s="328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2992830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496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128302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53707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267195</v>
      </c>
      <c r="AV62" s="25">
        <v>374899</v>
      </c>
      <c r="AW62" s="25">
        <v>0</v>
      </c>
      <c r="AX62" s="25">
        <v>0</v>
      </c>
      <c r="AY62" s="25">
        <v>101812</v>
      </c>
      <c r="AZ62" s="25">
        <v>0</v>
      </c>
      <c r="BA62" s="25">
        <v>0</v>
      </c>
      <c r="BB62" s="25">
        <v>0</v>
      </c>
      <c r="BC62" s="25">
        <v>-2272</v>
      </c>
      <c r="BD62" s="25">
        <v>8087</v>
      </c>
      <c r="BE62" s="25">
        <v>31478</v>
      </c>
      <c r="BF62" s="25">
        <v>35393</v>
      </c>
      <c r="BG62" s="25">
        <v>87309</v>
      </c>
      <c r="BH62" s="25">
        <v>0</v>
      </c>
      <c r="BI62" s="25">
        <v>136812</v>
      </c>
      <c r="BJ62" s="25">
        <v>60513</v>
      </c>
      <c r="BK62" s="25">
        <v>85665</v>
      </c>
      <c r="BL62" s="25">
        <v>235521</v>
      </c>
      <c r="BM62" s="25">
        <v>0</v>
      </c>
      <c r="BN62" s="25">
        <v>113823</v>
      </c>
      <c r="BO62" s="25">
        <v>0</v>
      </c>
      <c r="BP62" s="25">
        <v>0</v>
      </c>
      <c r="BQ62" s="25">
        <v>0</v>
      </c>
      <c r="BR62" s="25">
        <v>81508</v>
      </c>
      <c r="BS62" s="25">
        <v>0</v>
      </c>
      <c r="BT62" s="25">
        <v>0</v>
      </c>
      <c r="BU62" s="25">
        <v>0</v>
      </c>
      <c r="BV62" s="25">
        <v>70371</v>
      </c>
      <c r="BW62" s="25">
        <v>0</v>
      </c>
      <c r="BX62" s="25">
        <v>131426</v>
      </c>
      <c r="BY62" s="25">
        <v>298791</v>
      </c>
      <c r="BZ62" s="25">
        <v>0</v>
      </c>
      <c r="CA62" s="25">
        <v>121825</v>
      </c>
      <c r="CB62" s="25">
        <v>0</v>
      </c>
      <c r="CC62" s="25">
        <v>90003</v>
      </c>
      <c r="CD62" s="24" t="s">
        <v>247</v>
      </c>
      <c r="CE62" s="25">
        <v>5505494</v>
      </c>
      <c r="CF62" s="328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0">
        <v>0</v>
      </c>
      <c r="Q63" s="330">
        <v>0</v>
      </c>
      <c r="R63" s="330">
        <v>0</v>
      </c>
      <c r="S63" s="280">
        <v>0</v>
      </c>
      <c r="T63" s="280">
        <v>0</v>
      </c>
      <c r="U63" s="332">
        <v>0</v>
      </c>
      <c r="V63" s="330">
        <v>0</v>
      </c>
      <c r="W63" s="330">
        <v>0</v>
      </c>
      <c r="X63" s="330">
        <v>0</v>
      </c>
      <c r="Y63" s="330">
        <v>0</v>
      </c>
      <c r="Z63" s="330">
        <v>0</v>
      </c>
      <c r="AA63" s="330">
        <v>0</v>
      </c>
      <c r="AB63" s="281">
        <v>0</v>
      </c>
      <c r="AC63" s="330">
        <v>0</v>
      </c>
      <c r="AD63" s="330">
        <v>0</v>
      </c>
      <c r="AE63" s="330">
        <v>0</v>
      </c>
      <c r="AF63" s="330">
        <v>0</v>
      </c>
      <c r="AG63" s="330">
        <v>0</v>
      </c>
      <c r="AH63" s="330">
        <v>0</v>
      </c>
      <c r="AI63" s="330">
        <v>0</v>
      </c>
      <c r="AJ63" s="330">
        <v>0</v>
      </c>
      <c r="AK63" s="330">
        <v>0</v>
      </c>
      <c r="AL63" s="330">
        <v>0</v>
      </c>
      <c r="AM63" s="330">
        <v>0</v>
      </c>
      <c r="AN63" s="330">
        <v>0</v>
      </c>
      <c r="AO63" s="330">
        <v>0</v>
      </c>
      <c r="AP63" s="330">
        <v>0</v>
      </c>
      <c r="AQ63" s="330">
        <v>0</v>
      </c>
      <c r="AR63" s="330">
        <v>0</v>
      </c>
      <c r="AS63" s="330">
        <v>0</v>
      </c>
      <c r="AT63" s="330">
        <v>0</v>
      </c>
      <c r="AU63" s="330">
        <v>0</v>
      </c>
      <c r="AV63" s="280">
        <v>0</v>
      </c>
      <c r="AW63" s="280">
        <v>0</v>
      </c>
      <c r="AX63" s="280">
        <v>0</v>
      </c>
      <c r="AY63" s="330">
        <v>0</v>
      </c>
      <c r="AZ63" s="330">
        <v>0</v>
      </c>
      <c r="BA63" s="280">
        <v>0</v>
      </c>
      <c r="BB63" s="280">
        <v>0</v>
      </c>
      <c r="BC63" s="280">
        <v>0</v>
      </c>
      <c r="BD63" s="280">
        <v>0</v>
      </c>
      <c r="BE63" s="33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7814026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7814026</v>
      </c>
      <c r="CF63" s="328">
        <v>0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0</v>
      </c>
      <c r="F64" s="273">
        <v>0</v>
      </c>
      <c r="G64" s="273">
        <v>0</v>
      </c>
      <c r="H64" s="273">
        <v>1115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30">
        <v>0</v>
      </c>
      <c r="Q64" s="330">
        <v>0</v>
      </c>
      <c r="R64" s="330">
        <v>0</v>
      </c>
      <c r="S64" s="280">
        <v>0</v>
      </c>
      <c r="T64" s="280">
        <v>0</v>
      </c>
      <c r="U64" s="332">
        <v>0</v>
      </c>
      <c r="V64" s="330">
        <v>0</v>
      </c>
      <c r="W64" s="330">
        <v>0</v>
      </c>
      <c r="X64" s="330">
        <v>0</v>
      </c>
      <c r="Y64" s="330">
        <v>0</v>
      </c>
      <c r="Z64" s="330">
        <v>0</v>
      </c>
      <c r="AA64" s="330">
        <v>0</v>
      </c>
      <c r="AB64" s="281">
        <v>419470</v>
      </c>
      <c r="AC64" s="330">
        <v>0</v>
      </c>
      <c r="AD64" s="330">
        <v>0</v>
      </c>
      <c r="AE64" s="330">
        <v>0</v>
      </c>
      <c r="AF64" s="330">
        <v>0</v>
      </c>
      <c r="AG64" s="330">
        <v>0</v>
      </c>
      <c r="AH64" s="330">
        <v>0</v>
      </c>
      <c r="AI64" s="330">
        <v>0</v>
      </c>
      <c r="AJ64" s="330">
        <v>0</v>
      </c>
      <c r="AK64" s="330">
        <v>0</v>
      </c>
      <c r="AL64" s="330">
        <v>0</v>
      </c>
      <c r="AM64" s="330">
        <v>22706</v>
      </c>
      <c r="AN64" s="330">
        <v>0</v>
      </c>
      <c r="AO64" s="330">
        <v>0</v>
      </c>
      <c r="AP64" s="330">
        <v>0</v>
      </c>
      <c r="AQ64" s="330">
        <v>0</v>
      </c>
      <c r="AR64" s="330">
        <v>0</v>
      </c>
      <c r="AS64" s="330">
        <v>0</v>
      </c>
      <c r="AT64" s="330">
        <v>0</v>
      </c>
      <c r="AU64" s="330">
        <v>9621</v>
      </c>
      <c r="AV64" s="280">
        <v>5353</v>
      </c>
      <c r="AW64" s="280">
        <v>0</v>
      </c>
      <c r="AX64" s="280">
        <v>0</v>
      </c>
      <c r="AY64" s="330">
        <v>1041556</v>
      </c>
      <c r="AZ64" s="330">
        <v>0</v>
      </c>
      <c r="BA64" s="280">
        <v>0</v>
      </c>
      <c r="BB64" s="280">
        <v>130</v>
      </c>
      <c r="BC64" s="280">
        <v>0</v>
      </c>
      <c r="BD64" s="280">
        <v>232778</v>
      </c>
      <c r="BE64" s="330">
        <v>64659</v>
      </c>
      <c r="BF64" s="280">
        <v>119088</v>
      </c>
      <c r="BG64" s="280">
        <v>3047</v>
      </c>
      <c r="BH64" s="280">
        <v>0</v>
      </c>
      <c r="BI64" s="280">
        <v>23332.14</v>
      </c>
      <c r="BJ64" s="280">
        <v>1572</v>
      </c>
      <c r="BK64" s="280">
        <v>2306</v>
      </c>
      <c r="BL64" s="280">
        <v>9421.4500000000007</v>
      </c>
      <c r="BM64" s="280">
        <v>0</v>
      </c>
      <c r="BN64" s="280">
        <v>13425.31</v>
      </c>
      <c r="BO64" s="280">
        <v>0</v>
      </c>
      <c r="BP64" s="280">
        <v>0</v>
      </c>
      <c r="BQ64" s="280">
        <v>0</v>
      </c>
      <c r="BR64" s="280">
        <v>4903</v>
      </c>
      <c r="BS64" s="280">
        <v>0</v>
      </c>
      <c r="BT64" s="280">
        <v>0</v>
      </c>
      <c r="BU64" s="280">
        <v>0</v>
      </c>
      <c r="BV64" s="280">
        <v>44586</v>
      </c>
      <c r="BW64" s="280">
        <v>2430</v>
      </c>
      <c r="BX64" s="280">
        <v>1730</v>
      </c>
      <c r="BY64" s="280">
        <v>21963</v>
      </c>
      <c r="BZ64" s="280">
        <v>0</v>
      </c>
      <c r="CA64" s="280">
        <v>0</v>
      </c>
      <c r="CB64" s="280">
        <v>0</v>
      </c>
      <c r="CC64" s="280">
        <v>14161.37</v>
      </c>
      <c r="CD64" s="24" t="s">
        <v>247</v>
      </c>
      <c r="CE64" s="25">
        <v>2059353.27</v>
      </c>
      <c r="CF64" s="328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0">
        <v>0</v>
      </c>
      <c r="Q65" s="330">
        <v>0</v>
      </c>
      <c r="R65" s="330">
        <v>0</v>
      </c>
      <c r="S65" s="280">
        <v>0</v>
      </c>
      <c r="T65" s="280">
        <v>0</v>
      </c>
      <c r="U65" s="332">
        <v>0</v>
      </c>
      <c r="V65" s="330">
        <v>0</v>
      </c>
      <c r="W65" s="330">
        <v>0</v>
      </c>
      <c r="X65" s="330">
        <v>0</v>
      </c>
      <c r="Y65" s="330">
        <v>0</v>
      </c>
      <c r="Z65" s="330">
        <v>0</v>
      </c>
      <c r="AA65" s="330">
        <v>0</v>
      </c>
      <c r="AB65" s="281">
        <v>0</v>
      </c>
      <c r="AC65" s="330">
        <v>0</v>
      </c>
      <c r="AD65" s="330">
        <v>0</v>
      </c>
      <c r="AE65" s="330">
        <v>0</v>
      </c>
      <c r="AF65" s="330">
        <v>0</v>
      </c>
      <c r="AG65" s="330">
        <v>0</v>
      </c>
      <c r="AH65" s="330">
        <v>0</v>
      </c>
      <c r="AI65" s="330">
        <v>0</v>
      </c>
      <c r="AJ65" s="330">
        <v>0</v>
      </c>
      <c r="AK65" s="330">
        <v>0</v>
      </c>
      <c r="AL65" s="330">
        <v>0</v>
      </c>
      <c r="AM65" s="330">
        <v>0</v>
      </c>
      <c r="AN65" s="330">
        <v>0</v>
      </c>
      <c r="AO65" s="330">
        <v>0</v>
      </c>
      <c r="AP65" s="330">
        <v>0</v>
      </c>
      <c r="AQ65" s="330">
        <v>0</v>
      </c>
      <c r="AR65" s="330">
        <v>0</v>
      </c>
      <c r="AS65" s="330">
        <v>0</v>
      </c>
      <c r="AT65" s="330">
        <v>0</v>
      </c>
      <c r="AU65" s="330">
        <v>0</v>
      </c>
      <c r="AV65" s="280">
        <v>0</v>
      </c>
      <c r="AW65" s="280">
        <v>0</v>
      </c>
      <c r="AX65" s="280">
        <v>0</v>
      </c>
      <c r="AY65" s="330">
        <v>0</v>
      </c>
      <c r="AZ65" s="330">
        <v>0</v>
      </c>
      <c r="BA65" s="280">
        <v>0</v>
      </c>
      <c r="BB65" s="280">
        <v>0</v>
      </c>
      <c r="BC65" s="280">
        <v>0</v>
      </c>
      <c r="BD65" s="280">
        <v>0</v>
      </c>
      <c r="BE65" s="330">
        <v>522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522</v>
      </c>
      <c r="CF65" s="328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0</v>
      </c>
      <c r="F66" s="273">
        <v>0</v>
      </c>
      <c r="G66" s="273">
        <v>0</v>
      </c>
      <c r="H66" s="273">
        <v>143039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30">
        <v>0</v>
      </c>
      <c r="Q66" s="330">
        <v>0</v>
      </c>
      <c r="R66" s="330">
        <v>0</v>
      </c>
      <c r="S66" s="280">
        <v>0</v>
      </c>
      <c r="T66" s="280">
        <v>0</v>
      </c>
      <c r="U66" s="332">
        <v>63314</v>
      </c>
      <c r="V66" s="330">
        <v>0</v>
      </c>
      <c r="W66" s="330">
        <v>0</v>
      </c>
      <c r="X66" s="330">
        <v>0</v>
      </c>
      <c r="Y66" s="330">
        <v>25562</v>
      </c>
      <c r="Z66" s="330">
        <v>0</v>
      </c>
      <c r="AA66" s="330">
        <v>0</v>
      </c>
      <c r="AB66" s="281">
        <v>116751</v>
      </c>
      <c r="AC66" s="330">
        <v>0</v>
      </c>
      <c r="AD66" s="330">
        <v>0</v>
      </c>
      <c r="AE66" s="330">
        <v>0</v>
      </c>
      <c r="AF66" s="330">
        <v>0</v>
      </c>
      <c r="AG66" s="330">
        <v>0</v>
      </c>
      <c r="AH66" s="330">
        <v>0</v>
      </c>
      <c r="AI66" s="330">
        <v>0</v>
      </c>
      <c r="AJ66" s="330">
        <v>0</v>
      </c>
      <c r="AK66" s="330">
        <v>0</v>
      </c>
      <c r="AL66" s="330">
        <v>0</v>
      </c>
      <c r="AM66" s="330">
        <v>100080</v>
      </c>
      <c r="AN66" s="330">
        <v>0</v>
      </c>
      <c r="AO66" s="330">
        <v>0</v>
      </c>
      <c r="AP66" s="330">
        <v>0</v>
      </c>
      <c r="AQ66" s="330">
        <v>0</v>
      </c>
      <c r="AR66" s="330">
        <v>0</v>
      </c>
      <c r="AS66" s="330">
        <v>0</v>
      </c>
      <c r="AT66" s="330">
        <v>0</v>
      </c>
      <c r="AU66" s="330">
        <v>0</v>
      </c>
      <c r="AV66" s="280">
        <v>0</v>
      </c>
      <c r="AW66" s="280">
        <v>0</v>
      </c>
      <c r="AX66" s="280">
        <v>0</v>
      </c>
      <c r="AY66" s="330">
        <v>25443</v>
      </c>
      <c r="AZ66" s="330">
        <v>0</v>
      </c>
      <c r="BA66" s="280">
        <v>197209</v>
      </c>
      <c r="BB66" s="280">
        <v>110</v>
      </c>
      <c r="BC66" s="280">
        <v>0</v>
      </c>
      <c r="BD66" s="280">
        <v>0</v>
      </c>
      <c r="BE66" s="330">
        <v>326181</v>
      </c>
      <c r="BF66" s="280">
        <v>946004</v>
      </c>
      <c r="BG66" s="280">
        <v>283</v>
      </c>
      <c r="BH66" s="280">
        <v>0</v>
      </c>
      <c r="BI66" s="280">
        <v>62236.14</v>
      </c>
      <c r="BJ66" s="280">
        <v>3052</v>
      </c>
      <c r="BK66" s="280">
        <v>61362</v>
      </c>
      <c r="BL66" s="280">
        <v>104167.05</v>
      </c>
      <c r="BM66" s="280">
        <v>0</v>
      </c>
      <c r="BN66" s="280">
        <v>96209.39</v>
      </c>
      <c r="BO66" s="280">
        <v>0</v>
      </c>
      <c r="BP66" s="280">
        <v>0</v>
      </c>
      <c r="BQ66" s="280">
        <v>0</v>
      </c>
      <c r="BR66" s="280">
        <v>3201</v>
      </c>
      <c r="BS66" s="280">
        <v>0</v>
      </c>
      <c r="BT66" s="280">
        <v>0</v>
      </c>
      <c r="BU66" s="280">
        <v>0</v>
      </c>
      <c r="BV66" s="280">
        <v>319873</v>
      </c>
      <c r="BW66" s="280">
        <v>217513</v>
      </c>
      <c r="BX66" s="280">
        <v>4</v>
      </c>
      <c r="BY66" s="280">
        <v>83549</v>
      </c>
      <c r="BZ66" s="280">
        <v>0</v>
      </c>
      <c r="CA66" s="280">
        <v>0</v>
      </c>
      <c r="CB66" s="280">
        <v>0</v>
      </c>
      <c r="CC66" s="280">
        <v>99649.68</v>
      </c>
      <c r="CD66" s="24" t="s">
        <v>247</v>
      </c>
      <c r="CE66" s="25">
        <v>2994792.2600000002</v>
      </c>
      <c r="CF66" s="328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1203661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1203661</v>
      </c>
      <c r="CF67" s="328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0">
        <v>0</v>
      </c>
      <c r="Q68" s="330">
        <v>0</v>
      </c>
      <c r="R68" s="330">
        <v>0</v>
      </c>
      <c r="S68" s="280">
        <v>0</v>
      </c>
      <c r="T68" s="280">
        <v>0</v>
      </c>
      <c r="U68" s="332">
        <v>0</v>
      </c>
      <c r="V68" s="330">
        <v>0</v>
      </c>
      <c r="W68" s="330">
        <v>0</v>
      </c>
      <c r="X68" s="330">
        <v>0</v>
      </c>
      <c r="Y68" s="330">
        <v>0</v>
      </c>
      <c r="Z68" s="330">
        <v>0</v>
      </c>
      <c r="AA68" s="330">
        <v>0</v>
      </c>
      <c r="AB68" s="281">
        <v>170</v>
      </c>
      <c r="AC68" s="330">
        <v>0</v>
      </c>
      <c r="AD68" s="330">
        <v>0</v>
      </c>
      <c r="AE68" s="330">
        <v>0</v>
      </c>
      <c r="AF68" s="330">
        <v>0</v>
      </c>
      <c r="AG68" s="330">
        <v>0</v>
      </c>
      <c r="AH68" s="330">
        <v>0</v>
      </c>
      <c r="AI68" s="330">
        <v>0</v>
      </c>
      <c r="AJ68" s="330">
        <v>0</v>
      </c>
      <c r="AK68" s="330">
        <v>0</v>
      </c>
      <c r="AL68" s="330">
        <v>0</v>
      </c>
      <c r="AM68" s="330">
        <v>0</v>
      </c>
      <c r="AN68" s="330">
        <v>0</v>
      </c>
      <c r="AO68" s="330">
        <v>0</v>
      </c>
      <c r="AP68" s="330">
        <v>0</v>
      </c>
      <c r="AQ68" s="330">
        <v>0</v>
      </c>
      <c r="AR68" s="330">
        <v>0</v>
      </c>
      <c r="AS68" s="330">
        <v>0</v>
      </c>
      <c r="AT68" s="330">
        <v>0</v>
      </c>
      <c r="AU68" s="330">
        <v>71498</v>
      </c>
      <c r="AV68" s="280">
        <v>0</v>
      </c>
      <c r="AW68" s="280">
        <v>0</v>
      </c>
      <c r="AX68" s="280">
        <v>0</v>
      </c>
      <c r="AY68" s="330">
        <v>0</v>
      </c>
      <c r="AZ68" s="330">
        <v>0</v>
      </c>
      <c r="BA68" s="280">
        <v>0</v>
      </c>
      <c r="BB68" s="280">
        <v>0</v>
      </c>
      <c r="BC68" s="280">
        <v>0</v>
      </c>
      <c r="BD68" s="280">
        <v>0</v>
      </c>
      <c r="BE68" s="330">
        <v>73220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363173.56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508061.56</v>
      </c>
      <c r="CF68" s="328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10791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3270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72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535</v>
      </c>
      <c r="AV69" s="25">
        <v>874</v>
      </c>
      <c r="AW69" s="25">
        <v>0</v>
      </c>
      <c r="AX69" s="25">
        <v>0</v>
      </c>
      <c r="AY69" s="25">
        <v>1416</v>
      </c>
      <c r="AZ69" s="25">
        <v>0</v>
      </c>
      <c r="BA69" s="25">
        <v>0</v>
      </c>
      <c r="BB69" s="25">
        <v>7279</v>
      </c>
      <c r="BC69" s="25">
        <v>92596</v>
      </c>
      <c r="BD69" s="25">
        <v>1432</v>
      </c>
      <c r="BE69" s="25">
        <v>804939</v>
      </c>
      <c r="BF69" s="25">
        <v>23</v>
      </c>
      <c r="BG69" s="25">
        <v>86067</v>
      </c>
      <c r="BH69" s="25">
        <v>0</v>
      </c>
      <c r="BI69" s="25">
        <v>4658.6499999999996</v>
      </c>
      <c r="BJ69" s="25">
        <v>14371</v>
      </c>
      <c r="BK69" s="25">
        <v>32032</v>
      </c>
      <c r="BL69" s="25">
        <v>0</v>
      </c>
      <c r="BM69" s="25">
        <v>0</v>
      </c>
      <c r="BN69" s="25">
        <v>341422.95</v>
      </c>
      <c r="BO69" s="25">
        <v>0</v>
      </c>
      <c r="BP69" s="25">
        <v>0</v>
      </c>
      <c r="BQ69" s="25">
        <v>0</v>
      </c>
      <c r="BR69" s="25">
        <v>86137</v>
      </c>
      <c r="BS69" s="25">
        <v>0</v>
      </c>
      <c r="BT69" s="25">
        <v>0</v>
      </c>
      <c r="BU69" s="25">
        <v>0</v>
      </c>
      <c r="BV69" s="25">
        <v>5157</v>
      </c>
      <c r="BW69" s="25">
        <v>3093</v>
      </c>
      <c r="BX69" s="25">
        <v>994</v>
      </c>
      <c r="BY69" s="25">
        <v>8032</v>
      </c>
      <c r="BZ69" s="25">
        <v>0</v>
      </c>
      <c r="CA69" s="25">
        <v>712</v>
      </c>
      <c r="CB69" s="25">
        <v>0</v>
      </c>
      <c r="CC69" s="25">
        <v>77097.539999999994</v>
      </c>
      <c r="CD69" s="25">
        <v>0</v>
      </c>
      <c r="CE69" s="25">
        <v>1583001.14</v>
      </c>
      <c r="CF69" s="328">
        <v>0</v>
      </c>
    </row>
    <row r="70" spans="1:84" x14ac:dyDescent="0.25">
      <c r="A70" s="26" t="s">
        <v>269</v>
      </c>
      <c r="B70" s="336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8">
        <v>0</v>
      </c>
    </row>
    <row r="71" spans="1:84" x14ac:dyDescent="0.25">
      <c r="A71" s="26" t="s">
        <v>270</v>
      </c>
      <c r="B71" s="336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8">
        <v>0</v>
      </c>
    </row>
    <row r="72" spans="1:84" x14ac:dyDescent="0.25">
      <c r="A72" s="26" t="s">
        <v>271</v>
      </c>
      <c r="B72" s="336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8">
        <v>0</v>
      </c>
    </row>
    <row r="73" spans="1:84" x14ac:dyDescent="0.25">
      <c r="A73" s="26" t="s">
        <v>272</v>
      </c>
      <c r="B73" s="336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  <c r="CF73" s="328">
        <v>0</v>
      </c>
    </row>
    <row r="74" spans="1:84" x14ac:dyDescent="0.25">
      <c r="A74" s="26" t="s">
        <v>273</v>
      </c>
      <c r="B74" s="336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8">
        <v>0</v>
      </c>
    </row>
    <row r="75" spans="1:84" x14ac:dyDescent="0.25">
      <c r="A75" s="26" t="s">
        <v>274</v>
      </c>
      <c r="B75" s="336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8">
        <v>0</v>
      </c>
    </row>
    <row r="76" spans="1:84" x14ac:dyDescent="0.25">
      <c r="A76" s="26" t="s">
        <v>275</v>
      </c>
      <c r="B76" s="337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8">
        <v>0</v>
      </c>
    </row>
    <row r="77" spans="1:84" x14ac:dyDescent="0.25">
      <c r="A77" s="26" t="s">
        <v>276</v>
      </c>
      <c r="B77" s="336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8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8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  <c r="CF79" s="328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  <c r="CF80" s="328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  <c r="CF81" s="328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8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0">
        <v>0</v>
      </c>
      <c r="F83" s="330">
        <v>0</v>
      </c>
      <c r="G83" s="273">
        <v>0</v>
      </c>
      <c r="H83" s="273">
        <v>10791</v>
      </c>
      <c r="I83" s="330">
        <v>0</v>
      </c>
      <c r="J83" s="330">
        <v>0</v>
      </c>
      <c r="K83" s="330">
        <v>0</v>
      </c>
      <c r="L83" s="330">
        <v>0</v>
      </c>
      <c r="M83" s="273">
        <v>0</v>
      </c>
      <c r="N83" s="273">
        <v>0</v>
      </c>
      <c r="O83" s="273">
        <v>0</v>
      </c>
      <c r="P83" s="330">
        <v>0</v>
      </c>
      <c r="Q83" s="330">
        <v>0</v>
      </c>
      <c r="R83" s="332">
        <v>0</v>
      </c>
      <c r="S83" s="330">
        <v>0</v>
      </c>
      <c r="T83" s="273">
        <v>0</v>
      </c>
      <c r="U83" s="330">
        <v>0</v>
      </c>
      <c r="V83" s="330">
        <v>0</v>
      </c>
      <c r="W83" s="273">
        <v>0</v>
      </c>
      <c r="X83" s="330">
        <v>0</v>
      </c>
      <c r="Y83" s="330">
        <v>0</v>
      </c>
      <c r="Z83" s="330">
        <v>0</v>
      </c>
      <c r="AA83" s="330">
        <v>0</v>
      </c>
      <c r="AB83" s="330">
        <v>3270</v>
      </c>
      <c r="AC83" s="330">
        <v>0</v>
      </c>
      <c r="AD83" s="330">
        <v>0</v>
      </c>
      <c r="AE83" s="330">
        <v>0</v>
      </c>
      <c r="AF83" s="330">
        <v>0</v>
      </c>
      <c r="AG83" s="330">
        <v>0</v>
      </c>
      <c r="AH83" s="330">
        <v>0</v>
      </c>
      <c r="AI83" s="330">
        <v>0</v>
      </c>
      <c r="AJ83" s="330">
        <v>0</v>
      </c>
      <c r="AK83" s="330">
        <v>0</v>
      </c>
      <c r="AL83" s="330">
        <v>0</v>
      </c>
      <c r="AM83" s="330">
        <v>72</v>
      </c>
      <c r="AN83" s="330">
        <v>0</v>
      </c>
      <c r="AO83" s="273">
        <v>0</v>
      </c>
      <c r="AP83" s="330">
        <v>0</v>
      </c>
      <c r="AQ83" s="273">
        <v>0</v>
      </c>
      <c r="AR83" s="273">
        <v>0</v>
      </c>
      <c r="AS83" s="273">
        <v>0</v>
      </c>
      <c r="AT83" s="273">
        <v>0</v>
      </c>
      <c r="AU83" s="330">
        <v>535</v>
      </c>
      <c r="AV83" s="330">
        <v>874</v>
      </c>
      <c r="AW83" s="330">
        <v>0</v>
      </c>
      <c r="AX83" s="330">
        <v>0</v>
      </c>
      <c r="AY83" s="330">
        <v>1416</v>
      </c>
      <c r="AZ83" s="330">
        <v>0</v>
      </c>
      <c r="BA83" s="330">
        <v>0</v>
      </c>
      <c r="BB83" s="330">
        <v>7279</v>
      </c>
      <c r="BC83" s="330">
        <v>92596</v>
      </c>
      <c r="BD83" s="330">
        <v>1432</v>
      </c>
      <c r="BE83" s="330">
        <v>804939</v>
      </c>
      <c r="BF83" s="330">
        <v>23</v>
      </c>
      <c r="BG83" s="330">
        <v>86067</v>
      </c>
      <c r="BH83" s="332">
        <v>0</v>
      </c>
      <c r="BI83" s="330">
        <v>4658.6499999999996</v>
      </c>
      <c r="BJ83" s="330">
        <v>14371</v>
      </c>
      <c r="BK83" s="330">
        <v>32032</v>
      </c>
      <c r="BL83" s="330">
        <v>0</v>
      </c>
      <c r="BM83" s="330">
        <v>0</v>
      </c>
      <c r="BN83" s="330">
        <v>341422.95</v>
      </c>
      <c r="BO83" s="330">
        <v>0</v>
      </c>
      <c r="BP83" s="330">
        <v>0</v>
      </c>
      <c r="BQ83" s="330">
        <v>0</v>
      </c>
      <c r="BR83" s="330">
        <v>86137</v>
      </c>
      <c r="BS83" s="330">
        <v>0</v>
      </c>
      <c r="BT83" s="330">
        <v>0</v>
      </c>
      <c r="BU83" s="330">
        <v>0</v>
      </c>
      <c r="BV83" s="330">
        <v>5157</v>
      </c>
      <c r="BW83" s="330">
        <v>3093</v>
      </c>
      <c r="BX83" s="330">
        <v>994</v>
      </c>
      <c r="BY83" s="330">
        <v>8032</v>
      </c>
      <c r="BZ83" s="330">
        <v>0</v>
      </c>
      <c r="CA83" s="330">
        <v>712</v>
      </c>
      <c r="CB83" s="330">
        <v>0</v>
      </c>
      <c r="CC83" s="330">
        <v>77097.539999999994</v>
      </c>
      <c r="CD83" s="282">
        <v>0</v>
      </c>
      <c r="CE83" s="25">
        <v>1583001.14</v>
      </c>
      <c r="CF83" s="328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  <c r="CF84" s="328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23346520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63314</v>
      </c>
      <c r="V85" s="25">
        <v>3647</v>
      </c>
      <c r="W85" s="25">
        <v>0</v>
      </c>
      <c r="X85" s="25">
        <v>0</v>
      </c>
      <c r="Y85" s="25">
        <v>25562</v>
      </c>
      <c r="Z85" s="25">
        <v>0</v>
      </c>
      <c r="AA85" s="25">
        <v>0</v>
      </c>
      <c r="AB85" s="25">
        <v>1482281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517435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2044702</v>
      </c>
      <c r="AV85" s="25">
        <v>2760558</v>
      </c>
      <c r="AW85" s="25">
        <v>0</v>
      </c>
      <c r="AX85" s="25">
        <v>0</v>
      </c>
      <c r="AY85" s="25">
        <v>1816417</v>
      </c>
      <c r="AZ85" s="25">
        <v>0</v>
      </c>
      <c r="BA85" s="25">
        <v>197209</v>
      </c>
      <c r="BB85" s="25">
        <v>7519</v>
      </c>
      <c r="BC85" s="25">
        <v>75902</v>
      </c>
      <c r="BD85" s="25">
        <v>293623</v>
      </c>
      <c r="BE85" s="25">
        <v>1500784</v>
      </c>
      <c r="BF85" s="25">
        <v>1325143</v>
      </c>
      <c r="BG85" s="25">
        <v>730845</v>
      </c>
      <c r="BH85" s="25">
        <v>0</v>
      </c>
      <c r="BI85" s="25">
        <v>1095365.19</v>
      </c>
      <c r="BJ85" s="25">
        <v>463573</v>
      </c>
      <c r="BK85" s="25">
        <v>725067</v>
      </c>
      <c r="BL85" s="25">
        <v>1843930.05</v>
      </c>
      <c r="BM85" s="25">
        <v>0</v>
      </c>
      <c r="BN85" s="25">
        <v>1650470.32</v>
      </c>
      <c r="BO85" s="25">
        <v>0</v>
      </c>
      <c r="BP85" s="25">
        <v>0</v>
      </c>
      <c r="BQ85" s="25">
        <v>0</v>
      </c>
      <c r="BR85" s="25">
        <v>693067</v>
      </c>
      <c r="BS85" s="25">
        <v>0</v>
      </c>
      <c r="BT85" s="25">
        <v>0</v>
      </c>
      <c r="BU85" s="25">
        <v>0</v>
      </c>
      <c r="BV85" s="25">
        <v>886621</v>
      </c>
      <c r="BW85" s="25">
        <v>8037062</v>
      </c>
      <c r="BX85" s="25">
        <v>968294</v>
      </c>
      <c r="BY85" s="25">
        <v>2308720</v>
      </c>
      <c r="BZ85" s="25">
        <v>0</v>
      </c>
      <c r="CA85" s="25">
        <v>895740.73</v>
      </c>
      <c r="CB85" s="25">
        <v>0</v>
      </c>
      <c r="CC85" s="25">
        <v>852145.45</v>
      </c>
      <c r="CD85" s="25">
        <v>0</v>
      </c>
      <c r="CE85" s="25">
        <v>56611516.739999995</v>
      </c>
      <c r="CF85" s="328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8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0</v>
      </c>
      <c r="F87" s="273">
        <v>0</v>
      </c>
      <c r="G87" s="273">
        <v>0</v>
      </c>
      <c r="H87" s="273">
        <v>121125283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0</v>
      </c>
      <c r="T87" s="273">
        <v>0</v>
      </c>
      <c r="U87" s="273">
        <v>0</v>
      </c>
      <c r="V87" s="273">
        <v>0</v>
      </c>
      <c r="W87" s="273">
        <v>0</v>
      </c>
      <c r="X87" s="273">
        <v>0</v>
      </c>
      <c r="Y87" s="273">
        <v>0</v>
      </c>
      <c r="Z87" s="273">
        <v>0</v>
      </c>
      <c r="AA87" s="273">
        <v>0</v>
      </c>
      <c r="AB87" s="273">
        <v>0</v>
      </c>
      <c r="AC87" s="273">
        <v>0</v>
      </c>
      <c r="AD87" s="273">
        <v>0</v>
      </c>
      <c r="AE87" s="273">
        <v>0</v>
      </c>
      <c r="AF87" s="273">
        <v>0</v>
      </c>
      <c r="AG87" s="273">
        <v>0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121125283</v>
      </c>
      <c r="CF87" s="328">
        <v>0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9873492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0</v>
      </c>
      <c r="T88" s="273">
        <v>0</v>
      </c>
      <c r="U88" s="273">
        <v>0</v>
      </c>
      <c r="V88" s="273">
        <v>0</v>
      </c>
      <c r="W88" s="273">
        <v>0</v>
      </c>
      <c r="X88" s="273">
        <v>0</v>
      </c>
      <c r="Y88" s="273">
        <v>0</v>
      </c>
      <c r="Z88" s="273">
        <v>0</v>
      </c>
      <c r="AA88" s="273">
        <v>0</v>
      </c>
      <c r="AB88" s="273">
        <v>0</v>
      </c>
      <c r="AC88" s="273">
        <v>0</v>
      </c>
      <c r="AD88" s="273">
        <v>0</v>
      </c>
      <c r="AE88" s="273">
        <v>0</v>
      </c>
      <c r="AF88" s="273">
        <v>0</v>
      </c>
      <c r="AG88" s="273">
        <v>0</v>
      </c>
      <c r="AH88" s="273">
        <v>0</v>
      </c>
      <c r="AI88" s="273">
        <v>0</v>
      </c>
      <c r="AJ88" s="273">
        <v>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9873492</v>
      </c>
      <c r="CF88" s="328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130998775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130998775</v>
      </c>
      <c r="CF89" s="328">
        <v>0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0</v>
      </c>
      <c r="F90" s="273">
        <v>0</v>
      </c>
      <c r="G90" s="273">
        <v>0</v>
      </c>
      <c r="H90" s="273">
        <v>49223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0</v>
      </c>
      <c r="T90" s="273">
        <v>0</v>
      </c>
      <c r="U90" s="273">
        <v>0</v>
      </c>
      <c r="V90" s="273">
        <v>0</v>
      </c>
      <c r="W90" s="273">
        <v>0</v>
      </c>
      <c r="X90" s="273">
        <v>0</v>
      </c>
      <c r="Y90" s="273">
        <v>0</v>
      </c>
      <c r="Z90" s="273">
        <v>0</v>
      </c>
      <c r="AA90" s="273">
        <v>0</v>
      </c>
      <c r="AB90" s="273">
        <v>0</v>
      </c>
      <c r="AC90" s="273">
        <v>0</v>
      </c>
      <c r="AD90" s="273">
        <v>0</v>
      </c>
      <c r="AE90" s="273">
        <v>0</v>
      </c>
      <c r="AF90" s="273">
        <v>0</v>
      </c>
      <c r="AG90" s="273">
        <v>0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0</v>
      </c>
      <c r="AZ90" s="273">
        <v>0</v>
      </c>
      <c r="BA90" s="273">
        <v>0</v>
      </c>
      <c r="BB90" s="273">
        <v>0</v>
      </c>
      <c r="BC90" s="273">
        <v>0</v>
      </c>
      <c r="BD90" s="273">
        <v>0</v>
      </c>
      <c r="BE90" s="273">
        <v>0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0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49223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122322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122322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0</v>
      </c>
      <c r="F92" s="273">
        <v>0</v>
      </c>
      <c r="G92" s="273">
        <v>0</v>
      </c>
      <c r="H92" s="273">
        <v>30046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0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30046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167710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167710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0</v>
      </c>
      <c r="F94" s="277">
        <v>0</v>
      </c>
      <c r="G94" s="277">
        <v>0</v>
      </c>
      <c r="H94" s="277">
        <v>169.11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3">
        <v>0</v>
      </c>
      <c r="Q94" s="333">
        <v>0</v>
      </c>
      <c r="R94" s="333">
        <v>0</v>
      </c>
      <c r="S94" s="278">
        <v>0</v>
      </c>
      <c r="T94" s="278">
        <v>0</v>
      </c>
      <c r="U94" s="334">
        <v>0</v>
      </c>
      <c r="V94" s="333">
        <v>0</v>
      </c>
      <c r="W94" s="333">
        <v>0</v>
      </c>
      <c r="X94" s="333">
        <v>0</v>
      </c>
      <c r="Y94" s="333">
        <v>0</v>
      </c>
      <c r="Z94" s="333">
        <v>0</v>
      </c>
      <c r="AA94" s="333">
        <v>0</v>
      </c>
      <c r="AB94" s="278">
        <v>0</v>
      </c>
      <c r="AC94" s="333">
        <v>0</v>
      </c>
      <c r="AD94" s="333">
        <v>0</v>
      </c>
      <c r="AE94" s="333">
        <v>0</v>
      </c>
      <c r="AF94" s="333">
        <v>0</v>
      </c>
      <c r="AG94" s="333">
        <v>0</v>
      </c>
      <c r="AH94" s="333">
        <v>0</v>
      </c>
      <c r="AI94" s="333">
        <v>0</v>
      </c>
      <c r="AJ94" s="333">
        <v>0</v>
      </c>
      <c r="AK94" s="333">
        <v>0</v>
      </c>
      <c r="AL94" s="333">
        <v>0</v>
      </c>
      <c r="AM94" s="333">
        <v>0</v>
      </c>
      <c r="AN94" s="333">
        <v>0</v>
      </c>
      <c r="AO94" s="333">
        <v>0</v>
      </c>
      <c r="AP94" s="333">
        <v>0</v>
      </c>
      <c r="AQ94" s="333">
        <v>0</v>
      </c>
      <c r="AR94" s="333">
        <v>0</v>
      </c>
      <c r="AS94" s="333">
        <v>0</v>
      </c>
      <c r="AT94" s="333">
        <v>0</v>
      </c>
      <c r="AU94" s="333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169.11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1060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/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1061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1062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9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1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2883</v>
      </c>
      <c r="D127" s="295">
        <v>40774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157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157</v>
      </c>
    </row>
    <row r="144" spans="1:5" x14ac:dyDescent="0.25">
      <c r="A144" s="16" t="s">
        <v>348</v>
      </c>
      <c r="B144" s="35" t="s">
        <v>299</v>
      </c>
      <c r="C144" s="292">
        <v>157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608</v>
      </c>
      <c r="C154" s="295">
        <v>1746</v>
      </c>
      <c r="D154" s="295">
        <v>529</v>
      </c>
      <c r="E154" s="25">
        <v>2883</v>
      </c>
    </row>
    <row r="155" spans="1:6" x14ac:dyDescent="0.25">
      <c r="A155" s="16" t="s">
        <v>241</v>
      </c>
      <c r="B155" s="295">
        <v>11310</v>
      </c>
      <c r="C155" s="295">
        <v>24975</v>
      </c>
      <c r="D155" s="295">
        <v>4489</v>
      </c>
      <c r="E155" s="25">
        <v>40774</v>
      </c>
    </row>
    <row r="156" spans="1:6" x14ac:dyDescent="0.25">
      <c r="A156" s="16" t="s">
        <v>355</v>
      </c>
      <c r="B156" s="295">
        <v>1142</v>
      </c>
      <c r="C156" s="295">
        <v>3307</v>
      </c>
      <c r="D156" s="295">
        <v>7504</v>
      </c>
      <c r="E156" s="25">
        <v>11953</v>
      </c>
    </row>
    <row r="157" spans="1:6" x14ac:dyDescent="0.25">
      <c r="A157" s="16" t="s">
        <v>286</v>
      </c>
      <c r="B157" s="295">
        <v>31668000</v>
      </c>
      <c r="C157" s="295">
        <v>69930000</v>
      </c>
      <c r="D157" s="295">
        <v>19527283</v>
      </c>
      <c r="E157" s="25">
        <v>121125283</v>
      </c>
      <c r="F157" s="14"/>
    </row>
    <row r="158" spans="1:6" x14ac:dyDescent="0.25">
      <c r="A158" s="16" t="s">
        <v>287</v>
      </c>
      <c r="B158" s="295">
        <v>696625</v>
      </c>
      <c r="C158" s="295">
        <v>430605.23</v>
      </c>
      <c r="D158" s="295">
        <v>8746262</v>
      </c>
      <c r="E158" s="25">
        <v>9873492.2300000004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340">
        <v>2839352.43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340">
        <v>424131.51999999996</v>
      </c>
      <c r="D182" s="16"/>
      <c r="E182" s="16"/>
    </row>
    <row r="183" spans="1:5" x14ac:dyDescent="0.25">
      <c r="A183" s="20" t="s">
        <v>366</v>
      </c>
      <c r="B183" s="35" t="s">
        <v>299</v>
      </c>
      <c r="C183" s="340">
        <v>1005860.54</v>
      </c>
      <c r="D183" s="16"/>
      <c r="E183" s="16"/>
    </row>
    <row r="184" spans="1:5" x14ac:dyDescent="0.25">
      <c r="A184" s="16" t="s">
        <v>367</v>
      </c>
      <c r="B184" s="35" t="s">
        <v>299</v>
      </c>
      <c r="C184" s="340">
        <v>2208440.62</v>
      </c>
      <c r="D184" s="16"/>
      <c r="E184" s="16"/>
    </row>
    <row r="185" spans="1:5" x14ac:dyDescent="0.25">
      <c r="A185" s="16" t="s">
        <v>368</v>
      </c>
      <c r="B185" s="35" t="s">
        <v>299</v>
      </c>
      <c r="C185" s="340">
        <v>86603.16</v>
      </c>
      <c r="D185" s="16"/>
      <c r="E185" s="16"/>
    </row>
    <row r="186" spans="1:5" x14ac:dyDescent="0.25">
      <c r="A186" s="16" t="s">
        <v>369</v>
      </c>
      <c r="B186" s="35" t="s">
        <v>299</v>
      </c>
      <c r="C186" s="340">
        <v>522037.72</v>
      </c>
      <c r="D186" s="16"/>
      <c r="E186" s="16"/>
    </row>
    <row r="187" spans="1:5" x14ac:dyDescent="0.25">
      <c r="A187" s="16" t="s">
        <v>370</v>
      </c>
      <c r="B187" s="35" t="s">
        <v>299</v>
      </c>
      <c r="C187" s="340">
        <v>-575074.61</v>
      </c>
      <c r="D187" s="16"/>
      <c r="E187" s="16"/>
    </row>
    <row r="188" spans="1:5" x14ac:dyDescent="0.25">
      <c r="A188" s="16" t="s">
        <v>370</v>
      </c>
      <c r="B188" s="35" t="s">
        <v>299</v>
      </c>
      <c r="C188" s="340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6511351.3799999999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340">
        <v>350026.2</v>
      </c>
      <c r="D191" s="16"/>
      <c r="E191" s="16"/>
    </row>
    <row r="192" spans="1:5" x14ac:dyDescent="0.25">
      <c r="A192" s="16" t="s">
        <v>373</v>
      </c>
      <c r="B192" s="35" t="s">
        <v>299</v>
      </c>
      <c r="C192" s="340">
        <v>158034.64000000001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508060.84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340">
        <v>373005.21</v>
      </c>
      <c r="D195" s="16"/>
      <c r="E195" s="16"/>
    </row>
    <row r="196" spans="1:5" x14ac:dyDescent="0.25">
      <c r="A196" s="16" t="s">
        <v>376</v>
      </c>
      <c r="B196" s="35" t="s">
        <v>299</v>
      </c>
      <c r="C196" s="340">
        <v>218277.89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591283.10000000009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340">
        <v>259462.01</v>
      </c>
      <c r="D199" s="16"/>
      <c r="E199" s="16"/>
    </row>
    <row r="200" spans="1:5" x14ac:dyDescent="0.25">
      <c r="A200" s="16" t="s">
        <v>379</v>
      </c>
      <c r="B200" s="35" t="s">
        <v>299</v>
      </c>
      <c r="C200" s="340">
        <v>1213281.1400000001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1472743.1500000001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341">
        <v>4313939.9000000004</v>
      </c>
      <c r="C211" s="340">
        <v>0</v>
      </c>
      <c r="D211" s="342">
        <v>0</v>
      </c>
      <c r="E211" s="25">
        <v>4313939.9000000004</v>
      </c>
    </row>
    <row r="212" spans="1:5" x14ac:dyDescent="0.25">
      <c r="A212" s="16" t="s">
        <v>390</v>
      </c>
      <c r="B212" s="341">
        <v>2024521.67</v>
      </c>
      <c r="C212" s="340">
        <v>0</v>
      </c>
      <c r="D212" s="342">
        <v>0</v>
      </c>
      <c r="E212" s="25">
        <v>2024521.67</v>
      </c>
    </row>
    <row r="213" spans="1:5" x14ac:dyDescent="0.25">
      <c r="A213" s="16" t="s">
        <v>391</v>
      </c>
      <c r="B213" s="341">
        <v>1975143.17</v>
      </c>
      <c r="C213" s="340">
        <v>985274.98</v>
      </c>
      <c r="D213" s="342">
        <v>71195.179999999993</v>
      </c>
      <c r="E213" s="25">
        <v>2889222.9699999997</v>
      </c>
    </row>
    <row r="214" spans="1:5" x14ac:dyDescent="0.25">
      <c r="A214" s="16" t="s">
        <v>393</v>
      </c>
      <c r="B214" s="341">
        <v>20174995.530000001</v>
      </c>
      <c r="C214" s="340">
        <v>56962.99</v>
      </c>
      <c r="D214" s="342">
        <v>0</v>
      </c>
      <c r="E214" s="25">
        <v>20231958.52</v>
      </c>
    </row>
    <row r="215" spans="1:5" x14ac:dyDescent="0.25">
      <c r="A215" s="16" t="s">
        <v>394</v>
      </c>
      <c r="B215" s="342">
        <v>0</v>
      </c>
      <c r="C215" s="340">
        <v>0</v>
      </c>
      <c r="D215" s="342">
        <v>0</v>
      </c>
      <c r="E215" s="25">
        <v>0</v>
      </c>
    </row>
    <row r="216" spans="1:5" x14ac:dyDescent="0.25">
      <c r="A216" s="16" t="s">
        <v>395</v>
      </c>
      <c r="B216" s="341">
        <v>4875140.83</v>
      </c>
      <c r="C216" s="340">
        <v>918315.1399999999</v>
      </c>
      <c r="D216" s="343">
        <v>384649.37000000011</v>
      </c>
      <c r="E216" s="25">
        <v>5408806.5999999996</v>
      </c>
    </row>
    <row r="217" spans="1:5" x14ac:dyDescent="0.25">
      <c r="A217" s="16" t="s">
        <v>396</v>
      </c>
      <c r="B217" s="342">
        <v>0</v>
      </c>
      <c r="C217" s="340">
        <v>0</v>
      </c>
      <c r="D217" s="342">
        <v>0</v>
      </c>
      <c r="E217" s="25">
        <v>0</v>
      </c>
    </row>
    <row r="218" spans="1:5" x14ac:dyDescent="0.25">
      <c r="A218" s="16" t="s">
        <v>397</v>
      </c>
      <c r="B218" s="341">
        <v>401094.69</v>
      </c>
      <c r="C218" s="340">
        <v>62448.95</v>
      </c>
      <c r="D218" s="343">
        <v>0</v>
      </c>
      <c r="E218" s="25">
        <v>463543.64</v>
      </c>
    </row>
    <row r="219" spans="1:5" x14ac:dyDescent="0.25">
      <c r="A219" s="16" t="s">
        <v>398</v>
      </c>
      <c r="B219" s="341">
        <v>905229.26</v>
      </c>
      <c r="C219" s="340">
        <v>551137.25</v>
      </c>
      <c r="D219" s="343">
        <v>905229.26</v>
      </c>
      <c r="E219" s="25">
        <v>551137.25</v>
      </c>
    </row>
    <row r="220" spans="1:5" x14ac:dyDescent="0.25">
      <c r="A220" s="16" t="s">
        <v>229</v>
      </c>
      <c r="B220" s="25">
        <v>34670065.049999997</v>
      </c>
      <c r="C220" s="225">
        <v>2574139.3099999996</v>
      </c>
      <c r="D220" s="25">
        <v>1361073.81</v>
      </c>
      <c r="E220" s="25">
        <v>35883130.549999997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341">
        <v>1315639.49</v>
      </c>
      <c r="C225" s="340">
        <v>114199.91</v>
      </c>
      <c r="D225" s="342">
        <v>0</v>
      </c>
      <c r="E225" s="25">
        <v>1429839.4</v>
      </c>
    </row>
    <row r="226" spans="1:5" x14ac:dyDescent="0.25">
      <c r="A226" s="16" t="s">
        <v>391</v>
      </c>
      <c r="B226" s="341">
        <v>609594.9</v>
      </c>
      <c r="C226" s="340">
        <v>171438.09</v>
      </c>
      <c r="D226" s="342">
        <v>71195.179999999993</v>
      </c>
      <c r="E226" s="25">
        <v>709837.81</v>
      </c>
    </row>
    <row r="227" spans="1:5" x14ac:dyDescent="0.25">
      <c r="A227" s="16" t="s">
        <v>393</v>
      </c>
      <c r="B227" s="341">
        <v>6532265.5199999996</v>
      </c>
      <c r="C227" s="340">
        <v>463466.63</v>
      </c>
      <c r="D227" s="342">
        <v>0</v>
      </c>
      <c r="E227" s="25">
        <v>6995732.1499999994</v>
      </c>
    </row>
    <row r="228" spans="1:5" x14ac:dyDescent="0.25">
      <c r="A228" s="16" t="s">
        <v>394</v>
      </c>
      <c r="B228" s="342">
        <v>0</v>
      </c>
      <c r="C228" s="340">
        <v>0</v>
      </c>
      <c r="D228" s="342">
        <v>0</v>
      </c>
      <c r="E228" s="25">
        <v>0</v>
      </c>
    </row>
    <row r="229" spans="1:5" x14ac:dyDescent="0.25">
      <c r="A229" s="16" t="s">
        <v>395</v>
      </c>
      <c r="B229" s="341">
        <v>3397646.12</v>
      </c>
      <c r="C229" s="340">
        <v>447385.01</v>
      </c>
      <c r="D229" s="343">
        <v>381211.45000000013</v>
      </c>
      <c r="E229" s="25">
        <v>3463819.6799999997</v>
      </c>
    </row>
    <row r="230" spans="1:5" x14ac:dyDescent="0.25">
      <c r="A230" s="16" t="s">
        <v>396</v>
      </c>
      <c r="B230" s="342">
        <v>0</v>
      </c>
      <c r="C230" s="340">
        <v>0</v>
      </c>
      <c r="D230" s="342">
        <v>0</v>
      </c>
      <c r="E230" s="25">
        <v>0</v>
      </c>
    </row>
    <row r="231" spans="1:5" x14ac:dyDescent="0.25">
      <c r="A231" s="16" t="s">
        <v>397</v>
      </c>
      <c r="B231" s="341">
        <v>401094.69</v>
      </c>
      <c r="C231" s="340">
        <v>7170.86</v>
      </c>
      <c r="D231" s="343">
        <v>0</v>
      </c>
      <c r="E231" s="25">
        <v>408265.55</v>
      </c>
    </row>
    <row r="232" spans="1:5" x14ac:dyDescent="0.25">
      <c r="A232" s="16" t="s">
        <v>398</v>
      </c>
      <c r="B232" s="341">
        <v>0</v>
      </c>
      <c r="C232" s="340">
        <v>0</v>
      </c>
      <c r="D232" s="343">
        <v>0</v>
      </c>
      <c r="E232" s="25">
        <v>0</v>
      </c>
    </row>
    <row r="233" spans="1:5" x14ac:dyDescent="0.25">
      <c r="A233" s="16" t="s">
        <v>229</v>
      </c>
      <c r="B233" s="25">
        <v>12256240.720000001</v>
      </c>
      <c r="C233" s="225">
        <v>1203660.5000000002</v>
      </c>
      <c r="D233" s="25">
        <v>452406.63000000012</v>
      </c>
      <c r="E233" s="25">
        <v>13007494.59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400</v>
      </c>
      <c r="B235" s="30"/>
      <c r="C235" s="30"/>
      <c r="D235" s="30"/>
      <c r="E235" s="30"/>
    </row>
    <row r="236" spans="1:5" x14ac:dyDescent="0.25">
      <c r="A236" s="30"/>
      <c r="B236" s="347" t="s">
        <v>401</v>
      </c>
      <c r="C236" s="347"/>
      <c r="D236" s="30"/>
      <c r="E236" s="30"/>
    </row>
    <row r="237" spans="1:5" x14ac:dyDescent="0.25">
      <c r="A237" s="43" t="s">
        <v>401</v>
      </c>
      <c r="B237" s="30"/>
      <c r="C237" s="340">
        <v>1964007.0199999998</v>
      </c>
      <c r="D237" s="32">
        <v>1964007.0199999998</v>
      </c>
      <c r="E237" s="30"/>
    </row>
    <row r="238" spans="1:5" x14ac:dyDescent="0.25">
      <c r="A238" s="34" t="s">
        <v>402</v>
      </c>
      <c r="B238" s="34"/>
      <c r="C238" s="344"/>
      <c r="D238" s="34"/>
      <c r="E238" s="34"/>
    </row>
    <row r="239" spans="1:5" x14ac:dyDescent="0.25">
      <c r="A239" s="16" t="s">
        <v>403</v>
      </c>
      <c r="B239" s="35" t="s">
        <v>299</v>
      </c>
      <c r="C239" s="340">
        <v>19137232.620000001</v>
      </c>
      <c r="D239" s="16"/>
      <c r="E239" s="16"/>
    </row>
    <row r="240" spans="1:5" x14ac:dyDescent="0.25">
      <c r="A240" s="16" t="s">
        <v>404</v>
      </c>
      <c r="B240" s="35" t="s">
        <v>299</v>
      </c>
      <c r="C240" s="340">
        <v>44130229.649999991</v>
      </c>
      <c r="D240" s="16"/>
      <c r="E240" s="16"/>
    </row>
    <row r="241" spans="1:5" x14ac:dyDescent="0.25">
      <c r="A241" s="16" t="s">
        <v>405</v>
      </c>
      <c r="B241" s="35" t="s">
        <v>299</v>
      </c>
      <c r="C241" s="340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340">
        <v>1361567.6300000001</v>
      </c>
      <c r="D242" s="16"/>
      <c r="E242" s="16"/>
    </row>
    <row r="243" spans="1:5" x14ac:dyDescent="0.25">
      <c r="A243" s="16" t="s">
        <v>407</v>
      </c>
      <c r="B243" s="35" t="s">
        <v>299</v>
      </c>
      <c r="C243" s="340">
        <v>8632140.790000001</v>
      </c>
      <c r="D243" s="16"/>
      <c r="E243" s="16"/>
    </row>
    <row r="244" spans="1:5" x14ac:dyDescent="0.25">
      <c r="A244" s="16" t="s">
        <v>408</v>
      </c>
      <c r="B244" s="35" t="s">
        <v>299</v>
      </c>
      <c r="C244" s="340">
        <v>3813133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77074303.689999998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13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340">
        <v>238572.32</v>
      </c>
      <c r="D249" s="16"/>
      <c r="E249" s="16"/>
    </row>
    <row r="250" spans="1:5" x14ac:dyDescent="0.25">
      <c r="A250" s="21" t="s">
        <v>413</v>
      </c>
      <c r="B250" s="35" t="s">
        <v>299</v>
      </c>
      <c r="C250" s="340">
        <v>91225.42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329797.74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340">
        <v>0</v>
      </c>
      <c r="D254" s="16"/>
      <c r="E254" s="16"/>
    </row>
    <row r="255" spans="1:5" x14ac:dyDescent="0.25">
      <c r="A255" s="16" t="s">
        <v>415</v>
      </c>
      <c r="B255" s="35" t="s">
        <v>299</v>
      </c>
      <c r="C255" s="340">
        <v>286730.59999999998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286730.59999999998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79654839.049999982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340">
        <v>-1169902.8699999999</v>
      </c>
      <c r="D266" s="16"/>
      <c r="E266" s="16"/>
    </row>
    <row r="267" spans="1:5" x14ac:dyDescent="0.25">
      <c r="A267" s="16" t="s">
        <v>422</v>
      </c>
      <c r="B267" s="35" t="s">
        <v>299</v>
      </c>
      <c r="C267" s="340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340">
        <v>13823164.399999995</v>
      </c>
      <c r="D268" s="16"/>
      <c r="E268" s="16"/>
    </row>
    <row r="269" spans="1:5" x14ac:dyDescent="0.25">
      <c r="A269" s="16" t="s">
        <v>424</v>
      </c>
      <c r="B269" s="35" t="s">
        <v>299</v>
      </c>
      <c r="C269" s="340">
        <v>3188284.5500000003</v>
      </c>
      <c r="D269" s="16"/>
      <c r="E269" s="16"/>
    </row>
    <row r="270" spans="1:5" x14ac:dyDescent="0.25">
      <c r="A270" s="16" t="s">
        <v>425</v>
      </c>
      <c r="B270" s="35" t="s">
        <v>299</v>
      </c>
      <c r="C270" s="340">
        <v>32471.829999999998</v>
      </c>
      <c r="D270" s="16"/>
      <c r="E270" s="16"/>
    </row>
    <row r="271" spans="1:5" x14ac:dyDescent="0.25">
      <c r="A271" s="16" t="s">
        <v>426</v>
      </c>
      <c r="B271" s="35" t="s">
        <v>299</v>
      </c>
      <c r="C271" s="340">
        <v>1820042.19</v>
      </c>
      <c r="D271" s="16"/>
      <c r="E271" s="16"/>
    </row>
    <row r="272" spans="1:5" x14ac:dyDescent="0.25">
      <c r="A272" s="16" t="s">
        <v>427</v>
      </c>
      <c r="B272" s="35" t="s">
        <v>299</v>
      </c>
      <c r="C272" s="340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340">
        <v>332533.94</v>
      </c>
      <c r="D273" s="16"/>
      <c r="E273" s="16"/>
    </row>
    <row r="274" spans="1:5" x14ac:dyDescent="0.25">
      <c r="A274" s="16" t="s">
        <v>429</v>
      </c>
      <c r="B274" s="35" t="s">
        <v>299</v>
      </c>
      <c r="C274" s="340">
        <v>294211.47000000003</v>
      </c>
      <c r="D274" s="16"/>
      <c r="E274" s="16"/>
    </row>
    <row r="275" spans="1:5" x14ac:dyDescent="0.25">
      <c r="A275" s="16" t="s">
        <v>430</v>
      </c>
      <c r="B275" s="35" t="s">
        <v>299</v>
      </c>
      <c r="C275" s="340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11944236.409999995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340">
        <v>4313939.9000000004</v>
      </c>
      <c r="D283" s="16"/>
      <c r="E283" s="16"/>
    </row>
    <row r="284" spans="1:5" x14ac:dyDescent="0.25">
      <c r="A284" s="16" t="s">
        <v>390</v>
      </c>
      <c r="B284" s="35" t="s">
        <v>299</v>
      </c>
      <c r="C284" s="340">
        <v>2024521.67</v>
      </c>
      <c r="D284" s="16"/>
      <c r="E284" s="16"/>
    </row>
    <row r="285" spans="1:5" x14ac:dyDescent="0.25">
      <c r="A285" s="16" t="s">
        <v>391</v>
      </c>
      <c r="B285" s="35" t="s">
        <v>299</v>
      </c>
      <c r="C285" s="340">
        <v>2889222.9699999997</v>
      </c>
      <c r="D285" s="16"/>
      <c r="E285" s="16"/>
    </row>
    <row r="286" spans="1:5" x14ac:dyDescent="0.25">
      <c r="A286" s="16" t="s">
        <v>436</v>
      </c>
      <c r="B286" s="35" t="s">
        <v>299</v>
      </c>
      <c r="C286" s="340">
        <v>20231958.52</v>
      </c>
      <c r="D286" s="16"/>
      <c r="E286" s="16"/>
    </row>
    <row r="287" spans="1:5" x14ac:dyDescent="0.25">
      <c r="A287" s="16" t="s">
        <v>437</v>
      </c>
      <c r="B287" s="35" t="s">
        <v>299</v>
      </c>
      <c r="C287" s="340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340">
        <v>5408806.5999999996</v>
      </c>
      <c r="D288" s="16"/>
      <c r="E288" s="16"/>
    </row>
    <row r="289" spans="1:5" x14ac:dyDescent="0.25">
      <c r="A289" s="16" t="s">
        <v>397</v>
      </c>
      <c r="B289" s="35" t="s">
        <v>299</v>
      </c>
      <c r="C289" s="340">
        <v>463543.64</v>
      </c>
      <c r="D289" s="16"/>
      <c r="E289" s="16"/>
    </row>
    <row r="290" spans="1:5" x14ac:dyDescent="0.25">
      <c r="A290" s="16" t="s">
        <v>398</v>
      </c>
      <c r="B290" s="35" t="s">
        <v>299</v>
      </c>
      <c r="C290" s="340">
        <v>551137.25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35883130.549999997</v>
      </c>
      <c r="E291" s="16"/>
    </row>
    <row r="292" spans="1:5" x14ac:dyDescent="0.25">
      <c r="A292" s="16" t="s">
        <v>440</v>
      </c>
      <c r="B292" s="35" t="s">
        <v>299</v>
      </c>
      <c r="C292" s="340">
        <v>13007494.59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22875635.959999997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340">
        <v>1113219.9999999998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1113219.9999999998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340">
        <v>56670018.130000003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452</v>
      </c>
      <c r="B306" s="16"/>
      <c r="C306" s="22"/>
      <c r="D306" s="25">
        <v>56670018.130000003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453</v>
      </c>
      <c r="B308" s="16"/>
      <c r="C308" s="22"/>
      <c r="D308" s="25">
        <v>92603110.5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454</v>
      </c>
      <c r="B312" s="30"/>
      <c r="C312" s="30"/>
      <c r="D312" s="30"/>
      <c r="E312" s="30"/>
    </row>
    <row r="313" spans="1:5" x14ac:dyDescent="0.25">
      <c r="A313" s="34" t="s">
        <v>455</v>
      </c>
      <c r="B313" s="34"/>
      <c r="C313" s="34"/>
      <c r="D313" s="34"/>
      <c r="E313" s="34"/>
    </row>
    <row r="314" spans="1:5" x14ac:dyDescent="0.25">
      <c r="A314" s="16" t="s">
        <v>456</v>
      </c>
      <c r="B314" s="35" t="s">
        <v>299</v>
      </c>
      <c r="C314" s="340">
        <v>0</v>
      </c>
      <c r="D314" s="16"/>
      <c r="E314" s="16"/>
    </row>
    <row r="315" spans="1:5" x14ac:dyDescent="0.25">
      <c r="A315" s="16" t="s">
        <v>457</v>
      </c>
      <c r="B315" s="35" t="s">
        <v>299</v>
      </c>
      <c r="C315" s="340">
        <v>712244.35</v>
      </c>
      <c r="D315" s="16"/>
      <c r="E315" s="16"/>
    </row>
    <row r="316" spans="1:5" x14ac:dyDescent="0.25">
      <c r="A316" s="16" t="s">
        <v>458</v>
      </c>
      <c r="B316" s="35" t="s">
        <v>299</v>
      </c>
      <c r="C316" s="340">
        <v>4201757.3100000005</v>
      </c>
      <c r="D316" s="16"/>
      <c r="E316" s="16"/>
    </row>
    <row r="317" spans="1:5" x14ac:dyDescent="0.25">
      <c r="A317" s="16" t="s">
        <v>459</v>
      </c>
      <c r="B317" s="35" t="s">
        <v>299</v>
      </c>
      <c r="C317" s="340">
        <v>0</v>
      </c>
      <c r="D317" s="16"/>
      <c r="E317" s="16"/>
    </row>
    <row r="318" spans="1:5" x14ac:dyDescent="0.25">
      <c r="A318" s="16" t="s">
        <v>460</v>
      </c>
      <c r="B318" s="35" t="s">
        <v>299</v>
      </c>
      <c r="C318" s="340">
        <v>0</v>
      </c>
      <c r="D318" s="16"/>
      <c r="E318" s="16"/>
    </row>
    <row r="319" spans="1:5" x14ac:dyDescent="0.25">
      <c r="A319" s="16" t="s">
        <v>461</v>
      </c>
      <c r="B319" s="35" t="s">
        <v>299</v>
      </c>
      <c r="C319" s="340">
        <v>0</v>
      </c>
      <c r="D319" s="16"/>
      <c r="E319" s="16"/>
    </row>
    <row r="320" spans="1:5" x14ac:dyDescent="0.25">
      <c r="A320" s="16" t="s">
        <v>462</v>
      </c>
      <c r="B320" s="35" t="s">
        <v>299</v>
      </c>
      <c r="C320" s="340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340">
        <v>607547.83000000007</v>
      </c>
      <c r="D321" s="16"/>
      <c r="E321" s="16"/>
    </row>
    <row r="322" spans="1:5" x14ac:dyDescent="0.25">
      <c r="A322" s="16" t="s">
        <v>464</v>
      </c>
      <c r="B322" s="35" t="s">
        <v>299</v>
      </c>
      <c r="C322" s="340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340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5521549.4900000002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340">
        <v>-8198867.129999999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-8198867.129999999</v>
      </c>
      <c r="E339" s="16"/>
    </row>
    <row r="340" spans="1:5" x14ac:dyDescent="0.25">
      <c r="A340" s="16" t="s">
        <v>481</v>
      </c>
      <c r="B340" s="16"/>
      <c r="C340" s="22"/>
      <c r="D340" s="25">
        <v>0</v>
      </c>
      <c r="E340" s="16"/>
    </row>
    <row r="341" spans="1:5" x14ac:dyDescent="0.25">
      <c r="A341" s="16" t="s">
        <v>482</v>
      </c>
      <c r="B341" s="16"/>
      <c r="C341" s="22"/>
      <c r="D341" s="25">
        <v>-8198867.129999999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345">
        <v>95280428.140000015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92603110.500000015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92603110.5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345">
        <v>121125283</v>
      </c>
      <c r="D358" s="16"/>
      <c r="E358" s="16"/>
    </row>
    <row r="359" spans="1:5" x14ac:dyDescent="0.25">
      <c r="A359" s="16" t="s">
        <v>494</v>
      </c>
      <c r="B359" s="35" t="s">
        <v>299</v>
      </c>
      <c r="C359" s="345">
        <v>9873492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130998775</v>
      </c>
      <c r="E360" s="16"/>
    </row>
    <row r="361" spans="1:5" x14ac:dyDescent="0.25">
      <c r="A361" s="34" t="s">
        <v>496</v>
      </c>
      <c r="B361" s="34"/>
      <c r="C361" s="39"/>
      <c r="D361" s="34"/>
      <c r="E361" s="34"/>
    </row>
    <row r="362" spans="1:5" x14ac:dyDescent="0.25">
      <c r="A362" s="16" t="s">
        <v>401</v>
      </c>
      <c r="B362" s="34"/>
      <c r="C362" s="340">
        <v>1964007.0199999998</v>
      </c>
      <c r="D362" s="16"/>
      <c r="E362" s="34"/>
    </row>
    <row r="363" spans="1:5" x14ac:dyDescent="0.25">
      <c r="A363" s="16" t="s">
        <v>497</v>
      </c>
      <c r="B363" s="35" t="s">
        <v>299</v>
      </c>
      <c r="C363" s="340">
        <v>77074303.689999998</v>
      </c>
      <c r="D363" s="16"/>
      <c r="E363" s="16"/>
    </row>
    <row r="364" spans="1:5" x14ac:dyDescent="0.25">
      <c r="A364" s="16" t="s">
        <v>498</v>
      </c>
      <c r="B364" s="35" t="s">
        <v>299</v>
      </c>
      <c r="C364" s="340">
        <v>329797.74</v>
      </c>
      <c r="D364" s="16"/>
      <c r="E364" s="16"/>
    </row>
    <row r="365" spans="1:5" x14ac:dyDescent="0.25">
      <c r="A365" s="16" t="s">
        <v>499</v>
      </c>
      <c r="B365" s="35" t="s">
        <v>299</v>
      </c>
      <c r="C365" s="340">
        <v>286730.59999999998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79654839.049999982</v>
      </c>
      <c r="E366" s="16"/>
    </row>
    <row r="367" spans="1:5" x14ac:dyDescent="0.25">
      <c r="A367" s="16" t="s">
        <v>500</v>
      </c>
      <c r="B367" s="16"/>
      <c r="C367" s="22"/>
      <c r="D367" s="25">
        <v>51343935.950000018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346">
        <v>145419.71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145419.71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145419.71</v>
      </c>
      <c r="E383" s="16"/>
    </row>
    <row r="384" spans="1:6" x14ac:dyDescent="0.25">
      <c r="A384" s="16" t="s">
        <v>517</v>
      </c>
      <c r="B384" s="16"/>
      <c r="C384" s="22"/>
      <c r="D384" s="25">
        <v>51489355.660000019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340">
        <v>34942602.799999997</v>
      </c>
      <c r="D389" s="16"/>
      <c r="E389" s="16"/>
    </row>
    <row r="390" spans="1:5" x14ac:dyDescent="0.25">
      <c r="A390" s="16" t="s">
        <v>10</v>
      </c>
      <c r="B390" s="35" t="s">
        <v>299</v>
      </c>
      <c r="C390" s="340">
        <v>6511351.3799999999</v>
      </c>
      <c r="D390" s="16"/>
      <c r="E390" s="16"/>
    </row>
    <row r="391" spans="1:5" x14ac:dyDescent="0.25">
      <c r="A391" s="16" t="s">
        <v>263</v>
      </c>
      <c r="B391" s="35" t="s">
        <v>299</v>
      </c>
      <c r="C391" s="340">
        <v>7816526.2800000003</v>
      </c>
      <c r="D391" s="16"/>
      <c r="E391" s="16"/>
    </row>
    <row r="392" spans="1:5" x14ac:dyDescent="0.25">
      <c r="A392" s="16" t="s">
        <v>520</v>
      </c>
      <c r="B392" s="35" t="s">
        <v>299</v>
      </c>
      <c r="C392" s="340">
        <v>2059352.0799999998</v>
      </c>
      <c r="D392" s="16"/>
      <c r="E392" s="16"/>
    </row>
    <row r="393" spans="1:5" x14ac:dyDescent="0.25">
      <c r="A393" s="16" t="s">
        <v>521</v>
      </c>
      <c r="B393" s="35" t="s">
        <v>299</v>
      </c>
      <c r="C393" s="346">
        <v>522.46</v>
      </c>
      <c r="D393" s="16"/>
      <c r="E393" s="16"/>
    </row>
    <row r="394" spans="1:5" x14ac:dyDescent="0.25">
      <c r="A394" s="16" t="s">
        <v>522</v>
      </c>
      <c r="B394" s="35" t="s">
        <v>299</v>
      </c>
      <c r="C394" s="340">
        <v>2994789.57</v>
      </c>
      <c r="D394" s="16"/>
      <c r="E394" s="16"/>
    </row>
    <row r="395" spans="1:5" x14ac:dyDescent="0.25">
      <c r="A395" s="16" t="s">
        <v>15</v>
      </c>
      <c r="B395" s="35" t="s">
        <v>299</v>
      </c>
      <c r="C395" s="340">
        <v>1203660.5</v>
      </c>
      <c r="D395" s="16"/>
      <c r="E395" s="16"/>
    </row>
    <row r="396" spans="1:5" x14ac:dyDescent="0.25">
      <c r="A396" s="16" t="s">
        <v>523</v>
      </c>
      <c r="B396" s="35" t="s">
        <v>299</v>
      </c>
      <c r="C396" s="340">
        <v>508060.84</v>
      </c>
      <c r="D396" s="16"/>
      <c r="E396" s="16"/>
    </row>
    <row r="397" spans="1:5" x14ac:dyDescent="0.25">
      <c r="A397" s="16" t="s">
        <v>524</v>
      </c>
      <c r="B397" s="35" t="s">
        <v>299</v>
      </c>
      <c r="C397" s="340">
        <v>591283.10000000009</v>
      </c>
      <c r="D397" s="16"/>
      <c r="E397" s="16"/>
    </row>
    <row r="398" spans="1:5" x14ac:dyDescent="0.25">
      <c r="A398" s="16" t="s">
        <v>525</v>
      </c>
      <c r="B398" s="35" t="s">
        <v>299</v>
      </c>
      <c r="C398" s="340">
        <v>1472743.1500000001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2">
        <v>0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15043977</v>
      </c>
      <c r="D414" s="25">
        <v>0</v>
      </c>
      <c r="E414" s="204" t="s">
        <v>1065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15043977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73144869.159999996</v>
      </c>
      <c r="E416" s="25"/>
    </row>
    <row r="417" spans="1:13" x14ac:dyDescent="0.25">
      <c r="A417" s="25" t="s">
        <v>531</v>
      </c>
      <c r="B417" s="16"/>
      <c r="C417" s="22"/>
      <c r="D417" s="25">
        <v>-21655513.499999978</v>
      </c>
      <c r="E417" s="25"/>
    </row>
    <row r="418" spans="1:13" x14ac:dyDescent="0.25">
      <c r="A418" s="25" t="s">
        <v>532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0</v>
      </c>
      <c r="E420" s="25"/>
    </row>
    <row r="421" spans="1:13" x14ac:dyDescent="0.25">
      <c r="A421" s="25" t="s">
        <v>535</v>
      </c>
      <c r="B421" s="16"/>
      <c r="C421" s="22"/>
      <c r="D421" s="25">
        <v>-21655513.499999978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-21655513.499999978</v>
      </c>
      <c r="E424" s="16"/>
    </row>
    <row r="426" spans="1:13" ht="29.1" customHeight="1" x14ac:dyDescent="0.25">
      <c r="A426" s="349" t="s">
        <v>539</v>
      </c>
      <c r="B426" s="349"/>
      <c r="C426" s="349"/>
      <c r="D426" s="349"/>
      <c r="E426" s="349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49223</v>
      </c>
      <c r="E612" s="219">
        <f>SUM(C624:D647)+SUM(C668:D713)</f>
        <v>52914482.969999999</v>
      </c>
      <c r="F612" s="219">
        <f>CE64-(AX64+BD64+BE64+BG64+BJ64+BN64+BP64+BQ64+CB64+CC64+CD64)</f>
        <v>1729710.59</v>
      </c>
      <c r="G612" s="217">
        <f>CE91-(AX91+AY91+BD91+BE91+BG91+BJ91+BN91+BP91+BQ91+CB91+CC91+CD91)</f>
        <v>122322</v>
      </c>
      <c r="H612" s="222">
        <f>CE60-(AX60+AY60+AZ60+BD60+BE60+BG60+BJ60+BN60+BO60+BP60+BQ60+BR60+CB60+CC60+CD60)</f>
        <v>309.72000000000003</v>
      </c>
      <c r="I612" s="217">
        <f>CE92-(AX92+AY92+AZ92+BD92+BE92+BF92+BG92+BJ92+BN92+BO92+BP92+BQ92+BR92+CB92+CC92+CD92)</f>
        <v>30046</v>
      </c>
      <c r="J612" s="217">
        <f>CE93-(AX93+AY93+AZ93+BA93+BD93+BE93+BF93+BG93+BJ93+BN93+BO93+BP93+BQ93+BR93+CB93+CC93+CD93)</f>
        <v>167710</v>
      </c>
      <c r="K612" s="217">
        <f>CE89-(AW89+AX89+AY89+AZ89+BA89+BB89+BC89+BD89+BE89+BF89+BG89+BH89+BI89+BJ89+BK89+BL89+BM89+BN89+BO89+BP89+BQ89+BR89+BS89+BT89+BU89+BV89+BW89+BX89+CB89+CC89+CD89)</f>
        <v>130998775</v>
      </c>
      <c r="L612" s="223">
        <f>CE94-(AW94+AX94+AY94+AZ94+BA94+BB94+BC94+BD94+BE94+BF94+BG94+BH94+BI94+BJ94+BK94+BL94+BM94+BN94+BO94+BP94+BQ94+BR94+BS94+BT94+BU94+BV94+BW94+BX94+BY94+BZ94+CA94+CB94+CC94+CD94)</f>
        <v>169.11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1500784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1500784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463573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730845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1650470.32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852145.45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3697033.7700000005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293623</v>
      </c>
      <c r="D624" s="217">
        <f>(D615/D612)*BD90</f>
        <v>0</v>
      </c>
      <c r="E624" s="219">
        <f>(E623/E612)*SUM(C624:D624)</f>
        <v>20514.877699252138</v>
      </c>
      <c r="F624" s="219">
        <f>SUM(C624:E624)</f>
        <v>314137.87769925216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1816417</v>
      </c>
      <c r="D625" s="217">
        <f>(D615/D612)*AY90</f>
        <v>0</v>
      </c>
      <c r="E625" s="219">
        <f>(E623/E612)*SUM(C625:D625)</f>
        <v>126909.58339722185</v>
      </c>
      <c r="F625" s="219">
        <f>(F624/F612)*AY64</f>
        <v>189160.07870711037</v>
      </c>
      <c r="G625" s="217">
        <f>SUM(C625:F625)</f>
        <v>2132486.6621043319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693067</v>
      </c>
      <c r="D626" s="217">
        <f>(D615/D612)*BR90</f>
        <v>0</v>
      </c>
      <c r="E626" s="219">
        <f>(E623/E612)*SUM(C626:D626)</f>
        <v>48423.266373504739</v>
      </c>
      <c r="F626" s="219">
        <f>(F624/F612)*BR64</f>
        <v>890.44839250214307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742380.71476600692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1325143</v>
      </c>
      <c r="D629" s="217">
        <f>(D615/D612)*BF90</f>
        <v>0</v>
      </c>
      <c r="E629" s="219">
        <f>(E623/E612)*SUM(C629:D629)</f>
        <v>92585.208171771548</v>
      </c>
      <c r="F629" s="219">
        <f>(F624/F612)*BF64</f>
        <v>21627.925385742445</v>
      </c>
      <c r="G629" s="217">
        <f>(G625/G612)*BF91</f>
        <v>0</v>
      </c>
      <c r="H629" s="219">
        <f>(H628/H612)*BF60</f>
        <v>34635.804366423858</v>
      </c>
      <c r="I629" s="217">
        <f>SUM(C629:H629)</f>
        <v>1473991.9379239378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197209</v>
      </c>
      <c r="D630" s="217">
        <f>(D615/D612)*BA90</f>
        <v>0</v>
      </c>
      <c r="E630" s="219">
        <f>(E623/E612)*SUM(C630:D630)</f>
        <v>13778.615831157011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210987.61583115702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7519</v>
      </c>
      <c r="D632" s="217">
        <f>(D615/D612)*BB90</f>
        <v>0</v>
      </c>
      <c r="E632" s="219">
        <f>(E623/E612)*SUM(C632:D632)</f>
        <v>525.33815614129969</v>
      </c>
      <c r="F632" s="219">
        <f>(F624/F612)*BB64</f>
        <v>23.609686115700303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75902</v>
      </c>
      <c r="D633" s="217">
        <f>(D615/D612)*BC90</f>
        <v>0</v>
      </c>
      <c r="E633" s="219">
        <f>(E623/E612)*SUM(C633:D633)</f>
        <v>5303.1276403028232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1095365.19</v>
      </c>
      <c r="D634" s="217">
        <f>(D615/D612)*BI90</f>
        <v>0</v>
      </c>
      <c r="E634" s="219">
        <f>(E623/E612)*SUM(C634:D634)</f>
        <v>76531.071846783394</v>
      </c>
      <c r="F634" s="219">
        <f>(F624/F612)*BI64</f>
        <v>4237.4192446736588</v>
      </c>
      <c r="G634" s="217">
        <f>(G625/G612)*BI91</f>
        <v>0</v>
      </c>
      <c r="H634" s="219">
        <f>(H628/H612)*BI60</f>
        <v>26677.958657321633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725067</v>
      </c>
      <c r="D635" s="217">
        <f>(D615/D612)*BK90</f>
        <v>0</v>
      </c>
      <c r="E635" s="219">
        <f>(E623/E612)*SUM(C635:D635)</f>
        <v>50659.045200013796</v>
      </c>
      <c r="F635" s="219">
        <f>(F624/F612)*BK64</f>
        <v>418.79950909849924</v>
      </c>
      <c r="G635" s="217">
        <f>(G625/G612)*BK91</f>
        <v>0</v>
      </c>
      <c r="H635" s="219">
        <f>(H628/H612)*BK60</f>
        <v>15532.18078162122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1843930.05</v>
      </c>
      <c r="D637" s="217">
        <f>(D615/D612)*BL90</f>
        <v>0</v>
      </c>
      <c r="E637" s="219">
        <f>(E623/E612)*SUM(C637:D637)</f>
        <v>128831.86760480577</v>
      </c>
      <c r="F637" s="219">
        <f>(F624/F612)*BL64</f>
        <v>1711.0575173443435</v>
      </c>
      <c r="G637" s="217">
        <f>(G625/G612)*BL91</f>
        <v>0</v>
      </c>
      <c r="H637" s="219">
        <f>(H628/H612)*BL60</f>
        <v>38710.60488012078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886621</v>
      </c>
      <c r="D642" s="217">
        <f>(D615/D612)*BV90</f>
        <v>0</v>
      </c>
      <c r="E642" s="219">
        <f>(E623/E612)*SUM(C642:D642)</f>
        <v>61946.514341821421</v>
      </c>
      <c r="F642" s="219">
        <f>(F624/F612)*BV64</f>
        <v>8097.3958858047217</v>
      </c>
      <c r="G642" s="217">
        <f>(G625/G612)*BV91</f>
        <v>0</v>
      </c>
      <c r="H642" s="219">
        <f>(H628/H612)*BV60</f>
        <v>16874.46800966256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8037062</v>
      </c>
      <c r="D643" s="217">
        <f>(D615/D612)*BW90</f>
        <v>0</v>
      </c>
      <c r="E643" s="219">
        <f>(E623/E612)*SUM(C643:D643)</f>
        <v>561534.15771689138</v>
      </c>
      <c r="F643" s="219">
        <f>(F624/F612)*BW64</f>
        <v>441.31951739347494</v>
      </c>
      <c r="G643" s="217">
        <f>(G625/G612)*BW91</f>
        <v>0</v>
      </c>
      <c r="H643" s="219">
        <f>(H628/H612)*BW60</f>
        <v>-8916.6223005603297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968294</v>
      </c>
      <c r="D644" s="217">
        <f>(D615/D612)*BX90</f>
        <v>0</v>
      </c>
      <c r="E644" s="219">
        <f>(E623/E612)*SUM(C644:D644)</f>
        <v>67652.850719867492</v>
      </c>
      <c r="F644" s="219">
        <f>(F624/F612)*BX64</f>
        <v>314.1904383089348</v>
      </c>
      <c r="G644" s="217">
        <f>(G625/G612)*BX91</f>
        <v>0</v>
      </c>
      <c r="H644" s="219">
        <f>(H628/H612)*BX60</f>
        <v>21836.136870458224</v>
      </c>
      <c r="I644" s="217">
        <f>(I629/I612)*BX92</f>
        <v>0</v>
      </c>
      <c r="J644" s="217">
        <f>(J630/J612)*BX93</f>
        <v>0</v>
      </c>
      <c r="K644" s="219">
        <f>SUM(C631:J644)</f>
        <v>14718702.73192399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2308720</v>
      </c>
      <c r="D645" s="217">
        <f>(D615/D612)*BY90</f>
        <v>0</v>
      </c>
      <c r="E645" s="219">
        <f>(E623/E612)*SUM(C645:D645)</f>
        <v>161305.85288556208</v>
      </c>
      <c r="F645" s="219">
        <f>(F624/F612)*BY64</f>
        <v>3988.7656627625061</v>
      </c>
      <c r="G645" s="217">
        <f>(G625/G612)*BY91</f>
        <v>0</v>
      </c>
      <c r="H645" s="219">
        <f>(H628/H612)*BY60</f>
        <v>33724.966604538669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895740.73</v>
      </c>
      <c r="D647" s="217">
        <f>(D615/D612)*CA90</f>
        <v>0</v>
      </c>
      <c r="E647" s="219">
        <f>(E623/E612)*SUM(C647:D647)</f>
        <v>62583.692442992651</v>
      </c>
      <c r="F647" s="219">
        <f>(F624/F612)*CA64</f>
        <v>0</v>
      </c>
      <c r="G647" s="217">
        <f>(G625/G612)*CA91</f>
        <v>0</v>
      </c>
      <c r="H647" s="219">
        <f>(H628/H612)*CA60</f>
        <v>20254.15549455236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3486318.1630904083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26367497.739999998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>
        <f>(F624/F612)*E64</f>
        <v>0</v>
      </c>
      <c r="G670" s="217">
        <f>(G625/G612)*E91</f>
        <v>0</v>
      </c>
      <c r="H670" s="219">
        <f>(H628/H612)*E60</f>
        <v>0</v>
      </c>
      <c r="I670" s="217">
        <f>(I629/I612)*E92</f>
        <v>0</v>
      </c>
      <c r="J670" s="217">
        <f>(J630/J612)*E93</f>
        <v>0</v>
      </c>
      <c r="K670" s="217">
        <f>(K644/K612)*E89</f>
        <v>0</v>
      </c>
      <c r="L670" s="217">
        <f>(L647/L612)*E94</f>
        <v>0</v>
      </c>
      <c r="M670" s="202">
        <f t="shared" si="0"/>
        <v>0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23346520</v>
      </c>
      <c r="D673" s="217">
        <f>(D615/D612)*H90</f>
        <v>1500784</v>
      </c>
      <c r="E673" s="219">
        <f>(E623/E612)*SUM(C673:D673)</f>
        <v>1736033.6305948051</v>
      </c>
      <c r="F673" s="219">
        <f>(F624/F612)*H64</f>
        <v>202.4984616846603</v>
      </c>
      <c r="G673" s="217">
        <f>(G625/G612)*H91</f>
        <v>2132486.6621043319</v>
      </c>
      <c r="H673" s="219">
        <f>(H628/H612)*H60</f>
        <v>405346.77345369826</v>
      </c>
      <c r="I673" s="217">
        <f>(I629/I612)*H92</f>
        <v>1473991.9379239378</v>
      </c>
      <c r="J673" s="217">
        <f>(J630/J612)*H93</f>
        <v>210987.61583115702</v>
      </c>
      <c r="K673" s="217">
        <f>(K644/K612)*H89</f>
        <v>14718702.73192399</v>
      </c>
      <c r="L673" s="217">
        <f>(L647/L612)*H94</f>
        <v>3486318.1630904083</v>
      </c>
      <c r="M673" s="202">
        <f t="shared" si="0"/>
        <v>25664854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0"/>
        <v>0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0"/>
        <v>0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0"/>
        <v>0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63314</v>
      </c>
      <c r="D686" s="217">
        <f>(D615/D612)*U90</f>
        <v>0</v>
      </c>
      <c r="E686" s="219">
        <f>(E623/E612)*SUM(C686:D686)</f>
        <v>4423.6281444248234</v>
      </c>
      <c r="F686" s="219">
        <f>(F624/F612)*U64</f>
        <v>0</v>
      </c>
      <c r="G686" s="217">
        <f>(G625/G612)*U91</f>
        <v>0</v>
      </c>
      <c r="H686" s="219">
        <f>(H628/H612)*U60</f>
        <v>0</v>
      </c>
      <c r="I686" s="217">
        <f>(I629/I612)*U92</f>
        <v>0</v>
      </c>
      <c r="J686" s="217">
        <f>(J630/J612)*U93</f>
        <v>0</v>
      </c>
      <c r="K686" s="217">
        <f>(K644/K612)*U89</f>
        <v>0</v>
      </c>
      <c r="L686" s="217">
        <f>(L647/L612)*U94</f>
        <v>0</v>
      </c>
      <c r="M686" s="202">
        <f t="shared" si="0"/>
        <v>4424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3647</v>
      </c>
      <c r="D687" s="217">
        <f>(D615/D612)*V90</f>
        <v>0</v>
      </c>
      <c r="E687" s="219">
        <f>(E623/E612)*SUM(C687:D687)</f>
        <v>254.80891813370394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255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0</v>
      </c>
      <c r="L688" s="217">
        <f>(L647/L612)*W94</f>
        <v>0</v>
      </c>
      <c r="M688" s="202">
        <f t="shared" si="0"/>
        <v>0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0</v>
      </c>
      <c r="L689" s="217">
        <f>(L647/L612)*X94</f>
        <v>0</v>
      </c>
      <c r="M689" s="202">
        <f t="shared" si="0"/>
        <v>0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25562</v>
      </c>
      <c r="D690" s="217">
        <f>(D615/D612)*Y90</f>
        <v>0</v>
      </c>
      <c r="E690" s="219">
        <f>(E623/E612)*SUM(C690:D690)</f>
        <v>1785.968073850765</v>
      </c>
      <c r="F690" s="219">
        <f>(F624/F612)*Y64</f>
        <v>0</v>
      </c>
      <c r="G690" s="217">
        <f>(G625/G612)*Y91</f>
        <v>0</v>
      </c>
      <c r="H690" s="219">
        <f>(H628/H612)*Y60</f>
        <v>0</v>
      </c>
      <c r="I690" s="217">
        <f>(I629/I612)*Y92</f>
        <v>0</v>
      </c>
      <c r="J690" s="217">
        <f>(J630/J612)*Y93</f>
        <v>0</v>
      </c>
      <c r="K690" s="217">
        <f>(K644/K612)*Y89</f>
        <v>0</v>
      </c>
      <c r="L690" s="217">
        <f>(L647/L612)*Y94</f>
        <v>0</v>
      </c>
      <c r="M690" s="202">
        <f t="shared" si="0"/>
        <v>1786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1482281</v>
      </c>
      <c r="D693" s="217">
        <f>(D615/D612)*AB90</f>
        <v>0</v>
      </c>
      <c r="E693" s="219">
        <f>(E623/E612)*SUM(C693:D693)</f>
        <v>103564.13983552092</v>
      </c>
      <c r="F693" s="219">
        <f>(F624/F612)*AB64</f>
        <v>76181.192576560046</v>
      </c>
      <c r="G693" s="217">
        <f>(G625/G612)*AB91</f>
        <v>0</v>
      </c>
      <c r="H693" s="219">
        <f>(H628/H612)*AB60</f>
        <v>11265.624949632675</v>
      </c>
      <c r="I693" s="217">
        <f>(I629/I612)*AB92</f>
        <v>0</v>
      </c>
      <c r="J693" s="217">
        <f>(J630/J612)*AB93</f>
        <v>0</v>
      </c>
      <c r="K693" s="217">
        <f>(K644/K612)*AB89</f>
        <v>0</v>
      </c>
      <c r="L693" s="217">
        <f>(L647/L612)*AB94</f>
        <v>0</v>
      </c>
      <c r="M693" s="202">
        <f t="shared" si="0"/>
        <v>191011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0"/>
        <v>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>
        <f>(H628/H612)*AE60</f>
        <v>0</v>
      </c>
      <c r="I696" s="217">
        <f>(I629/I612)*AE92</f>
        <v>0</v>
      </c>
      <c r="J696" s="217">
        <f>(J630/J612)*AE93</f>
        <v>0</v>
      </c>
      <c r="K696" s="217">
        <f>(K644/K612)*AE89</f>
        <v>0</v>
      </c>
      <c r="L696" s="217">
        <f>(L647/L612)*AE94</f>
        <v>0</v>
      </c>
      <c r="M696" s="202">
        <f t="shared" si="0"/>
        <v>0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>
        <f>(F624/F612)*AG64</f>
        <v>0</v>
      </c>
      <c r="G698" s="217">
        <f>(G625/G612)*AG91</f>
        <v>0</v>
      </c>
      <c r="H698" s="219">
        <f>(H628/H612)*AG60</f>
        <v>0</v>
      </c>
      <c r="I698" s="217">
        <f>(I629/I612)*AG92</f>
        <v>0</v>
      </c>
      <c r="J698" s="217">
        <f>(J630/J612)*AG93</f>
        <v>0</v>
      </c>
      <c r="K698" s="217">
        <f>(K644/K612)*AG89</f>
        <v>0</v>
      </c>
      <c r="L698" s="217">
        <f>(L647/L612)*AG94</f>
        <v>0</v>
      </c>
      <c r="M698" s="202">
        <f t="shared" si="0"/>
        <v>0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0"/>
        <v>0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517435</v>
      </c>
      <c r="D704" s="217">
        <f>(D615/D612)*AM90</f>
        <v>0</v>
      </c>
      <c r="E704" s="219">
        <f>(E623/E612)*SUM(C704:D704)</f>
        <v>36152.194284209785</v>
      </c>
      <c r="F704" s="219">
        <f>(F624/F612)*AM64</f>
        <v>4123.7040995622392</v>
      </c>
      <c r="G704" s="217">
        <f>(G625/G612)*AM91</f>
        <v>0</v>
      </c>
      <c r="H704" s="219">
        <f>(H628/H612)*AM60</f>
        <v>10019.215380737143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50295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2044702</v>
      </c>
      <c r="D712" s="217">
        <f>(D615/D612)*AU90</f>
        <v>0</v>
      </c>
      <c r="E712" s="219">
        <f>(E623/E612)*SUM(C712:D712)</f>
        <v>142859.41994127247</v>
      </c>
      <c r="F712" s="219">
        <f>(F624/F612)*AU64</f>
        <v>1747.2983855319433</v>
      </c>
      <c r="G712" s="217">
        <f>(G625/G612)*AU91</f>
        <v>0</v>
      </c>
      <c r="H712" s="219">
        <f>(H628/H612)*AU60</f>
        <v>46237.001123066868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190844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2760558</v>
      </c>
      <c r="D713" s="217">
        <f>(D615/D612)*AV90</f>
        <v>0</v>
      </c>
      <c r="E713" s="219">
        <f>(E623/E612)*SUM(C713:D713)</f>
        <v>192874.91017969331</v>
      </c>
      <c r="F713" s="219">
        <f>(F624/F612)*AV64</f>
        <v>972.17422905649028</v>
      </c>
      <c r="G713" s="217">
        <f>(G625/G612)*AV91</f>
        <v>0</v>
      </c>
      <c r="H713" s="219">
        <f>(H628/H612)*AV60</f>
        <v>70182.446494732925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0"/>
        <v>264030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56611516.739999995</v>
      </c>
      <c r="D715" s="202">
        <f>SUM(D616:D647)+SUM(D668:D713)</f>
        <v>1500784</v>
      </c>
      <c r="E715" s="202">
        <f>SUM(E624:E647)+SUM(E668:E713)</f>
        <v>3697033.7699999996</v>
      </c>
      <c r="F715" s="202">
        <f>SUM(F625:F648)+SUM(F668:F713)</f>
        <v>314137.87769925216</v>
      </c>
      <c r="G715" s="202">
        <f>SUM(G626:G647)+SUM(G668:G713)</f>
        <v>2132486.6621043319</v>
      </c>
      <c r="H715" s="202">
        <f>SUM(H629:H647)+SUM(H668:H713)</f>
        <v>742380.71476600692</v>
      </c>
      <c r="I715" s="202">
        <f>SUM(I630:I647)+SUM(I668:I713)</f>
        <v>1473991.9379239378</v>
      </c>
      <c r="J715" s="202">
        <f>SUM(J631:J647)+SUM(J668:J713)</f>
        <v>210987.61583115702</v>
      </c>
      <c r="K715" s="202">
        <f>SUM(K668:K713)</f>
        <v>14718702.73192399</v>
      </c>
      <c r="L715" s="202">
        <f>SUM(L668:L713)</f>
        <v>3486318.1630904083</v>
      </c>
      <c r="M715" s="202">
        <f>SUM(M668:M713)</f>
        <v>26367499</v>
      </c>
      <c r="N715" s="211" t="s">
        <v>694</v>
      </c>
    </row>
    <row r="716" spans="1:14" s="202" customFormat="1" ht="12.6" customHeight="1" x14ac:dyDescent="0.2">
      <c r="C716" s="214">
        <f>CE85</f>
        <v>56611516.739999995</v>
      </c>
      <c r="D716" s="202">
        <f>D615</f>
        <v>1500784</v>
      </c>
      <c r="E716" s="202">
        <f>E623</f>
        <v>3697033.7700000005</v>
      </c>
      <c r="F716" s="202">
        <f>F624</f>
        <v>314137.87769925216</v>
      </c>
      <c r="G716" s="202">
        <f>G625</f>
        <v>2132486.6621043319</v>
      </c>
      <c r="H716" s="202">
        <f>H628</f>
        <v>742380.71476600692</v>
      </c>
      <c r="I716" s="202">
        <f>I629</f>
        <v>1473991.9379239378</v>
      </c>
      <c r="J716" s="202">
        <f>J630</f>
        <v>210987.61583115702</v>
      </c>
      <c r="K716" s="202">
        <f>K644</f>
        <v>14718702.73192399</v>
      </c>
      <c r="L716" s="202">
        <f>L647</f>
        <v>3486318.1630904083</v>
      </c>
      <c r="M716" s="202">
        <f>C648</f>
        <v>26367497.739999998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1066</v>
      </c>
      <c r="B1" s="11" t="s">
        <v>1067</v>
      </c>
      <c r="C1" s="11" t="s">
        <v>1068</v>
      </c>
      <c r="D1" s="11" t="s">
        <v>1069</v>
      </c>
      <c r="E1" s="11" t="s">
        <v>1070</v>
      </c>
      <c r="F1" s="11" t="s">
        <v>1071</v>
      </c>
      <c r="G1" s="11" t="s">
        <v>1072</v>
      </c>
      <c r="H1" s="11" t="s">
        <v>1073</v>
      </c>
      <c r="I1" s="11" t="s">
        <v>1074</v>
      </c>
      <c r="J1" s="11" t="s">
        <v>1075</v>
      </c>
      <c r="K1" s="11" t="s">
        <v>1076</v>
      </c>
      <c r="L1" s="11" t="s">
        <v>1077</v>
      </c>
      <c r="M1" s="11" t="s">
        <v>1078</v>
      </c>
      <c r="N1" s="11" t="s">
        <v>1079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904</v>
      </c>
      <c r="C2" s="11" t="str">
        <f>SUBSTITUTE(LEFT(data!C98,49),",","")</f>
        <v>BHC Fairfax Hospital Inc</v>
      </c>
      <c r="D2" s="11" t="str">
        <f>LEFT(data!C99, 49)</f>
        <v>10200 NE 132nd St</v>
      </c>
      <c r="E2" s="11" t="str">
        <f>LEFT(data!C100, 100)</f>
        <v>Kirkland</v>
      </c>
      <c r="F2" s="11" t="str">
        <f>LEFT(data!C101, 2)</f>
        <v>WA</v>
      </c>
      <c r="G2" s="11" t="str">
        <f>LEFT(data!C102, 100)</f>
        <v>98034</v>
      </c>
      <c r="H2" s="11" t="str">
        <f>LEFT(data!C103, 100)</f>
        <v>King</v>
      </c>
      <c r="I2" s="11" t="str">
        <f>LEFT(data!C104, 49)</f>
        <v>Christopher West</v>
      </c>
      <c r="J2" s="11" t="str">
        <f>LEFT(data!C105, 49)</f>
        <v>Brady Gustafson</v>
      </c>
      <c r="K2" s="11" t="str">
        <f>LEFT(data!C107, 49)</f>
        <v>425-821-2000</v>
      </c>
      <c r="L2" s="11" t="str">
        <f>LEFT(data!C108, 49)</f>
        <v>425-284-6090</v>
      </c>
      <c r="M2" s="11" t="str">
        <f>LEFT(data!C109, 49)</f>
        <v>Nicole Bryan</v>
      </c>
      <c r="N2" s="11" t="str">
        <f>LEFT(data!C110, 49)</f>
        <v>nicole.bryan@uhsinc.com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1080</v>
      </c>
      <c r="B1" s="12" t="s">
        <v>1081</v>
      </c>
      <c r="C1" s="12" t="s">
        <v>1082</v>
      </c>
      <c r="D1" s="12" t="s">
        <v>1083</v>
      </c>
      <c r="E1" s="12" t="s">
        <v>1084</v>
      </c>
      <c r="F1" s="12" t="s">
        <v>1085</v>
      </c>
      <c r="G1" s="12" t="s">
        <v>1086</v>
      </c>
      <c r="H1" s="12" t="s">
        <v>1087</v>
      </c>
      <c r="I1" s="12" t="s">
        <v>1088</v>
      </c>
      <c r="J1" s="12" t="s">
        <v>1089</v>
      </c>
      <c r="K1" s="12" t="s">
        <v>1090</v>
      </c>
      <c r="L1" s="12" t="s">
        <v>1091</v>
      </c>
      <c r="M1" s="12" t="s">
        <v>1092</v>
      </c>
      <c r="N1" s="12" t="s">
        <v>1093</v>
      </c>
      <c r="O1" s="12" t="s">
        <v>1094</v>
      </c>
      <c r="P1" s="12" t="s">
        <v>1095</v>
      </c>
      <c r="Q1" s="12" t="s">
        <v>1096</v>
      </c>
      <c r="R1" s="12" t="s">
        <v>1097</v>
      </c>
      <c r="S1" s="12" t="s">
        <v>1098</v>
      </c>
      <c r="T1" s="12" t="s">
        <v>1099</v>
      </c>
      <c r="U1" s="12" t="s">
        <v>1100</v>
      </c>
      <c r="V1" s="12" t="s">
        <v>1101</v>
      </c>
      <c r="W1" s="12" t="s">
        <v>1102</v>
      </c>
      <c r="X1" s="12" t="s">
        <v>1103</v>
      </c>
      <c r="Y1" s="12" t="s">
        <v>1104</v>
      </c>
      <c r="Z1" s="12" t="s">
        <v>1105</v>
      </c>
      <c r="AA1" s="12" t="s">
        <v>1106</v>
      </c>
      <c r="AB1" s="12" t="s">
        <v>1107</v>
      </c>
      <c r="AC1" s="12" t="s">
        <v>1108</v>
      </c>
      <c r="AD1" s="12" t="s">
        <v>1109</v>
      </c>
      <c r="AE1" s="12" t="s">
        <v>1110</v>
      </c>
      <c r="AF1" s="12" t="s">
        <v>1111</v>
      </c>
      <c r="AG1" s="12" t="s">
        <v>1112</v>
      </c>
      <c r="AH1" s="12" t="s">
        <v>1113</v>
      </c>
      <c r="AI1" s="12" t="s">
        <v>1114</v>
      </c>
      <c r="AJ1" s="12" t="s">
        <v>1115</v>
      </c>
      <c r="AK1" s="12" t="s">
        <v>1116</v>
      </c>
      <c r="AL1" s="12" t="s">
        <v>1117</v>
      </c>
      <c r="AM1" s="12" t="s">
        <v>1118</v>
      </c>
      <c r="AN1" s="12" t="s">
        <v>1119</v>
      </c>
      <c r="AO1" s="12" t="s">
        <v>1120</v>
      </c>
      <c r="AP1" s="12" t="s">
        <v>1121</v>
      </c>
      <c r="AQ1" s="12" t="s">
        <v>1122</v>
      </c>
      <c r="AR1" s="12" t="s">
        <v>1123</v>
      </c>
      <c r="AS1" s="12" t="s">
        <v>1124</v>
      </c>
      <c r="AT1" s="12" t="s">
        <v>1125</v>
      </c>
      <c r="AU1" s="12" t="s">
        <v>1126</v>
      </c>
      <c r="AV1" s="12" t="s">
        <v>1127</v>
      </c>
      <c r="AW1" s="12" t="s">
        <v>1128</v>
      </c>
      <c r="AX1" s="12" t="s">
        <v>1129</v>
      </c>
      <c r="AY1" s="12" t="s">
        <v>1130</v>
      </c>
      <c r="AZ1" s="12" t="s">
        <v>1131</v>
      </c>
      <c r="BA1" s="12" t="s">
        <v>1132</v>
      </c>
      <c r="BB1" s="12" t="s">
        <v>1133</v>
      </c>
      <c r="BC1" s="12" t="s">
        <v>1134</v>
      </c>
      <c r="BD1" s="12" t="s">
        <v>1135</v>
      </c>
      <c r="BE1" s="12" t="s">
        <v>1136</v>
      </c>
      <c r="BF1" s="12" t="s">
        <v>1137</v>
      </c>
      <c r="BG1" s="12" t="s">
        <v>1138</v>
      </c>
      <c r="BH1" s="12" t="s">
        <v>1139</v>
      </c>
      <c r="BI1" s="12" t="s">
        <v>1140</v>
      </c>
      <c r="BJ1" s="12" t="s">
        <v>1141</v>
      </c>
      <c r="BK1" s="12" t="s">
        <v>1142</v>
      </c>
      <c r="BL1" s="12" t="s">
        <v>1143</v>
      </c>
      <c r="BM1" s="12" t="s">
        <v>1144</v>
      </c>
      <c r="BN1" s="12" t="s">
        <v>1145</v>
      </c>
      <c r="BO1" s="12" t="s">
        <v>1146</v>
      </c>
      <c r="BP1" s="12" t="s">
        <v>1147</v>
      </c>
      <c r="BQ1" s="12" t="s">
        <v>1148</v>
      </c>
      <c r="BR1" s="12" t="s">
        <v>1149</v>
      </c>
      <c r="BS1" s="12" t="s">
        <v>1150</v>
      </c>
      <c r="BT1" s="12" t="s">
        <v>1151</v>
      </c>
      <c r="BU1" s="12" t="s">
        <v>1152</v>
      </c>
      <c r="BV1" s="12" t="s">
        <v>1153</v>
      </c>
      <c r="BW1" s="12" t="s">
        <v>1154</v>
      </c>
      <c r="BX1" s="12" t="s">
        <v>1155</v>
      </c>
      <c r="BY1" s="12" t="s">
        <v>1156</v>
      </c>
      <c r="BZ1" s="12" t="s">
        <v>1157</v>
      </c>
      <c r="CA1" s="12" t="s">
        <v>1158</v>
      </c>
      <c r="CB1" s="12" t="s">
        <v>1159</v>
      </c>
      <c r="CC1" s="12" t="s">
        <v>1160</v>
      </c>
      <c r="CD1" s="12" t="s">
        <v>1161</v>
      </c>
      <c r="CE1" s="12" t="s">
        <v>1162</v>
      </c>
      <c r="CF1" s="12" t="s">
        <v>1163</v>
      </c>
    </row>
    <row r="2" spans="1:84" s="169" customFormat="1" ht="12.6" customHeight="1" x14ac:dyDescent="0.25">
      <c r="A2" s="12" t="str">
        <f>RIGHT(data!C97,3)</f>
        <v>904</v>
      </c>
      <c r="B2" s="200" t="str">
        <f>RIGHT(data!C96,4)</f>
        <v>2024</v>
      </c>
      <c r="C2" s="12" t="s">
        <v>1164</v>
      </c>
      <c r="D2" s="199">
        <f>ROUND(N(data!C181),0)</f>
        <v>3183292</v>
      </c>
      <c r="E2" s="199">
        <f>ROUND(N(data!C182),0)</f>
        <v>305066</v>
      </c>
      <c r="F2" s="199">
        <f>ROUND(N(data!C183),0)</f>
        <v>1098774</v>
      </c>
      <c r="G2" s="199">
        <f>ROUND(N(data!C184),0)</f>
        <v>2712581</v>
      </c>
      <c r="H2" s="199">
        <f>ROUND(N(data!C185),0)</f>
        <v>85521</v>
      </c>
      <c r="I2" s="199">
        <f>ROUND(N(data!C186),0)</f>
        <v>651501</v>
      </c>
      <c r="J2" s="199">
        <f>ROUND(N(data!C187)+N(data!C188),0)</f>
        <v>-778317</v>
      </c>
      <c r="K2" s="199">
        <f>ROUND(N(data!C191),0)</f>
        <v>522684</v>
      </c>
      <c r="L2" s="199">
        <f>ROUND(N(data!C192),0)</f>
        <v>148183</v>
      </c>
      <c r="M2" s="199">
        <f>ROUND(N(data!C195),0)</f>
        <v>341593</v>
      </c>
      <c r="N2" s="199">
        <f>ROUND(N(data!C196),0)</f>
        <v>194011</v>
      </c>
      <c r="O2" s="199">
        <f>ROUND(N(data!C199),0)</f>
        <v>277416</v>
      </c>
      <c r="P2" s="199">
        <f>ROUND(N(data!C200),0)</f>
        <v>1762090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4313940</v>
      </c>
      <c r="U2" s="199">
        <f>ROUND(N(data!C211),0)</f>
        <v>0</v>
      </c>
      <c r="V2" s="199">
        <f>ROUND(N(data!D211),0)</f>
        <v>0</v>
      </c>
      <c r="W2" s="199">
        <f>ROUND(N(data!B212),0)</f>
        <v>2024522</v>
      </c>
      <c r="X2" s="199">
        <f>ROUND(N(data!C212),0)</f>
        <v>0</v>
      </c>
      <c r="Y2" s="199">
        <f>ROUND(N(data!D212),0)</f>
        <v>0</v>
      </c>
      <c r="Z2" s="199">
        <f>ROUND(N(data!B213),0)</f>
        <v>2889223</v>
      </c>
      <c r="AA2" s="199">
        <f>ROUND(N(data!C213),0)</f>
        <v>549629</v>
      </c>
      <c r="AB2" s="199">
        <f>ROUND(N(data!D213),0)</f>
        <v>298698</v>
      </c>
      <c r="AC2" s="199">
        <f>ROUND(N(data!B214),0)</f>
        <v>20231959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5408807</v>
      </c>
      <c r="AJ2" s="199">
        <f>ROUND(N(data!C216),0)</f>
        <v>125713</v>
      </c>
      <c r="AK2" s="199">
        <f>ROUND(N(data!D216),0)</f>
        <v>640473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463544</v>
      </c>
      <c r="AP2" s="199">
        <f>ROUND(N(data!C218),0)</f>
        <v>78295</v>
      </c>
      <c r="AQ2" s="199">
        <f>ROUND(N(data!D218),0)</f>
        <v>0</v>
      </c>
      <c r="AR2" s="199">
        <f>ROUND(N(data!B219),0)</f>
        <v>551137</v>
      </c>
      <c r="AS2" s="199">
        <f>ROUND(N(data!C219),0)</f>
        <v>231769</v>
      </c>
      <c r="AT2" s="199">
        <f>ROUND(N(data!D219),0)</f>
        <v>551137</v>
      </c>
      <c r="AU2" s="199">
        <v>0</v>
      </c>
      <c r="AV2" s="199">
        <v>0</v>
      </c>
      <c r="AW2" s="199">
        <v>0</v>
      </c>
      <c r="AX2" s="199">
        <f>ROUND(N(data!B225),0)</f>
        <v>1429839</v>
      </c>
      <c r="AY2" s="199">
        <f>ROUND(N(data!C225),0)</f>
        <v>114200</v>
      </c>
      <c r="AZ2" s="199">
        <f>ROUND(N(data!D225),0)</f>
        <v>0</v>
      </c>
      <c r="BA2" s="199">
        <f>ROUND(N(data!B226),0)</f>
        <v>709838</v>
      </c>
      <c r="BB2" s="199">
        <f>ROUND(N(data!C226),0)</f>
        <v>267071</v>
      </c>
      <c r="BC2" s="199">
        <f>ROUND(N(data!D226),0)</f>
        <v>189773</v>
      </c>
      <c r="BD2" s="199">
        <f>ROUND(N(data!B227),0)</f>
        <v>6995732</v>
      </c>
      <c r="BE2" s="199">
        <f>ROUND(N(data!C227),0)</f>
        <v>439666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3463820</v>
      </c>
      <c r="BK2" s="199">
        <f>ROUND(N(data!C229),0)</f>
        <v>410661</v>
      </c>
      <c r="BL2" s="199">
        <f>ROUND(N(data!D229),0)</f>
        <v>319010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408266</v>
      </c>
      <c r="BQ2" s="199">
        <f>ROUND(N(data!C231),0)</f>
        <v>9723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21174381</v>
      </c>
      <c r="BW2" s="199">
        <f>ROUND(N(data!C240),0)</f>
        <v>15443092</v>
      </c>
      <c r="BX2" s="199">
        <f>ROUND(N(data!C241),0)</f>
        <v>0</v>
      </c>
      <c r="BY2" s="199">
        <f>ROUND(N(data!C242),0)</f>
        <v>1191367</v>
      </c>
      <c r="BZ2" s="199">
        <f>ROUND(N(data!C243),0)</f>
        <v>10742647</v>
      </c>
      <c r="CA2" s="199">
        <f>ROUND(N(data!C244),0)</f>
        <v>6129030</v>
      </c>
      <c r="CB2" s="199">
        <f>ROUND(N(data!C247),0)</f>
        <v>13</v>
      </c>
      <c r="CC2" s="199">
        <f>ROUND(N(data!C249),0)</f>
        <v>3293</v>
      </c>
      <c r="CD2" s="199">
        <f>ROUND(N(data!C250),0)</f>
        <v>76975</v>
      </c>
      <c r="CE2" s="199">
        <f>ROUND(N(data!C254)+N(data!C255),0)</f>
        <v>305088</v>
      </c>
      <c r="CF2" s="199">
        <f>ROUND(N(data!D237),0)</f>
        <v>-359526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1165</v>
      </c>
      <c r="B1" s="12" t="s">
        <v>1166</v>
      </c>
      <c r="C1" s="12" t="s">
        <v>1167</v>
      </c>
      <c r="D1" s="10" t="s">
        <v>1168</v>
      </c>
      <c r="E1" s="10" t="s">
        <v>1169</v>
      </c>
      <c r="F1" s="10" t="s">
        <v>1170</v>
      </c>
      <c r="G1" s="10" t="s">
        <v>1171</v>
      </c>
      <c r="H1" s="10" t="s">
        <v>1172</v>
      </c>
      <c r="I1" s="10" t="s">
        <v>1173</v>
      </c>
      <c r="J1" s="10" t="s">
        <v>1174</v>
      </c>
      <c r="K1" s="10" t="s">
        <v>1175</v>
      </c>
      <c r="L1" s="10" t="s">
        <v>1176</v>
      </c>
      <c r="M1" s="10" t="s">
        <v>1177</v>
      </c>
      <c r="N1" s="10" t="s">
        <v>1178</v>
      </c>
      <c r="O1" s="10" t="s">
        <v>1179</v>
      </c>
      <c r="P1" s="10" t="s">
        <v>1180</v>
      </c>
      <c r="Q1" s="10" t="s">
        <v>1181</v>
      </c>
      <c r="R1" s="10" t="s">
        <v>1182</v>
      </c>
      <c r="S1" s="10" t="s">
        <v>1183</v>
      </c>
      <c r="T1" s="10" t="s">
        <v>1184</v>
      </c>
      <c r="U1" s="10" t="s">
        <v>1185</v>
      </c>
      <c r="V1" s="10" t="s">
        <v>1186</v>
      </c>
      <c r="W1" s="10" t="s">
        <v>1187</v>
      </c>
      <c r="X1" s="10" t="s">
        <v>1188</v>
      </c>
      <c r="Y1" s="10" t="s">
        <v>1189</v>
      </c>
      <c r="Z1" s="10" t="s">
        <v>1190</v>
      </c>
      <c r="AA1" s="10" t="s">
        <v>1191</v>
      </c>
      <c r="AB1" s="10" t="s">
        <v>1192</v>
      </c>
      <c r="AC1" s="10" t="s">
        <v>1193</v>
      </c>
      <c r="AD1" s="10" t="s">
        <v>1194</v>
      </c>
      <c r="AE1" s="10" t="s">
        <v>1195</v>
      </c>
      <c r="AF1" s="10" t="s">
        <v>1196</v>
      </c>
      <c r="AG1" s="10" t="s">
        <v>1197</v>
      </c>
      <c r="AH1" s="10" t="s">
        <v>1198</v>
      </c>
      <c r="AI1" s="10" t="s">
        <v>1199</v>
      </c>
      <c r="AJ1" s="10" t="s">
        <v>1200</v>
      </c>
      <c r="AK1" s="10" t="s">
        <v>1201</v>
      </c>
      <c r="AL1" s="10" t="s">
        <v>1202</v>
      </c>
      <c r="AM1" s="10" t="s">
        <v>1203</v>
      </c>
      <c r="AN1" s="10" t="s">
        <v>1204</v>
      </c>
      <c r="AO1" s="10" t="s">
        <v>1205</v>
      </c>
      <c r="AP1" s="10" t="s">
        <v>1206</v>
      </c>
      <c r="AQ1" s="10" t="s">
        <v>1207</v>
      </c>
      <c r="AR1" s="10" t="s">
        <v>1208</v>
      </c>
      <c r="AS1" s="10" t="s">
        <v>1209</v>
      </c>
      <c r="AT1" s="10" t="s">
        <v>1210</v>
      </c>
      <c r="AU1" s="10" t="s">
        <v>1211</v>
      </c>
      <c r="AV1" s="10" t="s">
        <v>1212</v>
      </c>
      <c r="AW1" s="10" t="s">
        <v>1213</v>
      </c>
      <c r="AX1" s="10" t="s">
        <v>1214</v>
      </c>
      <c r="AY1" s="10" t="s">
        <v>1215</v>
      </c>
      <c r="AZ1" s="10" t="s">
        <v>1216</v>
      </c>
      <c r="BA1" s="10" t="s">
        <v>1217</v>
      </c>
      <c r="BB1" s="10" t="s">
        <v>1218</v>
      </c>
      <c r="BC1" s="10" t="s">
        <v>1219</v>
      </c>
      <c r="BD1" s="10" t="s">
        <v>1220</v>
      </c>
      <c r="BE1" s="10" t="s">
        <v>1221</v>
      </c>
      <c r="BF1" s="10" t="s">
        <v>1222</v>
      </c>
      <c r="BG1" s="10" t="s">
        <v>1223</v>
      </c>
      <c r="BH1" s="10" t="s">
        <v>1224</v>
      </c>
      <c r="BI1" s="10" t="s">
        <v>1225</v>
      </c>
      <c r="BJ1" s="10" t="s">
        <v>1226</v>
      </c>
      <c r="BK1" s="10" t="s">
        <v>1227</v>
      </c>
      <c r="BL1" s="10" t="s">
        <v>1228</v>
      </c>
      <c r="BM1" s="10" t="s">
        <v>1229</v>
      </c>
      <c r="BN1" s="10" t="s">
        <v>1230</v>
      </c>
      <c r="BO1" s="10" t="s">
        <v>1231</v>
      </c>
      <c r="BP1" s="10" t="s">
        <v>1232</v>
      </c>
      <c r="BQ1" s="10" t="s">
        <v>1233</v>
      </c>
      <c r="BR1" s="10" t="s">
        <v>1234</v>
      </c>
      <c r="BS1" s="10" t="s">
        <v>1235</v>
      </c>
    </row>
    <row r="2" spans="1:87" s="169" customFormat="1" ht="12.6" customHeight="1" x14ac:dyDescent="0.25">
      <c r="A2" s="12" t="str">
        <f>RIGHT(data!C97,3)</f>
        <v>904</v>
      </c>
      <c r="B2" s="12" t="str">
        <f>RIGHT(data!C96,4)</f>
        <v>2024</v>
      </c>
      <c r="C2" s="12" t="s">
        <v>1164</v>
      </c>
      <c r="D2" s="198">
        <f>ROUND(N(data!C127),0)</f>
        <v>3039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42392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157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157</v>
      </c>
      <c r="X2" s="198">
        <f>ROUND(N(data!C145),0)</f>
        <v>0</v>
      </c>
      <c r="Y2" s="198">
        <f>ROUND(N(data!B154),0)</f>
        <v>603</v>
      </c>
      <c r="Z2" s="198">
        <f>ROUND(N(data!B155),0)</f>
        <v>11707</v>
      </c>
      <c r="AA2" s="198">
        <f>ROUND(N(data!B156),0)</f>
        <v>1810</v>
      </c>
      <c r="AB2" s="198">
        <f>ROUND(N(data!B157),0)</f>
        <v>32779600</v>
      </c>
      <c r="AC2" s="198">
        <f>ROUND(N(data!B158),0)</f>
        <v>1503225</v>
      </c>
      <c r="AD2" s="198">
        <f>ROUND(N(data!C154),0)</f>
        <v>1868</v>
      </c>
      <c r="AE2" s="198">
        <f>ROUND(N(data!C155),0)</f>
        <v>25532</v>
      </c>
      <c r="AF2" s="198">
        <f>ROUND(N(data!C156),0)</f>
        <v>3899</v>
      </c>
      <c r="AG2" s="198">
        <f>ROUND(N(data!C157),0)</f>
        <v>71489600</v>
      </c>
      <c r="AH2" s="198">
        <f>ROUND(N(data!C158),0)</f>
        <v>3406650</v>
      </c>
      <c r="AI2" s="198">
        <f>ROUND(N(data!D154),0)</f>
        <v>568</v>
      </c>
      <c r="AJ2" s="198">
        <f>ROUND(N(data!D155),0)</f>
        <v>5153</v>
      </c>
      <c r="AK2" s="198">
        <f>ROUND(N(data!D156),0)</f>
        <v>9133</v>
      </c>
      <c r="AL2" s="198">
        <f>ROUND(N(data!D157),0)</f>
        <v>22472690</v>
      </c>
      <c r="AM2" s="198">
        <f>ROUND(N(data!D158),0)</f>
        <v>8137137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J19" sqref="J19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1236</v>
      </c>
      <c r="B1" s="12" t="s">
        <v>1237</v>
      </c>
      <c r="C1" s="12" t="s">
        <v>1238</v>
      </c>
      <c r="D1" s="10" t="s">
        <v>1239</v>
      </c>
      <c r="E1" s="10" t="s">
        <v>1240</v>
      </c>
      <c r="F1" s="10" t="s">
        <v>1241</v>
      </c>
      <c r="G1" s="10" t="s">
        <v>1242</v>
      </c>
      <c r="H1" s="10" t="s">
        <v>1243</v>
      </c>
      <c r="I1" s="10" t="s">
        <v>1244</v>
      </c>
      <c r="J1" s="10" t="s">
        <v>1245</v>
      </c>
      <c r="K1" s="10" t="s">
        <v>1246</v>
      </c>
      <c r="L1" s="10" t="s">
        <v>1247</v>
      </c>
      <c r="M1" s="10" t="s">
        <v>1248</v>
      </c>
      <c r="N1" s="10" t="s">
        <v>1249</v>
      </c>
      <c r="O1" s="10" t="s">
        <v>1250</v>
      </c>
      <c r="P1" s="10" t="s">
        <v>1251</v>
      </c>
      <c r="Q1" s="10" t="s">
        <v>1252</v>
      </c>
      <c r="R1" s="10" t="s">
        <v>1253</v>
      </c>
      <c r="S1" s="10" t="s">
        <v>1254</v>
      </c>
      <c r="T1" s="10" t="s">
        <v>1255</v>
      </c>
      <c r="U1" s="10" t="s">
        <v>1256</v>
      </c>
      <c r="V1" s="10" t="s">
        <v>1257</v>
      </c>
      <c r="W1" s="10" t="s">
        <v>1258</v>
      </c>
      <c r="X1" s="10" t="s">
        <v>1259</v>
      </c>
      <c r="Y1" s="10" t="s">
        <v>1260</v>
      </c>
      <c r="Z1" s="10" t="s">
        <v>1261</v>
      </c>
      <c r="AA1" s="10" t="s">
        <v>1262</v>
      </c>
      <c r="AB1" s="10" t="s">
        <v>1263</v>
      </c>
      <c r="AC1" s="10" t="s">
        <v>1264</v>
      </c>
      <c r="AD1" s="10" t="s">
        <v>1265</v>
      </c>
      <c r="AE1" s="10" t="s">
        <v>1266</v>
      </c>
      <c r="AF1" s="10" t="s">
        <v>1267</v>
      </c>
      <c r="AG1" s="10" t="s">
        <v>1268</v>
      </c>
      <c r="AH1" s="10" t="s">
        <v>1269</v>
      </c>
      <c r="AI1" s="10" t="s">
        <v>1270</v>
      </c>
      <c r="AJ1" s="10" t="s">
        <v>1271</v>
      </c>
      <c r="AK1" s="10" t="s">
        <v>1272</v>
      </c>
      <c r="AL1" s="10" t="s">
        <v>1273</v>
      </c>
      <c r="AM1" s="10" t="s">
        <v>1274</v>
      </c>
      <c r="AN1" s="10" t="s">
        <v>1275</v>
      </c>
      <c r="AO1" s="10" t="s">
        <v>1276</v>
      </c>
      <c r="AP1" s="10" t="s">
        <v>1277</v>
      </c>
      <c r="AQ1" s="10" t="s">
        <v>1278</v>
      </c>
      <c r="AR1" s="10" t="s">
        <v>1279</v>
      </c>
      <c r="AS1" s="10" t="s">
        <v>1280</v>
      </c>
      <c r="AT1" s="10" t="s">
        <v>1281</v>
      </c>
      <c r="AU1" s="10" t="s">
        <v>1282</v>
      </c>
      <c r="AV1" s="10" t="s">
        <v>1283</v>
      </c>
      <c r="AW1" s="10" t="s">
        <v>1284</v>
      </c>
      <c r="AX1" s="10" t="s">
        <v>1285</v>
      </c>
      <c r="AY1" s="10" t="s">
        <v>1286</v>
      </c>
      <c r="AZ1" s="10" t="s">
        <v>1287</v>
      </c>
      <c r="BA1" s="10" t="s">
        <v>1288</v>
      </c>
      <c r="BB1" s="10" t="s">
        <v>1289</v>
      </c>
      <c r="BC1" s="10" t="s">
        <v>1290</v>
      </c>
      <c r="BD1" s="10" t="s">
        <v>1291</v>
      </c>
      <c r="BE1" s="10" t="s">
        <v>1292</v>
      </c>
      <c r="BF1" s="10" t="s">
        <v>1293</v>
      </c>
      <c r="BG1" s="10" t="s">
        <v>1294</v>
      </c>
      <c r="BH1" s="10" t="s">
        <v>1295</v>
      </c>
      <c r="BI1" s="10" t="s">
        <v>1296</v>
      </c>
      <c r="BJ1" s="10" t="s">
        <v>1297</v>
      </c>
      <c r="BK1" s="10" t="s">
        <v>1298</v>
      </c>
      <c r="BL1" s="10" t="s">
        <v>1299</v>
      </c>
      <c r="BM1" s="10" t="s">
        <v>1300</v>
      </c>
      <c r="BN1" s="10" t="s">
        <v>1301</v>
      </c>
      <c r="BO1" s="10" t="s">
        <v>1302</v>
      </c>
      <c r="BP1" s="10" t="s">
        <v>1303</v>
      </c>
      <c r="BQ1" s="10" t="s">
        <v>1304</v>
      </c>
      <c r="BR1" s="10" t="s">
        <v>1305</v>
      </c>
      <c r="BS1" s="10" t="s">
        <v>1306</v>
      </c>
      <c r="BT1" s="10" t="s">
        <v>1307</v>
      </c>
      <c r="BU1" s="10" t="s">
        <v>1308</v>
      </c>
      <c r="BV1" s="10" t="s">
        <v>1309</v>
      </c>
      <c r="BW1" s="10" t="s">
        <v>1310</v>
      </c>
      <c r="BX1" s="10" t="s">
        <v>1311</v>
      </c>
      <c r="BY1" s="10" t="s">
        <v>1312</v>
      </c>
      <c r="BZ1" s="10" t="s">
        <v>1313</v>
      </c>
      <c r="CA1" s="10" t="s">
        <v>1314</v>
      </c>
      <c r="CB1" s="10" t="s">
        <v>1315</v>
      </c>
      <c r="CC1" s="10" t="s">
        <v>1316</v>
      </c>
      <c r="CD1" s="10" t="s">
        <v>1317</v>
      </c>
      <c r="CE1" s="10" t="s">
        <v>1318</v>
      </c>
      <c r="CF1" s="10" t="s">
        <v>1319</v>
      </c>
      <c r="CG1" s="10" t="s">
        <v>1320</v>
      </c>
      <c r="CH1" s="10" t="s">
        <v>1321</v>
      </c>
      <c r="CI1" s="10" t="s">
        <v>1322</v>
      </c>
      <c r="CJ1" s="10" t="s">
        <v>1323</v>
      </c>
      <c r="CK1" s="10" t="s">
        <v>1324</v>
      </c>
      <c r="CL1" s="10" t="s">
        <v>1325</v>
      </c>
      <c r="CM1" s="10" t="s">
        <v>1326</v>
      </c>
      <c r="CN1" s="10" t="s">
        <v>1327</v>
      </c>
      <c r="CO1" s="10" t="s">
        <v>1328</v>
      </c>
      <c r="CP1" s="10" t="s">
        <v>1329</v>
      </c>
      <c r="CQ1" s="197" t="s">
        <v>1330</v>
      </c>
      <c r="CR1" s="197" t="s">
        <v>1331</v>
      </c>
      <c r="CS1" s="197" t="s">
        <v>1332</v>
      </c>
      <c r="CT1" s="197" t="s">
        <v>1333</v>
      </c>
      <c r="CU1" s="197" t="s">
        <v>1334</v>
      </c>
      <c r="CV1" s="197" t="s">
        <v>1335</v>
      </c>
      <c r="CW1" s="197" t="s">
        <v>1336</v>
      </c>
      <c r="CX1" s="197" t="s">
        <v>1337</v>
      </c>
      <c r="CY1" s="197" t="s">
        <v>1338</v>
      </c>
      <c r="CZ1" s="197" t="s">
        <v>1339</v>
      </c>
      <c r="DA1" s="197" t="s">
        <v>1340</v>
      </c>
      <c r="DB1" s="197" t="s">
        <v>1341</v>
      </c>
      <c r="DC1" s="197" t="s">
        <v>1342</v>
      </c>
      <c r="DD1" s="197" t="s">
        <v>1343</v>
      </c>
      <c r="DE1" s="10" t="s">
        <v>1344</v>
      </c>
      <c r="DF1" s="10" t="s">
        <v>1345</v>
      </c>
      <c r="DG1" s="10" t="s">
        <v>1346</v>
      </c>
      <c r="DH1" s="10" t="s">
        <v>1347</v>
      </c>
    </row>
    <row r="2" spans="1:112" s="169" customFormat="1" ht="12.6" customHeight="1" x14ac:dyDescent="0.25">
      <c r="A2" s="199" t="str">
        <f>RIGHT(data!C97,3)</f>
        <v>904</v>
      </c>
      <c r="B2" s="200" t="str">
        <f>RIGHT(data!C96,4)</f>
        <v>2024</v>
      </c>
      <c r="C2" s="12" t="s">
        <v>1164</v>
      </c>
      <c r="D2" s="198">
        <f>ROUND(N(data!C266),0)</f>
        <v>-671975</v>
      </c>
      <c r="E2" s="198">
        <f>ROUND(N(data!C267),0)</f>
        <v>0</v>
      </c>
      <c r="F2" s="198">
        <f>ROUND(N(data!C268),0)</f>
        <v>12418103</v>
      </c>
      <c r="G2" s="198">
        <f>ROUND(N(data!C269),0)</f>
        <v>1295783</v>
      </c>
      <c r="H2" s="198">
        <f>ROUND(N(data!C270),0)</f>
        <v>187270</v>
      </c>
      <c r="I2" s="198">
        <f>ROUND(N(data!C271),0)</f>
        <v>0</v>
      </c>
      <c r="J2" s="198">
        <f>ROUND(N(data!C272),0)</f>
        <v>0</v>
      </c>
      <c r="K2" s="198">
        <f>ROUND(N(data!C273),0)</f>
        <v>325596</v>
      </c>
      <c r="L2" s="198">
        <f>ROUND(N(data!C274),0)</f>
        <v>264544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4313940</v>
      </c>
      <c r="R2" s="198">
        <f>ROUND(N(data!C284),0)</f>
        <v>2024522</v>
      </c>
      <c r="S2" s="198">
        <f>ROUND(N(data!C285),0)</f>
        <v>3140153</v>
      </c>
      <c r="T2" s="198">
        <f>ROUND(N(data!C286),0)</f>
        <v>20231959</v>
      </c>
      <c r="U2" s="198">
        <f>ROUND(N(data!C287),0)</f>
        <v>0</v>
      </c>
      <c r="V2" s="198">
        <f>ROUND(N(data!C288),0)</f>
        <v>4894046</v>
      </c>
      <c r="W2" s="198">
        <f>ROUND(N(data!C289),0)</f>
        <v>541839</v>
      </c>
      <c r="X2" s="198">
        <f>ROUND(N(data!C290),0)</f>
        <v>231769</v>
      </c>
      <c r="Y2" s="198">
        <f>ROUND(N(data!C291),0)</f>
        <v>0</v>
      </c>
      <c r="Z2" s="198">
        <f>ROUND(N(data!C292),0)</f>
        <v>13740033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1129612</v>
      </c>
      <c r="AE2" s="198">
        <f>ROUND(N(data!C302),0)</f>
        <v>56670018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401645</v>
      </c>
      <c r="AK2" s="198">
        <f>ROUND(N(data!C316),0)</f>
        <v>4563518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508038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-28179905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113372284</v>
      </c>
      <c r="BJ2" s="198">
        <f>ROUND(N(data!C349),0)</f>
        <v>0</v>
      </c>
      <c r="BK2" s="198">
        <f>ROUND(N(data!CE60),2)</f>
        <v>375.53</v>
      </c>
      <c r="BL2" s="198">
        <f>ROUND(N(data!C358),0)</f>
        <v>126741890</v>
      </c>
      <c r="BM2" s="198">
        <f>ROUND(N(data!C359),0)</f>
        <v>13047012</v>
      </c>
      <c r="BN2" s="198">
        <f>ROUND(N(data!C363),0)</f>
        <v>54680517</v>
      </c>
      <c r="BO2" s="198">
        <f>ROUND(N(data!C364),0)</f>
        <v>80268</v>
      </c>
      <c r="BP2" s="198">
        <f>ROUND(N(data!C365),0)</f>
        <v>305088</v>
      </c>
      <c r="BQ2" s="198">
        <f>ROUND(N(data!D381),0)</f>
        <v>69301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69301</v>
      </c>
      <c r="CC2" s="198">
        <f>ROUND(N(data!C382),0)</f>
        <v>0</v>
      </c>
      <c r="CD2" s="198">
        <f>ROUND(N(data!C389),0)</f>
        <v>38942507</v>
      </c>
      <c r="CE2" s="198">
        <f>ROUND(N(data!C390),0)</f>
        <v>7258418</v>
      </c>
      <c r="CF2" s="198">
        <f>ROUND(N(data!C391),0)</f>
        <v>8250022</v>
      </c>
      <c r="CG2" s="198">
        <f>ROUND(N(data!C392),0)</f>
        <v>2070582</v>
      </c>
      <c r="CH2" s="198">
        <f>ROUND(N(data!C393),0)</f>
        <v>-522</v>
      </c>
      <c r="CI2" s="198">
        <f>ROUND(N(data!C394),0)</f>
        <v>2831126</v>
      </c>
      <c r="CJ2" s="198">
        <f>ROUND(N(data!C395),0)</f>
        <v>1241321</v>
      </c>
      <c r="CK2" s="198">
        <f>ROUND(N(data!C396),0)</f>
        <v>670868</v>
      </c>
      <c r="CL2" s="198">
        <f>ROUND(N(data!C397),0)</f>
        <v>535604</v>
      </c>
      <c r="CM2" s="198">
        <f>ROUND(N(data!C398),0)</f>
        <v>2039506</v>
      </c>
      <c r="CN2" s="198">
        <f>ROUND(N(data!C399),0)</f>
        <v>0</v>
      </c>
      <c r="CO2" s="198">
        <f>ROUND(N(data!C362),0)</f>
        <v>-359526</v>
      </c>
      <c r="CP2" s="198">
        <f>ROUND(N(data!D415),0)</f>
        <v>14681999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14681999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LqCjT45BegsFXWFGocRbuVxkWtLAgChh7hyCLBBL6kaby1eMBWGZz2Xf0tcht/HqOtXKEtF7UpDDYz2HHflpXg==" saltValue="myx3aAjrtC5FjfFLX4dCT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1348</v>
      </c>
      <c r="B1" s="12" t="s">
        <v>1349</v>
      </c>
      <c r="C1" s="10" t="s">
        <v>1350</v>
      </c>
      <c r="D1" s="12" t="s">
        <v>1351</v>
      </c>
      <c r="E1" s="10" t="s">
        <v>1352</v>
      </c>
      <c r="F1" s="10" t="s">
        <v>1353</v>
      </c>
      <c r="G1" s="10" t="s">
        <v>1354</v>
      </c>
      <c r="H1" s="10" t="s">
        <v>1355</v>
      </c>
      <c r="I1" s="10" t="s">
        <v>1356</v>
      </c>
      <c r="J1" s="10" t="s">
        <v>1357</v>
      </c>
      <c r="K1" s="10" t="s">
        <v>1358</v>
      </c>
      <c r="L1" s="10" t="s">
        <v>1359</v>
      </c>
      <c r="M1" s="10" t="s">
        <v>1360</v>
      </c>
      <c r="N1" s="10" t="s">
        <v>1361</v>
      </c>
      <c r="O1" s="10" t="s">
        <v>1362</v>
      </c>
      <c r="P1" s="10" t="s">
        <v>1330</v>
      </c>
      <c r="Q1" s="10" t="s">
        <v>1331</v>
      </c>
      <c r="R1" s="10" t="s">
        <v>1332</v>
      </c>
      <c r="S1" s="10" t="s">
        <v>1333</v>
      </c>
      <c r="T1" s="10" t="s">
        <v>1334</v>
      </c>
      <c r="U1" s="10" t="s">
        <v>1335</v>
      </c>
      <c r="V1" s="10" t="s">
        <v>1336</v>
      </c>
      <c r="W1" s="10" t="s">
        <v>1337</v>
      </c>
      <c r="X1" s="10" t="s">
        <v>1338</v>
      </c>
      <c r="Y1" s="10" t="s">
        <v>1339</v>
      </c>
      <c r="Z1" s="10" t="s">
        <v>1340</v>
      </c>
      <c r="AA1" s="10" t="s">
        <v>1341</v>
      </c>
      <c r="AB1" s="10" t="s">
        <v>1342</v>
      </c>
      <c r="AC1" s="10" t="s">
        <v>1343</v>
      </c>
      <c r="AD1" s="10" t="s">
        <v>1363</v>
      </c>
      <c r="AE1" s="10" t="s">
        <v>1364</v>
      </c>
      <c r="AF1" s="10" t="s">
        <v>1365</v>
      </c>
      <c r="AG1" s="10" t="s">
        <v>1366</v>
      </c>
      <c r="AH1" s="10" t="s">
        <v>1367</v>
      </c>
      <c r="AI1" s="10" t="s">
        <v>1368</v>
      </c>
      <c r="AJ1" s="10" t="s">
        <v>1369</v>
      </c>
      <c r="AK1" s="10" t="s">
        <v>1370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904</v>
      </c>
      <c r="B2" s="200" t="str">
        <f>RIGHT(data!$C$96,4)</f>
        <v>2024</v>
      </c>
      <c r="C2" s="12" t="str">
        <f>data!C$55</f>
        <v>6010</v>
      </c>
      <c r="D2" s="12" t="s">
        <v>1164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904</v>
      </c>
      <c r="B3" s="200" t="str">
        <f>RIGHT(data!$C$96,4)</f>
        <v>2024</v>
      </c>
      <c r="C3" s="12" t="str">
        <f>data!D$55</f>
        <v>6030</v>
      </c>
      <c r="D3" s="12" t="s">
        <v>1164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904</v>
      </c>
      <c r="B4" s="200" t="str">
        <f>RIGHT(data!$C$96,4)</f>
        <v>2024</v>
      </c>
      <c r="C4" s="12" t="str">
        <f>data!E$55</f>
        <v>6070</v>
      </c>
      <c r="D4" s="12" t="s">
        <v>1164</v>
      </c>
      <c r="E4" s="198">
        <f>ROUND(N(data!E59), 0)</f>
        <v>0</v>
      </c>
      <c r="F4" s="271">
        <f>ROUND(N(data!E60), 2)</f>
        <v>0</v>
      </c>
      <c r="G4" s="198">
        <f>ROUND(N(data!E61), 0)</f>
        <v>0</v>
      </c>
      <c r="H4" s="198">
        <f>ROUND(N(data!E62), 0)</f>
        <v>0</v>
      </c>
      <c r="I4" s="198">
        <f>ROUND(N(data!E63), 0)</f>
        <v>0</v>
      </c>
      <c r="J4" s="198">
        <f>ROUND(N(data!E64), 0)</f>
        <v>0</v>
      </c>
      <c r="K4" s="198">
        <f>ROUND(N(data!E65), 0)</f>
        <v>0</v>
      </c>
      <c r="L4" s="198">
        <f>ROUND(N(data!E66), 0)</f>
        <v>0</v>
      </c>
      <c r="M4" s="198">
        <f>ROUND(N(data!E67), 0)</f>
        <v>0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0</v>
      </c>
      <c r="AF4" s="198">
        <f>ROUND(N(data!E87), 0)</f>
        <v>0</v>
      </c>
      <c r="AG4" s="198">
        <f>ROUND(N(data!E90), 0)</f>
        <v>0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271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904</v>
      </c>
      <c r="B5" s="200" t="str">
        <f>RIGHT(data!$C$96,4)</f>
        <v>2024</v>
      </c>
      <c r="C5" s="12" t="str">
        <f>data!F$55</f>
        <v>6100</v>
      </c>
      <c r="D5" s="12" t="s">
        <v>1164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904</v>
      </c>
      <c r="B6" s="200" t="str">
        <f>RIGHT(data!$C$96,4)</f>
        <v>2024</v>
      </c>
      <c r="C6" s="12" t="str">
        <f>data!G$55</f>
        <v>6120</v>
      </c>
      <c r="D6" s="12" t="s">
        <v>1164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904</v>
      </c>
      <c r="B7" s="200" t="str">
        <f>RIGHT(data!$C$96,4)</f>
        <v>2024</v>
      </c>
      <c r="C7" s="12" t="str">
        <f>data!H$55</f>
        <v>6140</v>
      </c>
      <c r="D7" s="12" t="s">
        <v>1164</v>
      </c>
      <c r="E7" s="198">
        <f>ROUND(N(data!H59), 0)</f>
        <v>42392</v>
      </c>
      <c r="F7" s="271">
        <f>ROUND(N(data!H60), 2)</f>
        <v>178.03</v>
      </c>
      <c r="G7" s="198">
        <f>ROUND(N(data!H61), 0)</f>
        <v>21154889</v>
      </c>
      <c r="H7" s="198">
        <f>ROUND(N(data!H62), 0)</f>
        <v>3943018</v>
      </c>
      <c r="I7" s="198">
        <f>ROUND(N(data!H63), 0)</f>
        <v>0</v>
      </c>
      <c r="J7" s="198">
        <f>ROUND(N(data!H64), 0)</f>
        <v>987</v>
      </c>
      <c r="K7" s="198">
        <f>ROUND(N(data!H65), 0)</f>
        <v>0</v>
      </c>
      <c r="L7" s="198">
        <f>ROUND(N(data!H66), 0)</f>
        <v>-7200</v>
      </c>
      <c r="M7" s="198">
        <f>ROUND(N(data!H67), 0)</f>
        <v>1241321</v>
      </c>
      <c r="N7" s="198">
        <f>ROUND(N(data!H68), 0)</f>
        <v>0</v>
      </c>
      <c r="O7" s="198">
        <f>ROUND(N(data!H69), 0)</f>
        <v>345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345</v>
      </c>
      <c r="AD7" s="198">
        <f>ROUND(N(data!H84), 0)</f>
        <v>0</v>
      </c>
      <c r="AE7" s="198">
        <f>ROUND(N(data!H89), 0)</f>
        <v>139788902</v>
      </c>
      <c r="AF7" s="198">
        <f>ROUND(N(data!H87), 0)</f>
        <v>126741890</v>
      </c>
      <c r="AG7" s="198">
        <f>ROUND(N(data!H90), 0)</f>
        <v>49223</v>
      </c>
      <c r="AH7" s="198">
        <f>ROUND(N(data!H91), 0)</f>
        <v>127176</v>
      </c>
      <c r="AI7" s="198">
        <f>ROUND(N(data!H92), 0)</f>
        <v>30549</v>
      </c>
      <c r="AJ7" s="198">
        <f>ROUND(N(data!H93), 0)</f>
        <v>180241</v>
      </c>
      <c r="AK7" s="271">
        <f>ROUND(N(data!H94), 2)</f>
        <v>178.03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904</v>
      </c>
      <c r="B8" s="200" t="str">
        <f>RIGHT(data!$C$96,4)</f>
        <v>2024</v>
      </c>
      <c r="C8" s="12" t="str">
        <f>data!I$55</f>
        <v>6150</v>
      </c>
      <c r="D8" s="12" t="s">
        <v>1164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904</v>
      </c>
      <c r="B9" s="200" t="str">
        <f>RIGHT(data!$C$96,4)</f>
        <v>2024</v>
      </c>
      <c r="C9" s="12" t="str">
        <f>data!J$55</f>
        <v>6170</v>
      </c>
      <c r="D9" s="12" t="s">
        <v>1164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904</v>
      </c>
      <c r="B10" s="200" t="str">
        <f>RIGHT(data!$C$96,4)</f>
        <v>2024</v>
      </c>
      <c r="C10" s="12" t="str">
        <f>data!K$55</f>
        <v>6200</v>
      </c>
      <c r="D10" s="12" t="s">
        <v>1164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904</v>
      </c>
      <c r="B11" s="200" t="str">
        <f>RIGHT(data!$C$96,4)</f>
        <v>2024</v>
      </c>
      <c r="C11" s="12" t="str">
        <f>data!L$55</f>
        <v>6210</v>
      </c>
      <c r="D11" s="12" t="s">
        <v>1164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904</v>
      </c>
      <c r="B12" s="200" t="str">
        <f>RIGHT(data!$C$96,4)</f>
        <v>2024</v>
      </c>
      <c r="C12" s="12" t="str">
        <f>data!M$55</f>
        <v>6330</v>
      </c>
      <c r="D12" s="12" t="s">
        <v>1164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904</v>
      </c>
      <c r="B13" s="200" t="str">
        <f>RIGHT(data!$C$96,4)</f>
        <v>2024</v>
      </c>
      <c r="C13" s="12" t="str">
        <f>data!N$55</f>
        <v>6400</v>
      </c>
      <c r="D13" s="12" t="s">
        <v>1164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904</v>
      </c>
      <c r="B14" s="200" t="str">
        <f>RIGHT(data!$C$96,4)</f>
        <v>2024</v>
      </c>
      <c r="C14" s="12" t="str">
        <f>data!O$55</f>
        <v>7010</v>
      </c>
      <c r="D14" s="12" t="s">
        <v>1164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904</v>
      </c>
      <c r="B15" s="200" t="str">
        <f>RIGHT(data!$C$96,4)</f>
        <v>2024</v>
      </c>
      <c r="C15" s="12" t="str">
        <f>data!P$55</f>
        <v>7020</v>
      </c>
      <c r="D15" s="12" t="s">
        <v>1164</v>
      </c>
      <c r="E15" s="198">
        <f>ROUND(N(data!P59), 0)</f>
        <v>0</v>
      </c>
      <c r="F15" s="271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904</v>
      </c>
      <c r="B16" s="200" t="str">
        <f>RIGHT(data!$C$96,4)</f>
        <v>2024</v>
      </c>
      <c r="C16" s="12" t="str">
        <f>data!Q$55</f>
        <v>7030</v>
      </c>
      <c r="D16" s="12" t="s">
        <v>1164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904</v>
      </c>
      <c r="B17" s="200" t="str">
        <f>RIGHT(data!$C$96,4)</f>
        <v>2024</v>
      </c>
      <c r="C17" s="12" t="str">
        <f>data!R$55</f>
        <v>7040</v>
      </c>
      <c r="D17" s="12" t="s">
        <v>1164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904</v>
      </c>
      <c r="B18" s="200" t="str">
        <f>RIGHT(data!$C$96,4)</f>
        <v>2024</v>
      </c>
      <c r="C18" s="12" t="str">
        <f>data!S$55</f>
        <v>7050</v>
      </c>
      <c r="D18" s="12" t="s">
        <v>1164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904</v>
      </c>
      <c r="B19" s="200" t="str">
        <f>RIGHT(data!$C$96,4)</f>
        <v>2024</v>
      </c>
      <c r="C19" s="12" t="str">
        <f>data!T$55</f>
        <v>7060</v>
      </c>
      <c r="D19" s="12" t="s">
        <v>1164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904</v>
      </c>
      <c r="B20" s="200" t="str">
        <f>RIGHT(data!$C$96,4)</f>
        <v>2024</v>
      </c>
      <c r="C20" s="12" t="str">
        <f>data!U$55</f>
        <v>7070</v>
      </c>
      <c r="D20" s="12" t="s">
        <v>1164</v>
      </c>
      <c r="E20" s="198">
        <f>ROUND(N(data!U59), 0)</f>
        <v>0</v>
      </c>
      <c r="F20" s="271">
        <f>ROUND(N(data!U60), 2)</f>
        <v>0</v>
      </c>
      <c r="G20" s="198">
        <f>ROUND(N(data!U61), 0)</f>
        <v>0</v>
      </c>
      <c r="H20" s="198">
        <f>ROUND(N(data!U62), 0)</f>
        <v>0</v>
      </c>
      <c r="I20" s="198">
        <f>ROUND(N(data!U63), 0)</f>
        <v>0</v>
      </c>
      <c r="J20" s="198">
        <f>ROUND(N(data!U64), 0)</f>
        <v>0</v>
      </c>
      <c r="K20" s="198">
        <f>ROUND(N(data!U65), 0)</f>
        <v>0</v>
      </c>
      <c r="L20" s="198">
        <f>ROUND(N(data!U66), 0)</f>
        <v>150013</v>
      </c>
      <c r="M20" s="198">
        <f>ROUND(N(data!U67), 0)</f>
        <v>0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0</v>
      </c>
      <c r="AF20" s="198">
        <f>ROUND(N(data!U87), 0)</f>
        <v>0</v>
      </c>
      <c r="AG20" s="198">
        <f>ROUND(N(data!U90), 0)</f>
        <v>0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904</v>
      </c>
      <c r="B21" s="200" t="str">
        <f>RIGHT(data!$C$96,4)</f>
        <v>2024</v>
      </c>
      <c r="C21" s="12" t="str">
        <f>data!V$55</f>
        <v>7110</v>
      </c>
      <c r="D21" s="12" t="s">
        <v>1164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904</v>
      </c>
      <c r="B22" s="200" t="str">
        <f>RIGHT(data!$C$96,4)</f>
        <v>2024</v>
      </c>
      <c r="C22" s="12" t="str">
        <f>data!W$55</f>
        <v>7120</v>
      </c>
      <c r="D22" s="12" t="s">
        <v>1164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904</v>
      </c>
      <c r="B23" s="200" t="str">
        <f>RIGHT(data!$C$96,4)</f>
        <v>2024</v>
      </c>
      <c r="C23" s="12" t="str">
        <f>data!X$55</f>
        <v>7130</v>
      </c>
      <c r="D23" s="12" t="s">
        <v>1164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904</v>
      </c>
      <c r="B24" s="200" t="str">
        <f>RIGHT(data!$C$96,4)</f>
        <v>2024</v>
      </c>
      <c r="C24" s="12" t="str">
        <f>data!Y$55</f>
        <v>7140</v>
      </c>
      <c r="D24" s="12" t="s">
        <v>1164</v>
      </c>
      <c r="E24" s="198">
        <f>ROUND(N(data!Y59), 0)</f>
        <v>0</v>
      </c>
      <c r="F24" s="271">
        <f>ROUND(N(data!Y60), 2)</f>
        <v>0</v>
      </c>
      <c r="G24" s="198">
        <f>ROUND(N(data!Y61), 0)</f>
        <v>0</v>
      </c>
      <c r="H24" s="198">
        <f>ROUND(N(data!Y62), 0)</f>
        <v>0</v>
      </c>
      <c r="I24" s="198">
        <f>ROUND(N(data!Y63), 0)</f>
        <v>0</v>
      </c>
      <c r="J24" s="198">
        <f>ROUND(N(data!Y64), 0)</f>
        <v>0</v>
      </c>
      <c r="K24" s="198">
        <f>ROUND(N(data!Y65), 0)</f>
        <v>0</v>
      </c>
      <c r="L24" s="198">
        <f>ROUND(N(data!Y66), 0)</f>
        <v>39080</v>
      </c>
      <c r="M24" s="198">
        <f>ROUND(N(data!Y67), 0)</f>
        <v>0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0</v>
      </c>
      <c r="AF24" s="198">
        <f>ROUND(N(data!Y87), 0)</f>
        <v>0</v>
      </c>
      <c r="AG24" s="198">
        <f>ROUND(N(data!Y90), 0)</f>
        <v>0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904</v>
      </c>
      <c r="B25" s="200" t="str">
        <f>RIGHT(data!$C$96,4)</f>
        <v>2024</v>
      </c>
      <c r="C25" s="12" t="str">
        <f>data!Z$55</f>
        <v>7150</v>
      </c>
      <c r="D25" s="12" t="s">
        <v>1164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904</v>
      </c>
      <c r="B26" s="200" t="str">
        <f>RIGHT(data!$C$96,4)</f>
        <v>2024</v>
      </c>
      <c r="C26" s="12" t="str">
        <f>data!AA$55</f>
        <v>7160</v>
      </c>
      <c r="D26" s="12" t="s">
        <v>1164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904</v>
      </c>
      <c r="B27" s="200" t="str">
        <f>RIGHT(data!$C$96,4)</f>
        <v>2024</v>
      </c>
      <c r="C27" s="12" t="str">
        <f>data!AB$55</f>
        <v>7170</v>
      </c>
      <c r="D27" s="12" t="s">
        <v>1164</v>
      </c>
      <c r="E27" s="198">
        <f>ROUND(N(data!AB59), 0)</f>
        <v>0</v>
      </c>
      <c r="F27" s="271">
        <f>ROUND(N(data!AB60), 2)</f>
        <v>5.09</v>
      </c>
      <c r="G27" s="198">
        <f>ROUND(N(data!AB61), 0)</f>
        <v>924261</v>
      </c>
      <c r="H27" s="198">
        <f>ROUND(N(data!AB62), 0)</f>
        <v>172271</v>
      </c>
      <c r="I27" s="198">
        <f>ROUND(N(data!AB63), 0)</f>
        <v>0</v>
      </c>
      <c r="J27" s="198">
        <f>ROUND(N(data!AB64), 0)</f>
        <v>461455</v>
      </c>
      <c r="K27" s="198">
        <f>ROUND(N(data!AB65), 0)</f>
        <v>0</v>
      </c>
      <c r="L27" s="198">
        <f>ROUND(N(data!AB66), 0)</f>
        <v>116058</v>
      </c>
      <c r="M27" s="198">
        <f>ROUND(N(data!AB67), 0)</f>
        <v>0</v>
      </c>
      <c r="N27" s="198">
        <f>ROUND(N(data!AB68), 0)</f>
        <v>0</v>
      </c>
      <c r="O27" s="198">
        <f>ROUND(N(data!AB69), 0)</f>
        <v>2038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2038</v>
      </c>
      <c r="AD27" s="198">
        <f>ROUND(N(data!AB84), 0)</f>
        <v>0</v>
      </c>
      <c r="AE27" s="198">
        <f>ROUND(N(data!AB89), 0)</f>
        <v>0</v>
      </c>
      <c r="AF27" s="198">
        <f>ROUND(N(data!AB87), 0)</f>
        <v>0</v>
      </c>
      <c r="AG27" s="198">
        <f>ROUND(N(data!AB90), 0)</f>
        <v>0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904</v>
      </c>
      <c r="B28" s="200" t="str">
        <f>RIGHT(data!$C$96,4)</f>
        <v>2024</v>
      </c>
      <c r="C28" s="12" t="str">
        <f>data!AC$55</f>
        <v>7180</v>
      </c>
      <c r="D28" s="12" t="s">
        <v>1164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904</v>
      </c>
      <c r="B29" s="200" t="str">
        <f>RIGHT(data!$C$96,4)</f>
        <v>2024</v>
      </c>
      <c r="C29" s="12" t="str">
        <f>data!AD$55</f>
        <v>7190</v>
      </c>
      <c r="D29" s="12" t="s">
        <v>1164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904</v>
      </c>
      <c r="B30" s="200" t="str">
        <f>RIGHT(data!$C$96,4)</f>
        <v>2024</v>
      </c>
      <c r="C30" s="12" t="str">
        <f>data!AE$55</f>
        <v>7200</v>
      </c>
      <c r="D30" s="12" t="s">
        <v>1164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904</v>
      </c>
      <c r="B31" s="200" t="str">
        <f>RIGHT(data!$C$96,4)</f>
        <v>2024</v>
      </c>
      <c r="C31" s="12" t="str">
        <f>data!AF$55</f>
        <v>7220</v>
      </c>
      <c r="D31" s="12" t="s">
        <v>1164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904</v>
      </c>
      <c r="B32" s="200" t="str">
        <f>RIGHT(data!$C$96,4)</f>
        <v>2024</v>
      </c>
      <c r="C32" s="12" t="str">
        <f>data!AG$55</f>
        <v>7230</v>
      </c>
      <c r="D32" s="12" t="s">
        <v>1164</v>
      </c>
      <c r="E32" s="198">
        <f>ROUND(N(data!AG59), 0)</f>
        <v>0</v>
      </c>
      <c r="F32" s="271">
        <f>ROUND(N(data!AG60), 2)</f>
        <v>0</v>
      </c>
      <c r="G32" s="198">
        <f>ROUND(N(data!AG61), 0)</f>
        <v>0</v>
      </c>
      <c r="H32" s="198">
        <f>ROUND(N(data!AG62), 0)</f>
        <v>0</v>
      </c>
      <c r="I32" s="198">
        <f>ROUND(N(data!AG63), 0)</f>
        <v>0</v>
      </c>
      <c r="J32" s="198">
        <f>ROUND(N(data!AG64), 0)</f>
        <v>0</v>
      </c>
      <c r="K32" s="198">
        <f>ROUND(N(data!AG65), 0)</f>
        <v>0</v>
      </c>
      <c r="L32" s="198">
        <f>ROUND(N(data!AG66), 0)</f>
        <v>0</v>
      </c>
      <c r="M32" s="198">
        <f>ROUND(N(data!AG67), 0)</f>
        <v>0</v>
      </c>
      <c r="N32" s="198">
        <f>ROUND(N(data!AG68), 0)</f>
        <v>0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0</v>
      </c>
      <c r="AF32" s="198">
        <f>ROUND(N(data!AG87), 0)</f>
        <v>0</v>
      </c>
      <c r="AG32" s="198">
        <f>ROUND(N(data!AG90), 0)</f>
        <v>0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904</v>
      </c>
      <c r="B33" s="200" t="str">
        <f>RIGHT(data!$C$96,4)</f>
        <v>2024</v>
      </c>
      <c r="C33" s="12" t="str">
        <f>data!AH$55</f>
        <v>7240</v>
      </c>
      <c r="D33" s="12" t="s">
        <v>1164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904</v>
      </c>
      <c r="B34" s="200" t="str">
        <f>RIGHT(data!$C$96,4)</f>
        <v>2024</v>
      </c>
      <c r="C34" s="12" t="str">
        <f>data!AI$55</f>
        <v>7250</v>
      </c>
      <c r="D34" s="12" t="s">
        <v>1164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904</v>
      </c>
      <c r="B35" s="200" t="str">
        <f>RIGHT(data!$C$96,4)</f>
        <v>2024</v>
      </c>
      <c r="C35" s="12" t="str">
        <f>data!AJ$55</f>
        <v>7260</v>
      </c>
      <c r="D35" s="12" t="s">
        <v>1164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904</v>
      </c>
      <c r="B36" s="200" t="str">
        <f>RIGHT(data!$C$96,4)</f>
        <v>2024</v>
      </c>
      <c r="C36" s="12" t="str">
        <f>data!AK$55</f>
        <v>7310</v>
      </c>
      <c r="D36" s="12" t="s">
        <v>1164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904</v>
      </c>
      <c r="B37" s="200" t="str">
        <f>RIGHT(data!$C$96,4)</f>
        <v>2024</v>
      </c>
      <c r="C37" s="12" t="str">
        <f>data!AL$55</f>
        <v>7320</v>
      </c>
      <c r="D37" s="12" t="s">
        <v>1164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904</v>
      </c>
      <c r="B38" s="200" t="str">
        <f>RIGHT(data!$C$96,4)</f>
        <v>2024</v>
      </c>
      <c r="C38" s="12" t="str">
        <f>data!AM$55</f>
        <v>7330</v>
      </c>
      <c r="D38" s="12" t="s">
        <v>1164</v>
      </c>
      <c r="E38" s="198">
        <f>ROUND(N(data!AM59), 0)</f>
        <v>0</v>
      </c>
      <c r="F38" s="271">
        <f>ROUND(N(data!AM60), 2)</f>
        <v>5.9</v>
      </c>
      <c r="G38" s="198">
        <f>ROUND(N(data!AM61), 0)</f>
        <v>470089</v>
      </c>
      <c r="H38" s="198">
        <f>ROUND(N(data!AM62), 0)</f>
        <v>87619</v>
      </c>
      <c r="I38" s="198">
        <f>ROUND(N(data!AM63), 0)</f>
        <v>0</v>
      </c>
      <c r="J38" s="198">
        <f>ROUND(N(data!AM64), 0)</f>
        <v>20634</v>
      </c>
      <c r="K38" s="198">
        <f>ROUND(N(data!AM65), 0)</f>
        <v>0</v>
      </c>
      <c r="L38" s="198">
        <f>ROUND(N(data!AM66), 0)</f>
        <v>108913</v>
      </c>
      <c r="M38" s="198">
        <f>ROUND(N(data!AM67), 0)</f>
        <v>0</v>
      </c>
      <c r="N38" s="198">
        <f>ROUND(N(data!AM68), 0)</f>
        <v>0</v>
      </c>
      <c r="O38" s="198">
        <f>ROUND(N(data!AM69), 0)</f>
        <v>815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815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904</v>
      </c>
      <c r="B39" s="200" t="str">
        <f>RIGHT(data!$C$96,4)</f>
        <v>2024</v>
      </c>
      <c r="C39" s="12" t="str">
        <f>data!AN$55</f>
        <v>7340</v>
      </c>
      <c r="D39" s="12" t="s">
        <v>1164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904</v>
      </c>
      <c r="B40" s="200" t="str">
        <f>RIGHT(data!$C$96,4)</f>
        <v>2024</v>
      </c>
      <c r="C40" s="12" t="str">
        <f>data!AO$55</f>
        <v>7350</v>
      </c>
      <c r="D40" s="12" t="s">
        <v>1164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904</v>
      </c>
      <c r="B41" s="200" t="str">
        <f>RIGHT(data!$C$96,4)</f>
        <v>2024</v>
      </c>
      <c r="C41" s="12" t="str">
        <f>data!AP$55</f>
        <v>7380</v>
      </c>
      <c r="D41" s="12" t="s">
        <v>1164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904</v>
      </c>
      <c r="B42" s="200" t="str">
        <f>RIGHT(data!$C$96,4)</f>
        <v>2024</v>
      </c>
      <c r="C42" s="12" t="str">
        <f>data!AQ$55</f>
        <v>7390</v>
      </c>
      <c r="D42" s="12" t="s">
        <v>1164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904</v>
      </c>
      <c r="B43" s="200" t="str">
        <f>RIGHT(data!$C$96,4)</f>
        <v>2024</v>
      </c>
      <c r="C43" s="12" t="str">
        <f>data!AR$55</f>
        <v>7400</v>
      </c>
      <c r="D43" s="12" t="s">
        <v>1164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904</v>
      </c>
      <c r="B44" s="200" t="str">
        <f>RIGHT(data!$C$96,4)</f>
        <v>2024</v>
      </c>
      <c r="C44" s="12" t="str">
        <f>data!AS$55</f>
        <v>7410</v>
      </c>
      <c r="D44" s="12" t="s">
        <v>1164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904</v>
      </c>
      <c r="B45" s="200" t="str">
        <f>RIGHT(data!$C$96,4)</f>
        <v>2024</v>
      </c>
      <c r="C45" s="12" t="str">
        <f>data!AT$55</f>
        <v>7420</v>
      </c>
      <c r="D45" s="12" t="s">
        <v>1164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904</v>
      </c>
      <c r="B46" s="200" t="str">
        <f>RIGHT(data!$C$96,4)</f>
        <v>2024</v>
      </c>
      <c r="C46" s="12" t="str">
        <f>data!AU$55</f>
        <v>7430</v>
      </c>
      <c r="D46" s="12" t="s">
        <v>1164</v>
      </c>
      <c r="E46" s="198">
        <f>ROUND(N(data!AU59), 0)</f>
        <v>0</v>
      </c>
      <c r="F46" s="271">
        <f>ROUND(N(data!AU60), 2)</f>
        <v>21.57</v>
      </c>
      <c r="G46" s="198">
        <f>ROUND(N(data!AU61), 0)</f>
        <v>1922305</v>
      </c>
      <c r="H46" s="198">
        <f>ROUND(N(data!AU62), 0)</f>
        <v>358295</v>
      </c>
      <c r="I46" s="198">
        <f>ROUND(N(data!AU63), 0)</f>
        <v>0</v>
      </c>
      <c r="J46" s="198">
        <f>ROUND(N(data!AU64), 0)</f>
        <v>8748</v>
      </c>
      <c r="K46" s="198">
        <f>ROUND(N(data!AU65), 0)</f>
        <v>0</v>
      </c>
      <c r="L46" s="198">
        <f>ROUND(N(data!AU66), 0)</f>
        <v>980</v>
      </c>
      <c r="M46" s="198">
        <f>ROUND(N(data!AU67), 0)</f>
        <v>0</v>
      </c>
      <c r="N46" s="198">
        <f>ROUND(N(data!AU68), 0)</f>
        <v>82748</v>
      </c>
      <c r="O46" s="198">
        <f>ROUND(N(data!AU69), 0)</f>
        <v>1590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1590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904</v>
      </c>
      <c r="B47" s="200" t="str">
        <f>RIGHT(data!$C$96,4)</f>
        <v>2024</v>
      </c>
      <c r="C47" s="12" t="str">
        <f>data!AV$55</f>
        <v>7490</v>
      </c>
      <c r="D47" s="12" t="s">
        <v>1164</v>
      </c>
      <c r="E47" s="198">
        <f>ROUND(N(data!AV59), 0)</f>
        <v>0</v>
      </c>
      <c r="F47" s="271">
        <f>ROUND(N(data!AV60), 2)</f>
        <v>29.68</v>
      </c>
      <c r="G47" s="198">
        <f>ROUND(N(data!AV61), 0)</f>
        <v>2588794</v>
      </c>
      <c r="H47" s="198">
        <f>ROUND(N(data!AV62), 0)</f>
        <v>482520</v>
      </c>
      <c r="I47" s="198">
        <f>ROUND(N(data!AV63), 0)</f>
        <v>0</v>
      </c>
      <c r="J47" s="198">
        <f>ROUND(N(data!AV64), 0)</f>
        <v>17304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1413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1413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904</v>
      </c>
      <c r="B48" s="200" t="str">
        <f>RIGHT(data!$C$96,4)</f>
        <v>2024</v>
      </c>
      <c r="C48" s="12" t="str">
        <f>data!AW$55</f>
        <v>8200</v>
      </c>
      <c r="D48" s="12" t="s">
        <v>1164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904</v>
      </c>
      <c r="B49" s="200" t="str">
        <f>RIGHT(data!$C$96,4)</f>
        <v>2024</v>
      </c>
      <c r="C49" s="12" t="str">
        <f>data!AX$55</f>
        <v>8310</v>
      </c>
      <c r="D49" s="12" t="s">
        <v>1164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904</v>
      </c>
      <c r="B50" s="200" t="str">
        <f>RIGHT(data!$C$96,4)</f>
        <v>2024</v>
      </c>
      <c r="C50" s="12" t="str">
        <f>data!AY$55</f>
        <v>8320</v>
      </c>
      <c r="D50" s="12" t="s">
        <v>1164</v>
      </c>
      <c r="E50" s="198">
        <f>ROUND(N(data!AY59), 0)</f>
        <v>127176</v>
      </c>
      <c r="F50" s="271">
        <f>ROUND(N(data!AY60), 2)</f>
        <v>9.74</v>
      </c>
      <c r="G50" s="198">
        <f>ROUND(N(data!AY61), 0)</f>
        <v>625361</v>
      </c>
      <c r="H50" s="198">
        <f>ROUND(N(data!AY62), 0)</f>
        <v>116560</v>
      </c>
      <c r="I50" s="198">
        <f>ROUND(N(data!AY63), 0)</f>
        <v>0</v>
      </c>
      <c r="J50" s="198">
        <f>ROUND(N(data!AY64), 0)</f>
        <v>1007246</v>
      </c>
      <c r="K50" s="198">
        <f>ROUND(N(data!AY65), 0)</f>
        <v>0</v>
      </c>
      <c r="L50" s="198">
        <f>ROUND(N(data!AY66), 0)</f>
        <v>72170</v>
      </c>
      <c r="M50" s="198">
        <f>ROUND(N(data!AY67), 0)</f>
        <v>0</v>
      </c>
      <c r="N50" s="198">
        <f>ROUND(N(data!AY68), 0)</f>
        <v>6733</v>
      </c>
      <c r="O50" s="198">
        <f>ROUND(N(data!AY69), 0)</f>
        <v>4003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4003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904</v>
      </c>
      <c r="B51" s="200" t="str">
        <f>RIGHT(data!$C$96,4)</f>
        <v>2024</v>
      </c>
      <c r="C51" s="12" t="str">
        <f>data!AZ$55</f>
        <v>8330</v>
      </c>
      <c r="D51" s="12" t="s">
        <v>1164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904</v>
      </c>
      <c r="B52" s="200" t="str">
        <f>RIGHT(data!$C$96,4)</f>
        <v>2024</v>
      </c>
      <c r="C52" s="12" t="str">
        <f>data!BA$55</f>
        <v>8350</v>
      </c>
      <c r="D52" s="12" t="s">
        <v>1164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208111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904</v>
      </c>
      <c r="B53" s="200" t="str">
        <f>RIGHT(data!$C$96,4)</f>
        <v>2024</v>
      </c>
      <c r="C53" s="12" t="str">
        <f>data!BB$55</f>
        <v>8360</v>
      </c>
      <c r="D53" s="12" t="s">
        <v>1164</v>
      </c>
      <c r="E53" s="198">
        <f>ROUND(N(data!BB59), 0)</f>
        <v>0</v>
      </c>
      <c r="F53" s="271">
        <f>ROUND(N(data!BB60), 2)</f>
        <v>0</v>
      </c>
      <c r="G53" s="198">
        <f>ROUND(N(data!BB61), 0)</f>
        <v>261</v>
      </c>
      <c r="H53" s="198">
        <f>ROUND(N(data!BB62), 0)</f>
        <v>49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2020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2020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904</v>
      </c>
      <c r="B54" s="200" t="str">
        <f>RIGHT(data!$C$96,4)</f>
        <v>2024</v>
      </c>
      <c r="C54" s="12" t="str">
        <f>data!BC$55</f>
        <v>8370</v>
      </c>
      <c r="D54" s="12" t="s">
        <v>1164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104972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104972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904</v>
      </c>
      <c r="B55" s="200" t="str">
        <f>RIGHT(data!$C$96,4)</f>
        <v>2024</v>
      </c>
      <c r="C55" s="12" t="str">
        <f>data!BD$55</f>
        <v>8420</v>
      </c>
      <c r="D55" s="12" t="s">
        <v>1164</v>
      </c>
      <c r="E55" s="198">
        <f>ROUND(N(data!BD59), 0)</f>
        <v>0</v>
      </c>
      <c r="F55" s="271">
        <f>ROUND(N(data!BD60), 2)</f>
        <v>1.41</v>
      </c>
      <c r="G55" s="198">
        <f>ROUND(N(data!BD61), 0)</f>
        <v>87862</v>
      </c>
      <c r="H55" s="198">
        <f>ROUND(N(data!BD62), 0)</f>
        <v>16376</v>
      </c>
      <c r="I55" s="198">
        <f>ROUND(N(data!BD63), 0)</f>
        <v>0</v>
      </c>
      <c r="J55" s="198">
        <f>ROUND(N(data!BD64), 0)</f>
        <v>226024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1433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1433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904</v>
      </c>
      <c r="B56" s="200" t="str">
        <f>RIGHT(data!$C$96,4)</f>
        <v>2024</v>
      </c>
      <c r="C56" s="12" t="str">
        <f>data!BE$55</f>
        <v>8430</v>
      </c>
      <c r="D56" s="12" t="s">
        <v>1164</v>
      </c>
      <c r="E56" s="198">
        <f>ROUND(N(data!BE59), 0)</f>
        <v>49223</v>
      </c>
      <c r="F56" s="271">
        <f>ROUND(N(data!BE60), 2)</f>
        <v>4.3</v>
      </c>
      <c r="G56" s="198">
        <f>ROUND(N(data!BE61), 0)</f>
        <v>345787</v>
      </c>
      <c r="H56" s="198">
        <f>ROUND(N(data!BE62), 0)</f>
        <v>64451</v>
      </c>
      <c r="I56" s="198">
        <f>ROUND(N(data!BE63), 0)</f>
        <v>0</v>
      </c>
      <c r="J56" s="198">
        <f>ROUND(N(data!BE64), 0)</f>
        <v>69080</v>
      </c>
      <c r="K56" s="198">
        <f>ROUND(N(data!BE65), 0)</f>
        <v>-522</v>
      </c>
      <c r="L56" s="198">
        <f>ROUND(N(data!BE66), 0)</f>
        <v>532893</v>
      </c>
      <c r="M56" s="198">
        <f>ROUND(N(data!BE67), 0)</f>
        <v>0</v>
      </c>
      <c r="N56" s="198">
        <f>ROUND(N(data!BE68), 0)</f>
        <v>60312</v>
      </c>
      <c r="O56" s="198">
        <f>ROUND(N(data!BE69), 0)</f>
        <v>770015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770015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0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904</v>
      </c>
      <c r="B57" s="200" t="str">
        <f>RIGHT(data!$C$96,4)</f>
        <v>2024</v>
      </c>
      <c r="C57" s="12" t="str">
        <f>data!BF$55</f>
        <v>8460</v>
      </c>
      <c r="D57" s="12" t="s">
        <v>1164</v>
      </c>
      <c r="E57" s="198">
        <f>ROUND(N(data!BF59), 0)</f>
        <v>0</v>
      </c>
      <c r="F57" s="271">
        <f>ROUND(N(data!BF60), 2)</f>
        <v>14.69</v>
      </c>
      <c r="G57" s="198">
        <f>ROUND(N(data!BF61), 0)</f>
        <v>671710</v>
      </c>
      <c r="H57" s="198">
        <f>ROUND(N(data!BF62), 0)</f>
        <v>125199</v>
      </c>
      <c r="I57" s="198">
        <f>ROUND(N(data!BF63), 0)</f>
        <v>0</v>
      </c>
      <c r="J57" s="198">
        <f>ROUND(N(data!BF64), 0)</f>
        <v>139378</v>
      </c>
      <c r="K57" s="198">
        <f>ROUND(N(data!BF65), 0)</f>
        <v>0</v>
      </c>
      <c r="L57" s="198">
        <f>ROUND(N(data!BF66), 0)</f>
        <v>658407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904</v>
      </c>
      <c r="B58" s="200" t="str">
        <f>RIGHT(data!$C$96,4)</f>
        <v>2024</v>
      </c>
      <c r="C58" s="12" t="str">
        <f>data!BG$55</f>
        <v>8470</v>
      </c>
      <c r="D58" s="12" t="s">
        <v>1164</v>
      </c>
      <c r="E58" s="198">
        <f>ROUND(N(data!BG59), 0)</f>
        <v>0</v>
      </c>
      <c r="F58" s="271">
        <f>ROUND(N(data!BG60), 2)</f>
        <v>9.66</v>
      </c>
      <c r="G58" s="198">
        <f>ROUND(N(data!BG61), 0)</f>
        <v>606825</v>
      </c>
      <c r="H58" s="198">
        <f>ROUND(N(data!BG62), 0)</f>
        <v>113105</v>
      </c>
      <c r="I58" s="198">
        <f>ROUND(N(data!BG63), 0)</f>
        <v>0</v>
      </c>
      <c r="J58" s="198">
        <f>ROUND(N(data!BG64), 0)</f>
        <v>1140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116710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116710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904</v>
      </c>
      <c r="B59" s="200" t="str">
        <f>RIGHT(data!$C$96,4)</f>
        <v>2024</v>
      </c>
      <c r="C59" s="12" t="str">
        <f>data!BH$55</f>
        <v>8480</v>
      </c>
      <c r="D59" s="12" t="s">
        <v>1164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904</v>
      </c>
      <c r="B60" s="200" t="str">
        <f>RIGHT(data!$C$96,4)</f>
        <v>2024</v>
      </c>
      <c r="C60" s="12" t="str">
        <f>data!BI$55</f>
        <v>8490</v>
      </c>
      <c r="D60" s="12" t="s">
        <v>1164</v>
      </c>
      <c r="E60" s="198">
        <f>ROUND(N(data!BI59), 0)</f>
        <v>0</v>
      </c>
      <c r="F60" s="271">
        <f>ROUND(N(data!BI60), 2)</f>
        <v>9.66</v>
      </c>
      <c r="G60" s="198">
        <f>ROUND(N(data!BI61), 0)</f>
        <v>759810</v>
      </c>
      <c r="H60" s="198">
        <f>ROUND(N(data!BI62), 0)</f>
        <v>141620</v>
      </c>
      <c r="I60" s="198">
        <f>ROUND(N(data!BI63), 0)</f>
        <v>0</v>
      </c>
      <c r="J60" s="198">
        <f>ROUND(N(data!BI64), 0)</f>
        <v>12848</v>
      </c>
      <c r="K60" s="198">
        <f>ROUND(N(data!BI65), 0)</f>
        <v>0</v>
      </c>
      <c r="L60" s="198">
        <f>ROUND(N(data!BI66), 0)</f>
        <v>18954</v>
      </c>
      <c r="M60" s="198">
        <f>ROUND(N(data!BI67), 0)</f>
        <v>0</v>
      </c>
      <c r="N60" s="198">
        <f>ROUND(N(data!BI68), 0)</f>
        <v>0</v>
      </c>
      <c r="O60" s="198">
        <f>ROUND(N(data!BI69), 0)</f>
        <v>1238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1238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904</v>
      </c>
      <c r="B61" s="200" t="str">
        <f>RIGHT(data!$C$96,4)</f>
        <v>2024</v>
      </c>
      <c r="C61" s="12" t="str">
        <f>data!BJ$55</f>
        <v>8510</v>
      </c>
      <c r="D61" s="12" t="s">
        <v>1164</v>
      </c>
      <c r="E61" s="198">
        <f>ROUND(N(data!BJ59), 0)</f>
        <v>0</v>
      </c>
      <c r="F61" s="271">
        <f>ROUND(N(data!BJ60), 2)</f>
        <v>3.85</v>
      </c>
      <c r="G61" s="198">
        <f>ROUND(N(data!BJ61), 0)</f>
        <v>451321</v>
      </c>
      <c r="H61" s="198">
        <f>ROUND(N(data!BJ62), 0)</f>
        <v>84121</v>
      </c>
      <c r="I61" s="198">
        <f>ROUND(N(data!BJ63), 0)</f>
        <v>0</v>
      </c>
      <c r="J61" s="198">
        <f>ROUND(N(data!BJ64), 0)</f>
        <v>2288</v>
      </c>
      <c r="K61" s="198">
        <f>ROUND(N(data!BJ65), 0)</f>
        <v>0</v>
      </c>
      <c r="L61" s="198">
        <f>ROUND(N(data!BJ66), 0)</f>
        <v>6157</v>
      </c>
      <c r="M61" s="198">
        <f>ROUND(N(data!BJ67), 0)</f>
        <v>0</v>
      </c>
      <c r="N61" s="198">
        <f>ROUND(N(data!BJ68), 0)</f>
        <v>0</v>
      </c>
      <c r="O61" s="198">
        <f>ROUND(N(data!BJ69), 0)</f>
        <v>15040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15040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904</v>
      </c>
      <c r="B62" s="200" t="str">
        <f>RIGHT(data!$C$96,4)</f>
        <v>2024</v>
      </c>
      <c r="C62" s="12" t="str">
        <f>data!BK$55</f>
        <v>8530</v>
      </c>
      <c r="D62" s="12" t="s">
        <v>1164</v>
      </c>
      <c r="E62" s="198">
        <f>ROUND(N(data!BK59), 0)</f>
        <v>0</v>
      </c>
      <c r="F62" s="271">
        <f>ROUND(N(data!BK60), 2)</f>
        <v>7.18</v>
      </c>
      <c r="G62" s="198">
        <f>ROUND(N(data!BK61), 0)</f>
        <v>636020</v>
      </c>
      <c r="H62" s="198">
        <f>ROUND(N(data!BK62), 0)</f>
        <v>118547</v>
      </c>
      <c r="I62" s="198">
        <f>ROUND(N(data!BK63), 0)</f>
        <v>0</v>
      </c>
      <c r="J62" s="198">
        <f>ROUND(N(data!BK64), 0)</f>
        <v>3955</v>
      </c>
      <c r="K62" s="198">
        <f>ROUND(N(data!BK65), 0)</f>
        <v>0</v>
      </c>
      <c r="L62" s="198">
        <f>ROUND(N(data!BK66), 0)</f>
        <v>64923</v>
      </c>
      <c r="M62" s="198">
        <f>ROUND(N(data!BK67), 0)</f>
        <v>0</v>
      </c>
      <c r="N62" s="198">
        <f>ROUND(N(data!BK68), 0)</f>
        <v>0</v>
      </c>
      <c r="O62" s="198">
        <f>ROUND(N(data!BK69), 0)</f>
        <v>7354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7354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904</v>
      </c>
      <c r="B63" s="200" t="str">
        <f>RIGHT(data!$C$96,4)</f>
        <v>2024</v>
      </c>
      <c r="C63" s="12" t="str">
        <f>data!BL$55</f>
        <v>8560</v>
      </c>
      <c r="D63" s="12" t="s">
        <v>1164</v>
      </c>
      <c r="E63" s="198">
        <f>ROUND(N(data!BL59), 0)</f>
        <v>0</v>
      </c>
      <c r="F63" s="271">
        <f>ROUND(N(data!BL60), 2)</f>
        <v>17.95</v>
      </c>
      <c r="G63" s="198">
        <f>ROUND(N(data!BL61), 0)</f>
        <v>1682331</v>
      </c>
      <c r="H63" s="198">
        <f>ROUND(N(data!BL62), 0)</f>
        <v>313566</v>
      </c>
      <c r="I63" s="198">
        <f>ROUND(N(data!BL63), 0)</f>
        <v>0</v>
      </c>
      <c r="J63" s="198">
        <f>ROUND(N(data!BL64), 0)</f>
        <v>10762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345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345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904</v>
      </c>
      <c r="B64" s="200" t="str">
        <f>RIGHT(data!$C$96,4)</f>
        <v>2024</v>
      </c>
      <c r="C64" s="12" t="str">
        <f>data!BM$55</f>
        <v>8590</v>
      </c>
      <c r="D64" s="12" t="s">
        <v>1164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904</v>
      </c>
      <c r="B65" s="200" t="str">
        <f>RIGHT(data!$C$96,4)</f>
        <v>2024</v>
      </c>
      <c r="C65" s="12" t="str">
        <f>data!BN$55</f>
        <v>8610</v>
      </c>
      <c r="D65" s="12" t="s">
        <v>1164</v>
      </c>
      <c r="E65" s="198">
        <f>ROUND(N(data!BN59), 0)</f>
        <v>0</v>
      </c>
      <c r="F65" s="271">
        <f>ROUND(N(data!BN60), 2)</f>
        <v>4.1500000000000004</v>
      </c>
      <c r="G65" s="198">
        <f>ROUND(N(data!BN61), 0)</f>
        <v>563426</v>
      </c>
      <c r="H65" s="198">
        <f>ROUND(N(data!BN62), 0)</f>
        <v>105016</v>
      </c>
      <c r="I65" s="198">
        <f>ROUND(N(data!BN63), 0)</f>
        <v>0</v>
      </c>
      <c r="J65" s="198">
        <f>ROUND(N(data!BN64), 0)</f>
        <v>5057</v>
      </c>
      <c r="K65" s="198">
        <f>ROUND(N(data!BN65), 0)</f>
        <v>0</v>
      </c>
      <c r="L65" s="198">
        <f>ROUND(N(data!BN66), 0)</f>
        <v>89122</v>
      </c>
      <c r="M65" s="198">
        <f>ROUND(N(data!BN67), 0)</f>
        <v>0</v>
      </c>
      <c r="N65" s="198">
        <f>ROUND(N(data!BN68), 0)</f>
        <v>521075</v>
      </c>
      <c r="O65" s="198">
        <f>ROUND(N(data!BN69), 0)</f>
        <v>394598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394598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904</v>
      </c>
      <c r="B66" s="200" t="str">
        <f>RIGHT(data!$C$96,4)</f>
        <v>2024</v>
      </c>
      <c r="C66" s="12" t="str">
        <f>data!BO$55</f>
        <v>8620</v>
      </c>
      <c r="D66" s="12" t="s">
        <v>1164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904</v>
      </c>
      <c r="B67" s="200" t="str">
        <f>RIGHT(data!$C$96,4)</f>
        <v>2024</v>
      </c>
      <c r="C67" s="12" t="str">
        <f>data!BP$55</f>
        <v>8630</v>
      </c>
      <c r="D67" s="12" t="s">
        <v>1164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904</v>
      </c>
      <c r="B68" s="200" t="str">
        <f>RIGHT(data!$C$96,4)</f>
        <v>2024</v>
      </c>
      <c r="C68" s="12" t="str">
        <f>data!BQ$55</f>
        <v>8640</v>
      </c>
      <c r="D68" s="12" t="s">
        <v>1164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904</v>
      </c>
      <c r="B69" s="200" t="str">
        <f>RIGHT(data!$C$96,4)</f>
        <v>2024</v>
      </c>
      <c r="C69" s="12" t="str">
        <f>data!BR$55</f>
        <v>8650</v>
      </c>
      <c r="D69" s="12" t="s">
        <v>1164</v>
      </c>
      <c r="E69" s="198">
        <f>ROUND(N(data!BR59), 0)</f>
        <v>0</v>
      </c>
      <c r="F69" s="271">
        <f>ROUND(N(data!BR60), 2)</f>
        <v>4.68</v>
      </c>
      <c r="G69" s="198">
        <f>ROUND(N(data!BR61), 0)</f>
        <v>457902</v>
      </c>
      <c r="H69" s="198">
        <f>ROUND(N(data!BR62), 0)</f>
        <v>85347</v>
      </c>
      <c r="I69" s="198">
        <f>ROUND(N(data!BR63), 0)</f>
        <v>0</v>
      </c>
      <c r="J69" s="198">
        <f>ROUND(N(data!BR64), 0)</f>
        <v>2047</v>
      </c>
      <c r="K69" s="198">
        <f>ROUND(N(data!BR65), 0)</f>
        <v>0</v>
      </c>
      <c r="L69" s="198">
        <f>ROUND(N(data!BR66), 0)</f>
        <v>56553</v>
      </c>
      <c r="M69" s="198">
        <f>ROUND(N(data!BR67), 0)</f>
        <v>0</v>
      </c>
      <c r="N69" s="198">
        <f>ROUND(N(data!BR68), 0)</f>
        <v>0</v>
      </c>
      <c r="O69" s="198">
        <f>ROUND(N(data!BR69), 0)</f>
        <v>37794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37794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904</v>
      </c>
      <c r="B70" s="200" t="str">
        <f>RIGHT(data!$C$96,4)</f>
        <v>2024</v>
      </c>
      <c r="C70" s="12" t="str">
        <f>data!BS$55</f>
        <v>8660</v>
      </c>
      <c r="D70" s="12" t="s">
        <v>1164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904</v>
      </c>
      <c r="B71" s="200" t="str">
        <f>RIGHT(data!$C$96,4)</f>
        <v>2024</v>
      </c>
      <c r="C71" s="12" t="str">
        <f>data!BT$55</f>
        <v>8670</v>
      </c>
      <c r="D71" s="12" t="s">
        <v>1164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904</v>
      </c>
      <c r="B72" s="200" t="str">
        <f>RIGHT(data!$C$96,4)</f>
        <v>2024</v>
      </c>
      <c r="C72" s="12" t="str">
        <f>data!BU$55</f>
        <v>8680</v>
      </c>
      <c r="D72" s="12" t="s">
        <v>1164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904</v>
      </c>
      <c r="B73" s="200" t="str">
        <f>RIGHT(data!$C$96,4)</f>
        <v>2024</v>
      </c>
      <c r="C73" s="12" t="str">
        <f>data!BV$55</f>
        <v>8690</v>
      </c>
      <c r="D73" s="12" t="s">
        <v>1164</v>
      </c>
      <c r="E73" s="198">
        <f>ROUND(N(data!BV59), 0)</f>
        <v>0</v>
      </c>
      <c r="F73" s="271">
        <f>ROUND(N(data!BV60), 2)</f>
        <v>8.23</v>
      </c>
      <c r="G73" s="198">
        <f>ROUND(N(data!BV61), 0)</f>
        <v>519155</v>
      </c>
      <c r="H73" s="198">
        <f>ROUND(N(data!BV62), 0)</f>
        <v>96764</v>
      </c>
      <c r="I73" s="198">
        <f>ROUND(N(data!BV63), 0)</f>
        <v>0</v>
      </c>
      <c r="J73" s="198">
        <f>ROUND(N(data!BV64), 0)</f>
        <v>37184</v>
      </c>
      <c r="K73" s="198">
        <f>ROUND(N(data!BV65), 0)</f>
        <v>0</v>
      </c>
      <c r="L73" s="198">
        <f>ROUND(N(data!BV66), 0)</f>
        <v>293591</v>
      </c>
      <c r="M73" s="198">
        <f>ROUND(N(data!BV67), 0)</f>
        <v>0</v>
      </c>
      <c r="N73" s="198">
        <f>ROUND(N(data!BV68), 0)</f>
        <v>0</v>
      </c>
      <c r="O73" s="198">
        <f>ROUND(N(data!BV69), 0)</f>
        <v>7783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7783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904</v>
      </c>
      <c r="B74" s="200" t="str">
        <f>RIGHT(data!$C$96,4)</f>
        <v>2024</v>
      </c>
      <c r="C74" s="12" t="str">
        <f>data!BW$55</f>
        <v>8700</v>
      </c>
      <c r="D74" s="12" t="s">
        <v>1164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8252522</v>
      </c>
      <c r="J74" s="198">
        <f>ROUND(N(data!BW64), 0)</f>
        <v>2129</v>
      </c>
      <c r="K74" s="198">
        <f>ROUND(N(data!BW65), 0)</f>
        <v>0</v>
      </c>
      <c r="L74" s="198">
        <f>ROUND(N(data!BW66), 0)</f>
        <v>212114</v>
      </c>
      <c r="M74" s="198">
        <f>ROUND(N(data!BW67), 0)</f>
        <v>0</v>
      </c>
      <c r="N74" s="198">
        <f>ROUND(N(data!BW68), 0)</f>
        <v>0</v>
      </c>
      <c r="O74" s="198">
        <f>ROUND(N(data!BW69), 0)</f>
        <v>-2355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-2355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904</v>
      </c>
      <c r="B75" s="200" t="str">
        <f>RIGHT(data!$C$96,4)</f>
        <v>2024</v>
      </c>
      <c r="C75" s="12" t="str">
        <f>data!BX$55</f>
        <v>8710</v>
      </c>
      <c r="D75" s="12" t="s">
        <v>1164</v>
      </c>
      <c r="E75" s="198">
        <f>ROUND(N(data!BX59), 0)</f>
        <v>0</v>
      </c>
      <c r="F75" s="271">
        <f>ROUND(N(data!BX60), 2)</f>
        <v>9.25</v>
      </c>
      <c r="G75" s="198">
        <f>ROUND(N(data!BX61), 0)</f>
        <v>845144</v>
      </c>
      <c r="H75" s="198">
        <f>ROUND(N(data!BX62), 0)</f>
        <v>157525</v>
      </c>
      <c r="I75" s="198">
        <f>ROUND(N(data!BX63), 0)</f>
        <v>0</v>
      </c>
      <c r="J75" s="198">
        <f>ROUND(N(data!BX64), 0)</f>
        <v>3179</v>
      </c>
      <c r="K75" s="198">
        <f>ROUND(N(data!BX65), 0)</f>
        <v>0</v>
      </c>
      <c r="L75" s="198">
        <f>ROUND(N(data!BX66), 0)</f>
        <v>3</v>
      </c>
      <c r="M75" s="198">
        <f>ROUND(N(data!BX67), 0)</f>
        <v>0</v>
      </c>
      <c r="N75" s="198">
        <f>ROUND(N(data!BX68), 0)</f>
        <v>0</v>
      </c>
      <c r="O75" s="198">
        <f>ROUND(N(data!BX69), 0)</f>
        <v>1584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1584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904</v>
      </c>
      <c r="B76" s="200" t="str">
        <f>RIGHT(data!$C$96,4)</f>
        <v>2024</v>
      </c>
      <c r="C76" s="12" t="str">
        <f>data!BY$55</f>
        <v>8720</v>
      </c>
      <c r="D76" s="12" t="s">
        <v>1164</v>
      </c>
      <c r="E76" s="198">
        <f>ROUND(N(data!BY59), 0)</f>
        <v>0</v>
      </c>
      <c r="F76" s="271">
        <f>ROUND(N(data!BY60), 2)</f>
        <v>15.26</v>
      </c>
      <c r="G76" s="198">
        <f>ROUND(N(data!BY61), 0)</f>
        <v>2089157</v>
      </c>
      <c r="H76" s="198">
        <f>ROUND(N(data!BY62), 0)</f>
        <v>389394</v>
      </c>
      <c r="I76" s="198">
        <f>ROUND(N(data!BY63), 0)</f>
        <v>0</v>
      </c>
      <c r="J76" s="198">
        <f>ROUND(N(data!BY64), 0)</f>
        <v>21861</v>
      </c>
      <c r="K76" s="198">
        <f>ROUND(N(data!BY65), 0)</f>
        <v>0</v>
      </c>
      <c r="L76" s="198">
        <f>ROUND(N(data!BY66), 0)</f>
        <v>84144</v>
      </c>
      <c r="M76" s="198">
        <f>ROUND(N(data!BY67), 0)</f>
        <v>0</v>
      </c>
      <c r="N76" s="198">
        <f>ROUND(N(data!BY68), 0)</f>
        <v>0</v>
      </c>
      <c r="O76" s="198">
        <f>ROUND(N(data!BY69), 0)</f>
        <v>6530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6530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904</v>
      </c>
      <c r="B77" s="200" t="str">
        <f>RIGHT(data!$C$96,4)</f>
        <v>2024</v>
      </c>
      <c r="C77" s="12" t="str">
        <f>data!BZ$55</f>
        <v>8730</v>
      </c>
      <c r="D77" s="12" t="s">
        <v>1164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904</v>
      </c>
      <c r="B78" s="200" t="str">
        <f>RIGHT(data!$C$96,4)</f>
        <v>2024</v>
      </c>
      <c r="C78" s="12" t="str">
        <f>data!CA$55</f>
        <v>8740</v>
      </c>
      <c r="D78" s="12" t="s">
        <v>1164</v>
      </c>
      <c r="E78" s="198">
        <f>ROUND(N(data!CA59), 0)</f>
        <v>0</v>
      </c>
      <c r="F78" s="271">
        <f>ROUND(N(data!CA60), 2)</f>
        <v>9.9600000000000009</v>
      </c>
      <c r="G78" s="198">
        <f>ROUND(N(data!CA61), 0)</f>
        <v>946854</v>
      </c>
      <c r="H78" s="198">
        <f>ROUND(N(data!CA62), 0)</f>
        <v>176482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904</v>
      </c>
      <c r="B79" s="200" t="str">
        <f>RIGHT(data!$C$96,4)</f>
        <v>2024</v>
      </c>
      <c r="C79" s="12" t="str">
        <f>data!CB$55</f>
        <v>8770</v>
      </c>
      <c r="D79" s="12" t="s">
        <v>1164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904</v>
      </c>
      <c r="B80" s="200" t="str">
        <f>RIGHT(data!$C$96,4)</f>
        <v>2024</v>
      </c>
      <c r="C80" s="12" t="str">
        <f>data!CC$55</f>
        <v>8790</v>
      </c>
      <c r="D80" s="12" t="s">
        <v>1164</v>
      </c>
      <c r="E80" s="198">
        <f>ROUND(N(data!CC59), 0)</f>
        <v>0</v>
      </c>
      <c r="F80" s="271">
        <f>ROUND(N(data!CC60), 2)</f>
        <v>5.29</v>
      </c>
      <c r="G80" s="198">
        <f>ROUND(N(data!CC61), 0)</f>
        <v>593243</v>
      </c>
      <c r="H80" s="198">
        <f>ROUND(N(data!CC62), 0)</f>
        <v>110573</v>
      </c>
      <c r="I80" s="198">
        <f>ROUND(N(data!CC63), 0)</f>
        <v>0</v>
      </c>
      <c r="J80" s="198">
        <f>ROUND(N(data!CC64), 0)</f>
        <v>17275</v>
      </c>
      <c r="K80" s="198">
        <f>ROUND(N(data!CC65), 0)</f>
        <v>0</v>
      </c>
      <c r="L80" s="198">
        <f>ROUND(N(data!CC66), 0)</f>
        <v>126172</v>
      </c>
      <c r="M80" s="198">
        <f>ROUND(N(data!CC67), 0)</f>
        <v>0</v>
      </c>
      <c r="N80" s="198">
        <f>ROUND(N(data!CC68), 0)</f>
        <v>0</v>
      </c>
      <c r="O80" s="198">
        <f>ROUND(N(data!CC69), 0)</f>
        <v>95743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95743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C42" sqref="C4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BHC Fairfax Hospital Inc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H-904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10200 NE 132nd St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10200 NE 132nd St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Kirkland,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 t="s">
        <v>1372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 t="s">
        <v>1372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67"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904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0</v>
      </c>
      <c r="C17" s="228">
        <f>data!E85</f>
        <v>0</v>
      </c>
      <c r="D17" s="228">
        <f>ROUND(N('Prior Year'!E59), 0)</f>
        <v>0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23346520</v>
      </c>
      <c r="C20" s="228">
        <f>data!H85</f>
        <v>26333360</v>
      </c>
      <c r="D20" s="228">
        <f>ROUND(N('Prior Year'!H59), 0)</f>
        <v>40774</v>
      </c>
      <c r="E20" s="1">
        <f>data!H59</f>
        <v>42392</v>
      </c>
      <c r="F20" s="205">
        <f t="shared" si="0"/>
        <v>572.58350909893556</v>
      </c>
      <c r="G20" s="205">
        <f t="shared" si="1"/>
        <v>621.18701641819212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0</v>
      </c>
      <c r="C31" s="228">
        <f>data!S85</f>
        <v>0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63314</v>
      </c>
      <c r="C33" s="228">
        <f>data!U85</f>
        <v>150013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3647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25562</v>
      </c>
      <c r="C37" s="228">
        <f>data!Y85</f>
        <v>39080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1482281</v>
      </c>
      <c r="C40" s="228">
        <f>data!AB85</f>
        <v>1676083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0</v>
      </c>
      <c r="C41" s="228">
        <f>data!AC85</f>
        <v>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0</v>
      </c>
      <c r="C43" s="228">
        <f>data!AE85</f>
        <v>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0</v>
      </c>
      <c r="C45" s="228">
        <f>data!AG85</f>
        <v>0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0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517435</v>
      </c>
      <c r="C51" s="228">
        <f>data!AM85</f>
        <v>688070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2044702</v>
      </c>
      <c r="C59" s="228">
        <f>data!AU85</f>
        <v>2374666</v>
      </c>
      <c r="D59" s="228">
        <f>ROUND(N('Prior Year'!AU59), 0)</f>
        <v>7504</v>
      </c>
      <c r="E59" s="1">
        <f>data!AU59</f>
        <v>0</v>
      </c>
      <c r="F59" s="205">
        <f t="shared" si="0"/>
        <v>272.48160980810235</v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2760558</v>
      </c>
      <c r="C60" s="228">
        <f>data!AV85</f>
        <v>3090031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1816417</v>
      </c>
      <c r="C63" s="228">
        <f>data!AY85</f>
        <v>1832073</v>
      </c>
      <c r="D63" s="228">
        <f>ROUND(N('Prior Year'!AY59), 0)</f>
        <v>122322</v>
      </c>
      <c r="E63" s="1">
        <f>data!AY59</f>
        <v>127176</v>
      </c>
      <c r="F63" s="205">
        <f>IF(B63=0,"",IF(D63=0,"",B63/D63))</f>
        <v>14.849471068164354</v>
      </c>
      <c r="G63" s="205">
        <f t="shared" si="4"/>
        <v>14.405807699565957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197209</v>
      </c>
      <c r="C65" s="228">
        <f>data!BA85</f>
        <v>208111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7519</v>
      </c>
      <c r="C66" s="228">
        <f>data!BB85</f>
        <v>2330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75902</v>
      </c>
      <c r="C67" s="228">
        <f>data!BC85</f>
        <v>104972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293623</v>
      </c>
      <c r="C68" s="228">
        <f>data!BD85</f>
        <v>331695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1500784</v>
      </c>
      <c r="C69" s="228">
        <f>data!BE85</f>
        <v>1842016</v>
      </c>
      <c r="D69" s="228">
        <f>ROUND(N('Prior Year'!BE59), 0)</f>
        <v>49223</v>
      </c>
      <c r="E69" s="1">
        <f>data!BE59</f>
        <v>49223</v>
      </c>
      <c r="F69" s="205">
        <f>IF(B69=0,"",IF(D69=0,"",B69/D69))</f>
        <v>30.489486622107552</v>
      </c>
      <c r="G69" s="205">
        <f t="shared" si="4"/>
        <v>37.421855636592653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1325143</v>
      </c>
      <c r="C70" s="228">
        <f>data!BF85</f>
        <v>1594694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730845</v>
      </c>
      <c r="C71" s="228">
        <f>data!BG85</f>
        <v>837780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0</v>
      </c>
      <c r="C72" s="228">
        <f>data!BH85</f>
        <v>0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1095365</v>
      </c>
      <c r="C73" s="228">
        <f>data!BI85</f>
        <v>934470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463573</v>
      </c>
      <c r="C74" s="228">
        <f>data!BJ85</f>
        <v>558927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725067</v>
      </c>
      <c r="C75" s="228">
        <f>data!BK85</f>
        <v>830799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1843930</v>
      </c>
      <c r="C76" s="228">
        <f>data!BL85</f>
        <v>2007004.43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1650470</v>
      </c>
      <c r="C78" s="228">
        <f>data!BN85</f>
        <v>1678294.29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0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693067</v>
      </c>
      <c r="C82" s="228">
        <f>data!BR85</f>
        <v>639643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886621</v>
      </c>
      <c r="C86" s="228">
        <f>data!BV85</f>
        <v>954477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8037062</v>
      </c>
      <c r="C87" s="228">
        <f>data!BW85</f>
        <v>8464410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968294</v>
      </c>
      <c r="C88" s="228">
        <f>data!BX85</f>
        <v>1007435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2308720</v>
      </c>
      <c r="C89" s="228">
        <f>data!BY85</f>
        <v>2591086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895741</v>
      </c>
      <c r="C91" s="228">
        <f>data!CA85</f>
        <v>1123336.31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852145</v>
      </c>
      <c r="C93" s="228">
        <f>data!CC85</f>
        <v>943006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D29" sqref="D29:D34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69300.890000000014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267" t="s">
        <v>824</v>
      </c>
      <c r="B15" s="267"/>
      <c r="C15" s="267"/>
      <c r="D15" s="267"/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14681998.529999999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1373</v>
      </c>
      <c r="B29" s="267"/>
      <c r="C29" s="267"/>
      <c r="D29" s="267">
        <v>446343</v>
      </c>
    </row>
    <row r="30" spans="1:4" ht="15.75" x14ac:dyDescent="0.25">
      <c r="A30" s="1" t="s">
        <v>1374</v>
      </c>
      <c r="B30" s="267"/>
      <c r="C30" s="267"/>
      <c r="D30" s="267">
        <v>323422</v>
      </c>
    </row>
    <row r="31" spans="1:4" ht="15.75" x14ac:dyDescent="0.25">
      <c r="A31" s="1" t="s">
        <v>1375</v>
      </c>
      <c r="B31" s="267"/>
      <c r="C31" s="267"/>
      <c r="D31" s="267">
        <v>786295</v>
      </c>
    </row>
    <row r="32" spans="1:4" ht="15.75" x14ac:dyDescent="0.25">
      <c r="A32" s="1" t="s">
        <v>1376</v>
      </c>
      <c r="B32" s="267"/>
      <c r="C32" s="267"/>
      <c r="D32" s="267">
        <f>568702-277416</f>
        <v>291286</v>
      </c>
    </row>
    <row r="33" spans="1:4" ht="15.75" x14ac:dyDescent="0.25">
      <c r="A33" s="1" t="s">
        <v>1377</v>
      </c>
      <c r="B33" s="267"/>
      <c r="C33" s="267"/>
      <c r="D33" s="267">
        <f>2816760-1762090</f>
        <v>1054670</v>
      </c>
    </row>
    <row r="34" spans="1:4" ht="15.75" x14ac:dyDescent="0.25">
      <c r="A34" s="1" t="s">
        <v>1378</v>
      </c>
      <c r="B34" s="267"/>
      <c r="C34" s="267"/>
      <c r="D34" s="267">
        <v>11779982</v>
      </c>
    </row>
    <row r="35" spans="1:4" ht="15.75" x14ac:dyDescent="0.25">
      <c r="A35" s="267" t="s">
        <v>826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H-904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BHC Fairfax Hospital Inc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"&amp;data!C104</f>
        <v xml:space="preserve">  Christopher West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"&amp;data!C105</f>
        <v xml:space="preserve">  Brady Gustafson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425-821-2000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425-284-6090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9" t="str">
        <f>IF(data!C122&gt;0," X","")</f>
        <v xml:space="preserve"> X</v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3039</v>
      </c>
      <c r="G23" s="67">
        <f>data!D127</f>
        <v>42392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193</v>
      </c>
      <c r="E29" s="83" t="s">
        <v>842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0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0</v>
      </c>
      <c r="E34" s="64" t="s">
        <v>347</v>
      </c>
      <c r="F34" s="67"/>
      <c r="G34" s="67">
        <f>data!E143</f>
        <v>157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157</v>
      </c>
      <c r="E36" s="64" t="s">
        <v>348</v>
      </c>
      <c r="F36" s="67"/>
      <c r="G36" s="67">
        <f>data!C144</f>
        <v>157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BHC Fairfax Hospital Inc</v>
      </c>
      <c r="G2" s="4" t="s">
        <v>854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857</v>
      </c>
      <c r="B6" s="79" t="s">
        <v>332</v>
      </c>
      <c r="C6" s="79" t="s">
        <v>858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603</v>
      </c>
      <c r="C7" s="127">
        <f>data!B155</f>
        <v>11707</v>
      </c>
      <c r="D7" s="127">
        <f>data!B156</f>
        <v>1810</v>
      </c>
      <c r="E7" s="127">
        <f>data!B157</f>
        <v>32779600</v>
      </c>
      <c r="F7" s="127">
        <f>data!B158</f>
        <v>1503225</v>
      </c>
      <c r="G7" s="127">
        <f>data!B157+data!B158</f>
        <v>34282825</v>
      </c>
    </row>
    <row r="8" spans="1:7" ht="20.100000000000001" customHeight="1" x14ac:dyDescent="0.25">
      <c r="A8" s="63" t="s">
        <v>354</v>
      </c>
      <c r="B8" s="127">
        <f>data!C154</f>
        <v>1868</v>
      </c>
      <c r="C8" s="127">
        <f>data!C155</f>
        <v>25532</v>
      </c>
      <c r="D8" s="127">
        <f>data!C156</f>
        <v>3899</v>
      </c>
      <c r="E8" s="127">
        <f>data!C157</f>
        <v>71489600</v>
      </c>
      <c r="F8" s="127">
        <f>data!C158</f>
        <v>3406650</v>
      </c>
      <c r="G8" s="127">
        <f>data!C157+data!C158</f>
        <v>74896250</v>
      </c>
    </row>
    <row r="9" spans="1:7" ht="20.100000000000001" customHeight="1" x14ac:dyDescent="0.25">
      <c r="A9" s="63" t="s">
        <v>859</v>
      </c>
      <c r="B9" s="127">
        <f>data!D154</f>
        <v>568</v>
      </c>
      <c r="C9" s="127">
        <f>data!D155</f>
        <v>5153</v>
      </c>
      <c r="D9" s="127">
        <f>data!D156</f>
        <v>9133</v>
      </c>
      <c r="E9" s="127">
        <f>data!D157</f>
        <v>22472690</v>
      </c>
      <c r="F9" s="127">
        <f>data!D158</f>
        <v>8137137</v>
      </c>
      <c r="G9" s="127">
        <f>data!D157+data!D158</f>
        <v>30609827</v>
      </c>
    </row>
    <row r="10" spans="1:7" ht="20.100000000000001" customHeight="1" x14ac:dyDescent="0.25">
      <c r="A10" s="78" t="s">
        <v>229</v>
      </c>
      <c r="B10" s="127">
        <f>data!E154</f>
        <v>3039</v>
      </c>
      <c r="C10" s="127">
        <f>data!E155</f>
        <v>42392</v>
      </c>
      <c r="D10" s="127">
        <f>data!E156</f>
        <v>14842</v>
      </c>
      <c r="E10" s="127">
        <f>data!E157</f>
        <v>126741890</v>
      </c>
      <c r="F10" s="127">
        <f>data!E158</f>
        <v>13047012</v>
      </c>
      <c r="G10" s="127">
        <f>E10+F10</f>
        <v>139788902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332</v>
      </c>
      <c r="C15" s="79" t="s">
        <v>858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857</v>
      </c>
      <c r="B24" s="79" t="s">
        <v>332</v>
      </c>
      <c r="C24" s="79" t="s">
        <v>858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BHC Fairfax Hospital Inc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3183292.15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305066.28999999998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1098773.99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2712581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85521.16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651500.57999999996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-778317.41999999993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7258417.75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522684.46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148183.04999999999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670867.51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341592.93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194010.71999999997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535603.64999999991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277415.70999999996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1762089.99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2039505.7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BHC Fairfax Hospital Inc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386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4313939.9000000004</v>
      </c>
      <c r="D7" s="67">
        <f>data!C211</f>
        <v>0</v>
      </c>
      <c r="E7" s="67">
        <f>data!D211</f>
        <v>0</v>
      </c>
      <c r="F7" s="67">
        <f>data!E211</f>
        <v>4313939.9000000004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2024521.67</v>
      </c>
      <c r="D8" s="67">
        <f>data!C212</f>
        <v>0</v>
      </c>
      <c r="E8" s="67">
        <f>data!D212</f>
        <v>0</v>
      </c>
      <c r="F8" s="67">
        <f>data!E212</f>
        <v>2024521.67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2889222.97</v>
      </c>
      <c r="D9" s="67">
        <f>data!C213</f>
        <v>549628.66</v>
      </c>
      <c r="E9" s="67">
        <f>data!D213</f>
        <v>298698.48</v>
      </c>
      <c r="F9" s="67">
        <f>data!E213</f>
        <v>3140153.1500000004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20231958.52</v>
      </c>
      <c r="D10" s="67">
        <f>data!C214</f>
        <v>0</v>
      </c>
      <c r="E10" s="67">
        <f>data!D214</f>
        <v>0</v>
      </c>
      <c r="F10" s="67">
        <f>data!E214</f>
        <v>20231958.52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5408806.5999999996</v>
      </c>
      <c r="D12" s="67">
        <f>data!C216</f>
        <v>125712.73999999998</v>
      </c>
      <c r="E12" s="67">
        <f>data!D216</f>
        <v>640472.95000000007</v>
      </c>
      <c r="F12" s="67">
        <f>data!E216</f>
        <v>4894046.3899999997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463543.64</v>
      </c>
      <c r="D14" s="67">
        <f>data!C218</f>
        <v>78295.39</v>
      </c>
      <c r="E14" s="67">
        <f>data!D218</f>
        <v>0</v>
      </c>
      <c r="F14" s="67">
        <f>data!E218</f>
        <v>541839.03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551137.25</v>
      </c>
      <c r="D15" s="67">
        <f>data!C219</f>
        <v>231768.69999999998</v>
      </c>
      <c r="E15" s="67">
        <f>data!D219</f>
        <v>551137.25</v>
      </c>
      <c r="F15" s="67">
        <f>data!E219</f>
        <v>231768.69999999995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35883130.550000004</v>
      </c>
      <c r="D16" s="67">
        <f>data!C220</f>
        <v>985405.49</v>
      </c>
      <c r="E16" s="67">
        <f>data!D220</f>
        <v>1490308.6800000002</v>
      </c>
      <c r="F16" s="67">
        <f>data!E220</f>
        <v>35378227.360000007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229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1429839.4</v>
      </c>
      <c r="D24" s="67">
        <f>data!C225</f>
        <v>114199.91</v>
      </c>
      <c r="E24" s="67">
        <f>data!D225</f>
        <v>0</v>
      </c>
      <c r="F24" s="67">
        <f>data!E225</f>
        <v>1544039.3099999998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709837.81</v>
      </c>
      <c r="D25" s="67">
        <f>data!C226</f>
        <v>267070.88</v>
      </c>
      <c r="E25" s="67">
        <f>data!D226</f>
        <v>189773.1</v>
      </c>
      <c r="F25" s="67">
        <f>data!E226</f>
        <v>787135.59000000008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6995732.1500000004</v>
      </c>
      <c r="D26" s="67">
        <f>data!C227</f>
        <v>439666.16</v>
      </c>
      <c r="E26" s="67">
        <f>data!D227</f>
        <v>0</v>
      </c>
      <c r="F26" s="67">
        <f>data!E227</f>
        <v>7435398.3100000005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3463819.68</v>
      </c>
      <c r="D28" s="67">
        <f>data!C229</f>
        <v>410660.71</v>
      </c>
      <c r="E28" s="67">
        <f>data!D229</f>
        <v>319009.75999999995</v>
      </c>
      <c r="F28" s="67">
        <f>data!E229</f>
        <v>3555470.6300000004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408265.55</v>
      </c>
      <c r="D30" s="67">
        <f>data!C231</f>
        <v>9723.11</v>
      </c>
      <c r="E30" s="67">
        <f>data!D231</f>
        <v>0</v>
      </c>
      <c r="F30" s="67">
        <f>data!E231</f>
        <v>417988.66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13007494.59</v>
      </c>
      <c r="D32" s="67">
        <f>data!C233</f>
        <v>1241320.77</v>
      </c>
      <c r="E32" s="67">
        <f>data!D233</f>
        <v>508782.86</v>
      </c>
      <c r="F32" s="67">
        <f>data!E233</f>
        <v>13740032.500000002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BHC Fairfax Hospital Inc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-359526.17000000004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21174381.09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15443092.489999998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1191366.6400000001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10742646.699999999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6129029.9900000002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54680516.910000004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13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3293.42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76974.720000000001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80268.14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305087.55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305087.55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204F1817F704F9FE5BBC16EA897C2" ma:contentTypeVersion="16" ma:contentTypeDescription="Create a new document." ma:contentTypeScope="" ma:versionID="dd7409322afb47604bbe825f08aed577">
  <xsd:schema xmlns:xsd="http://www.w3.org/2001/XMLSchema" xmlns:xs="http://www.w3.org/2001/XMLSchema" xmlns:p="http://schemas.microsoft.com/office/2006/metadata/properties" xmlns:ns2="d3e273a5-52a4-43b1-b3ab-3d03bfea652f" xmlns:ns3="5d66d65d-e94f-41f0-a2ef-7cc97aaa8555" targetNamespace="http://schemas.microsoft.com/office/2006/metadata/properties" ma:root="true" ma:fieldsID="34b559e5c61cc547362a1037b9d0f795" ns2:_="" ns3:_="">
    <xsd:import namespace="d3e273a5-52a4-43b1-b3ab-3d03bfea652f"/>
    <xsd:import namespace="5d66d65d-e94f-41f0-a2ef-7cc97aaa8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273a5-52a4-43b1-b3ab-3d03bfea6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dde1eea-0c38-412e-a6b7-5eb379a67b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6d65d-e94f-41f0-a2ef-7cc97aaa855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f4f6601-eba9-4d3c-ae16-1e15a409b57e}" ma:internalName="TaxCatchAll" ma:showField="CatchAllData" ma:web="5d66d65d-e94f-41f0-a2ef-7cc97aaa85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66d65d-e94f-41f0-a2ef-7cc97aaa8555" xsi:nil="true"/>
    <lcf76f155ced4ddcb4097134ff3c332f xmlns="d3e273a5-52a4-43b1-b3ab-3d03bfea65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362955-20A2-4D8B-90F0-688561695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273a5-52a4-43b1-b3ab-3d03bfea652f"/>
    <ds:schemaRef ds:uri="5d66d65d-e94f-41f0-a2ef-7cc97aaa8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71A966-C3D0-4142-990B-1F767DAAFA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A15915-CD11-4779-85AC-F48EA5F4863C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5d66d65d-e94f-41f0-a2ef-7cc97aaa8555"/>
    <ds:schemaRef ds:uri="d3e273a5-52a4-43b1-b3ab-3d03bfea65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2025-04-11T21:59:06Z</cp:lastPrinted>
  <dcterms:created xsi:type="dcterms:W3CDTF">1999-06-02T22:01:56Z</dcterms:created>
  <dcterms:modified xsi:type="dcterms:W3CDTF">2025-04-30T16:00:20Z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ContentTypeId">
    <vt:lpwstr>0x010100D71204F1817F704F9FE5BBC16EA897C2</vt:lpwstr>
  </property>
  <property fmtid="{D5CDD505-2E9C-101B-9397-08002B2CF9AE}" pid="14" name="Order">
    <vt:r8>112622200</vt:r8>
  </property>
  <property fmtid="{D5CDD505-2E9C-101B-9397-08002B2CF9AE}" pid="15" name="SV_QUERY_LIST_4F35BF76-6C0D-4D9B-82B2-816C12CF3733">
    <vt:lpwstr>empty_477D106A-C0D6-4607-AEBD-E2C9D60EA279</vt:lpwstr>
  </property>
  <property fmtid="{D5CDD505-2E9C-101B-9397-08002B2CF9AE}" pid="16" name="SV_HIDDEN_GRID_QUERY_LIST_4F35BF76-6C0D-4D9B-82B2-816C12CF3733">
    <vt:lpwstr>empty_477D106A-C0D6-4607-AEBD-E2C9D60EA279</vt:lpwstr>
  </property>
  <property fmtid="{D5CDD505-2E9C-101B-9397-08002B2CF9AE}" pid="17" name="MediaServiceImageTags">
    <vt:lpwstr/>
  </property>
</Properties>
</file>