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13_ncr:1_{A57543D3-F3DC-4A56-BF13-4D5F341809E0}" xr6:coauthVersionLast="47" xr6:coauthVersionMax="47" xr10:uidLastSave="{00000000-0000-0000-0000-000000000000}"/>
  <bookViews>
    <workbookView xWindow="-120" yWindow="-12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D709" i="34"/>
  <c r="C709" i="34"/>
  <c r="C708" i="34"/>
  <c r="C707" i="34"/>
  <c r="C706" i="34"/>
  <c r="C705" i="34"/>
  <c r="C704" i="34"/>
  <c r="C703" i="34"/>
  <c r="C702" i="34"/>
  <c r="C701" i="34"/>
  <c r="C700" i="34"/>
  <c r="D699" i="34"/>
  <c r="C699" i="34"/>
  <c r="C698" i="34"/>
  <c r="C697" i="34"/>
  <c r="C696" i="34"/>
  <c r="C695" i="34"/>
  <c r="C694" i="34"/>
  <c r="C693" i="34"/>
  <c r="C692" i="34"/>
  <c r="C691" i="34"/>
  <c r="C690" i="34"/>
  <c r="C689" i="34"/>
  <c r="D688" i="34"/>
  <c r="C688" i="34"/>
  <c r="C687" i="34"/>
  <c r="C686" i="34"/>
  <c r="C685" i="34"/>
  <c r="C684" i="34"/>
  <c r="C683" i="34"/>
  <c r="C682" i="34"/>
  <c r="C681" i="34"/>
  <c r="D680" i="34"/>
  <c r="C680" i="34"/>
  <c r="C679" i="34"/>
  <c r="C678" i="34"/>
  <c r="D677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D644" i="34"/>
  <c r="C644" i="34"/>
  <c r="D643" i="34"/>
  <c r="C643" i="34"/>
  <c r="C642" i="34"/>
  <c r="C641" i="34"/>
  <c r="C640" i="34"/>
  <c r="C639" i="34"/>
  <c r="D638" i="34"/>
  <c r="C638" i="34"/>
  <c r="C637" i="34"/>
  <c r="D636" i="34"/>
  <c r="C636" i="34"/>
  <c r="C635" i="34"/>
  <c r="C634" i="34"/>
  <c r="C633" i="34"/>
  <c r="C632" i="34"/>
  <c r="C631" i="34"/>
  <c r="C630" i="34"/>
  <c r="C629" i="34"/>
  <c r="C628" i="34"/>
  <c r="C627" i="34"/>
  <c r="D626" i="34"/>
  <c r="C626" i="34"/>
  <c r="C625" i="34"/>
  <c r="C624" i="34"/>
  <c r="C623" i="34"/>
  <c r="C622" i="34"/>
  <c r="C621" i="34"/>
  <c r="C620" i="34"/>
  <c r="C619" i="34"/>
  <c r="C618" i="34"/>
  <c r="C617" i="34"/>
  <c r="C616" i="34"/>
  <c r="D615" i="34"/>
  <c r="D705" i="34" s="1"/>
  <c r="C615" i="34"/>
  <c r="C614" i="34"/>
  <c r="L612" i="34"/>
  <c r="K612" i="34"/>
  <c r="J612" i="34"/>
  <c r="I612" i="34"/>
  <c r="H612" i="34"/>
  <c r="G612" i="34"/>
  <c r="F612" i="34"/>
  <c r="D612" i="34"/>
  <c r="D696" i="34" s="1"/>
  <c r="I384" i="32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G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5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E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C83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C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F10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40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F28" i="4"/>
  <c r="C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F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F65" i="15" s="1"/>
  <c r="B65" i="15"/>
  <c r="F64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H58" i="15"/>
  <c r="I58" i="15" s="1"/>
  <c r="F58" i="15"/>
  <c r="E58" i="15"/>
  <c r="D58" i="15"/>
  <c r="B58" i="15"/>
  <c r="H57" i="15"/>
  <c r="I57" i="15" s="1"/>
  <c r="F57" i="15"/>
  <c r="E57" i="15"/>
  <c r="D57" i="15"/>
  <c r="B57" i="15"/>
  <c r="H56" i="15"/>
  <c r="I56" i="15" s="1"/>
  <c r="F56" i="15"/>
  <c r="E56" i="15"/>
  <c r="D56" i="15"/>
  <c r="B56" i="15"/>
  <c r="H55" i="15"/>
  <c r="I55" i="15" s="1"/>
  <c r="F55" i="15"/>
  <c r="E55" i="15"/>
  <c r="D55" i="15"/>
  <c r="B55" i="15"/>
  <c r="H54" i="15"/>
  <c r="I54" i="15" s="1"/>
  <c r="F54" i="15"/>
  <c r="E54" i="15"/>
  <c r="D54" i="15"/>
  <c r="B54" i="15"/>
  <c r="H53" i="15"/>
  <c r="I53" i="15" s="1"/>
  <c r="F53" i="15"/>
  <c r="E53" i="15"/>
  <c r="D53" i="15"/>
  <c r="B53" i="15"/>
  <c r="H52" i="15"/>
  <c r="I52" i="15" s="1"/>
  <c r="F52" i="15"/>
  <c r="E52" i="15"/>
  <c r="D52" i="15"/>
  <c r="B52" i="15"/>
  <c r="E51" i="15"/>
  <c r="D51" i="15"/>
  <c r="F51" i="15" s="1"/>
  <c r="B51" i="15"/>
  <c r="H50" i="15"/>
  <c r="I50" i="15" s="1"/>
  <c r="F50" i="15"/>
  <c r="E50" i="15"/>
  <c r="D50" i="15"/>
  <c r="B50" i="15"/>
  <c r="H49" i="15"/>
  <c r="I49" i="15" s="1"/>
  <c r="F49" i="15"/>
  <c r="E49" i="15"/>
  <c r="D49" i="15"/>
  <c r="B49" i="15"/>
  <c r="H48" i="15"/>
  <c r="I48" i="15" s="1"/>
  <c r="F48" i="15"/>
  <c r="E48" i="15"/>
  <c r="D48" i="15"/>
  <c r="B48" i="15"/>
  <c r="H47" i="15"/>
  <c r="I47" i="15" s="1"/>
  <c r="F47" i="15"/>
  <c r="E47" i="15"/>
  <c r="D47" i="15"/>
  <c r="B47" i="15"/>
  <c r="H46" i="15"/>
  <c r="I46" i="15" s="1"/>
  <c r="F46" i="15"/>
  <c r="E46" i="15"/>
  <c r="D46" i="15"/>
  <c r="B46" i="15"/>
  <c r="H45" i="15"/>
  <c r="I45" i="15" s="1"/>
  <c r="F45" i="15"/>
  <c r="E45" i="15"/>
  <c r="D45" i="15"/>
  <c r="B45" i="15"/>
  <c r="H44" i="15"/>
  <c r="I44" i="15" s="1"/>
  <c r="F44" i="15"/>
  <c r="E44" i="15"/>
  <c r="D44" i="15"/>
  <c r="B44" i="15"/>
  <c r="H43" i="15"/>
  <c r="I43" i="15" s="1"/>
  <c r="F43" i="15"/>
  <c r="E43" i="15"/>
  <c r="D43" i="15"/>
  <c r="B43" i="15"/>
  <c r="H42" i="15"/>
  <c r="I42" i="15" s="1"/>
  <c r="F42" i="15"/>
  <c r="E42" i="15"/>
  <c r="D42" i="15"/>
  <c r="B42" i="15"/>
  <c r="H41" i="15"/>
  <c r="I41" i="15" s="1"/>
  <c r="F41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F37" i="15" s="1"/>
  <c r="H36" i="15"/>
  <c r="I36" i="15" s="1"/>
  <c r="E36" i="15"/>
  <c r="D36" i="15"/>
  <c r="B36" i="15"/>
  <c r="F36" i="15" s="1"/>
  <c r="H35" i="15"/>
  <c r="I35" i="15" s="1"/>
  <c r="E35" i="15"/>
  <c r="D35" i="15"/>
  <c r="B35" i="15"/>
  <c r="F35" i="15" s="1"/>
  <c r="E34" i="15"/>
  <c r="D34" i="15"/>
  <c r="B34" i="15"/>
  <c r="E33" i="15"/>
  <c r="D33" i="15"/>
  <c r="B33" i="15"/>
  <c r="F33" i="15" s="1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H27" i="15"/>
  <c r="I27" i="15" s="1"/>
  <c r="E27" i="15"/>
  <c r="D27" i="15"/>
  <c r="B27" i="15"/>
  <c r="F27" i="15" s="1"/>
  <c r="H26" i="15"/>
  <c r="I26" i="15" s="1"/>
  <c r="E26" i="15"/>
  <c r="D26" i="15"/>
  <c r="B26" i="15"/>
  <c r="F26" i="15" s="1"/>
  <c r="E25" i="15"/>
  <c r="D25" i="15"/>
  <c r="B25" i="15"/>
  <c r="H24" i="15"/>
  <c r="I24" i="15" s="1"/>
  <c r="E24" i="15"/>
  <c r="D24" i="15"/>
  <c r="B24" i="15"/>
  <c r="F24" i="15" s="1"/>
  <c r="H23" i="15"/>
  <c r="I23" i="15" s="1"/>
  <c r="E23" i="15"/>
  <c r="D23" i="15"/>
  <c r="B23" i="15"/>
  <c r="F23" i="15" s="1"/>
  <c r="H22" i="15"/>
  <c r="I22" i="15" s="1"/>
  <c r="E22" i="15"/>
  <c r="D22" i="15"/>
  <c r="B22" i="15"/>
  <c r="F22" i="15" s="1"/>
  <c r="E21" i="15"/>
  <c r="D21" i="15"/>
  <c r="B21" i="15"/>
  <c r="E20" i="15"/>
  <c r="D20" i="15"/>
  <c r="B20" i="15"/>
  <c r="H19" i="15"/>
  <c r="I19" i="15" s="1"/>
  <c r="E19" i="15"/>
  <c r="D19" i="15"/>
  <c r="B19" i="15"/>
  <c r="F19" i="15" s="1"/>
  <c r="E18" i="15"/>
  <c r="D18" i="15"/>
  <c r="B18" i="15"/>
  <c r="E17" i="15"/>
  <c r="D17" i="15"/>
  <c r="B17" i="15"/>
  <c r="E16" i="15"/>
  <c r="D16" i="15"/>
  <c r="B16" i="15"/>
  <c r="H15" i="15"/>
  <c r="I15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L612" i="24"/>
  <c r="J612" i="24"/>
  <c r="I612" i="24"/>
  <c r="D612" i="24"/>
  <c r="F420" i="24"/>
  <c r="D420" i="24"/>
  <c r="D416" i="24"/>
  <c r="D415" i="24"/>
  <c r="CP2" i="30" s="1"/>
  <c r="D381" i="24"/>
  <c r="BQ2" i="30" s="1"/>
  <c r="D360" i="24"/>
  <c r="D340" i="24"/>
  <c r="C86" i="8" s="1"/>
  <c r="D339" i="24"/>
  <c r="D341" i="24" s="1"/>
  <c r="D329" i="24"/>
  <c r="C74" i="8" s="1"/>
  <c r="D324" i="24"/>
  <c r="C68" i="8" s="1"/>
  <c r="D306" i="24"/>
  <c r="C49" i="8" s="1"/>
  <c r="D299" i="24"/>
  <c r="C42" i="8" s="1"/>
  <c r="D291" i="24"/>
  <c r="D293" i="24" s="1"/>
  <c r="D281" i="24"/>
  <c r="C22" i="8" s="1"/>
  <c r="D276" i="24"/>
  <c r="C16" i="8" s="1"/>
  <c r="D256" i="24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E213" i="24"/>
  <c r="F9" i="6" s="1"/>
  <c r="E212" i="24"/>
  <c r="E211" i="24"/>
  <c r="F7" i="6" s="1"/>
  <c r="D206" i="24"/>
  <c r="D202" i="24"/>
  <c r="C34" i="5" s="1"/>
  <c r="D197" i="24"/>
  <c r="C27" i="5" s="1"/>
  <c r="D193" i="24"/>
  <c r="C20" i="5" s="1"/>
  <c r="D189" i="24"/>
  <c r="C14" i="5" s="1"/>
  <c r="E170" i="24"/>
  <c r="E169" i="24"/>
  <c r="E168" i="24"/>
  <c r="D28" i="4" s="1"/>
  <c r="E167" i="24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AZ91" i="24"/>
  <c r="CE90" i="24"/>
  <c r="I380" i="32" s="1"/>
  <c r="AV89" i="24"/>
  <c r="AU89" i="24"/>
  <c r="AT89" i="24"/>
  <c r="AS89" i="24"/>
  <c r="AR89" i="24"/>
  <c r="AQ89" i="24"/>
  <c r="AP89" i="24"/>
  <c r="AE41" i="31" s="1"/>
  <c r="AO89" i="24"/>
  <c r="AN89" i="24"/>
  <c r="AM89" i="24"/>
  <c r="AE38" i="31" s="1"/>
  <c r="AL89" i="24"/>
  <c r="AK89" i="24"/>
  <c r="AJ89" i="24"/>
  <c r="AE35" i="31" s="1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AE18" i="31" s="1"/>
  <c r="R89" i="24"/>
  <c r="Q89" i="24"/>
  <c r="P89" i="24"/>
  <c r="O89" i="24"/>
  <c r="N89" i="24"/>
  <c r="M89" i="24"/>
  <c r="L89" i="24"/>
  <c r="K89" i="24"/>
  <c r="J89" i="24"/>
  <c r="AE9" i="31" s="1"/>
  <c r="I89" i="24"/>
  <c r="H89" i="24"/>
  <c r="AE7" i="31" s="1"/>
  <c r="G89" i="24"/>
  <c r="AE6" i="31" s="1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O30" i="31" s="1"/>
  <c r="AD69" i="24"/>
  <c r="O29" i="31" s="1"/>
  <c r="AC69" i="24"/>
  <c r="AB69" i="24"/>
  <c r="AA69" i="24"/>
  <c r="Z69" i="24"/>
  <c r="Y69" i="24"/>
  <c r="O24" i="31" s="1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E51" i="24"/>
  <c r="B49" i="24"/>
  <c r="CA48" i="24"/>
  <c r="CA62" i="24" s="1"/>
  <c r="BX48" i="24"/>
  <c r="BX62" i="24" s="1"/>
  <c r="BV48" i="24"/>
  <c r="BV62" i="24" s="1"/>
  <c r="BS48" i="24"/>
  <c r="BS62" i="24" s="1"/>
  <c r="BP48" i="24"/>
  <c r="BP62" i="24" s="1"/>
  <c r="BN48" i="24"/>
  <c r="BN62" i="24" s="1"/>
  <c r="BK48" i="24"/>
  <c r="BK62" i="24" s="1"/>
  <c r="BH48" i="24"/>
  <c r="BH62" i="24" s="1"/>
  <c r="BF48" i="24"/>
  <c r="BF62" i="24" s="1"/>
  <c r="BC48" i="24"/>
  <c r="BC62" i="24" s="1"/>
  <c r="AZ48" i="24"/>
  <c r="AZ62" i="24" s="1"/>
  <c r="AX48" i="24"/>
  <c r="AX62" i="24" s="1"/>
  <c r="H204" i="32" s="1"/>
  <c r="AU48" i="24"/>
  <c r="AU62" i="24" s="1"/>
  <c r="AS48" i="24"/>
  <c r="AS62" i="24" s="1"/>
  <c r="AR48" i="24"/>
  <c r="AR62" i="24" s="1"/>
  <c r="AP48" i="24"/>
  <c r="AP62" i="24" s="1"/>
  <c r="AM48" i="24"/>
  <c r="AM62" i="24" s="1"/>
  <c r="AK48" i="24"/>
  <c r="AK62" i="24" s="1"/>
  <c r="AJ48" i="24"/>
  <c r="AJ62" i="24" s="1"/>
  <c r="AI48" i="24"/>
  <c r="AI62" i="24" s="1"/>
  <c r="AH48" i="24"/>
  <c r="AH62" i="24" s="1"/>
  <c r="AF48" i="24"/>
  <c r="AF62" i="24" s="1"/>
  <c r="AE48" i="24"/>
  <c r="AE62" i="24" s="1"/>
  <c r="AC48" i="24"/>
  <c r="AC62" i="24" s="1"/>
  <c r="AB48" i="24"/>
  <c r="AB62" i="24" s="1"/>
  <c r="AA48" i="24"/>
  <c r="AA62" i="24" s="1"/>
  <c r="Z48" i="24"/>
  <c r="Z62" i="24" s="1"/>
  <c r="H25" i="31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H44" i="32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CD48" i="24" l="1"/>
  <c r="AQ48" i="24"/>
  <c r="AQ62" i="24" s="1"/>
  <c r="AY48" i="24"/>
  <c r="AY62" i="24" s="1"/>
  <c r="BG48" i="24"/>
  <c r="BG62" i="24" s="1"/>
  <c r="BO48" i="24"/>
  <c r="BO62" i="24" s="1"/>
  <c r="BW48" i="24"/>
  <c r="BW62" i="24" s="1"/>
  <c r="BA48" i="24"/>
  <c r="BA62" i="24" s="1"/>
  <c r="D236" i="32" s="1"/>
  <c r="BI48" i="24"/>
  <c r="BI62" i="24" s="1"/>
  <c r="E268" i="32" s="1"/>
  <c r="BQ48" i="24"/>
  <c r="BQ62" i="24" s="1"/>
  <c r="BY48" i="24"/>
  <c r="BY62" i="24" s="1"/>
  <c r="AD48" i="24"/>
  <c r="AD62" i="24" s="1"/>
  <c r="AL48" i="24"/>
  <c r="AL62" i="24" s="1"/>
  <c r="AT48" i="24"/>
  <c r="AT62" i="24" s="1"/>
  <c r="H45" i="31" s="1"/>
  <c r="BB48" i="24"/>
  <c r="BB62" i="24" s="1"/>
  <c r="BJ48" i="24"/>
  <c r="BJ62" i="24" s="1"/>
  <c r="H61" i="31" s="1"/>
  <c r="BR48" i="24"/>
  <c r="BR62" i="24" s="1"/>
  <c r="H69" i="31" s="1"/>
  <c r="BZ48" i="24"/>
  <c r="BZ62" i="24" s="1"/>
  <c r="AN48" i="24"/>
  <c r="AN62" i="24" s="1"/>
  <c r="AV48" i="24"/>
  <c r="AV62" i="24" s="1"/>
  <c r="BD48" i="24"/>
  <c r="BD62" i="24" s="1"/>
  <c r="BL48" i="24"/>
  <c r="BL62" i="24" s="1"/>
  <c r="BT48" i="24"/>
  <c r="BT62" i="24" s="1"/>
  <c r="CB48" i="24"/>
  <c r="CB62" i="24" s="1"/>
  <c r="C364" i="32" s="1"/>
  <c r="AG48" i="24"/>
  <c r="AG62" i="24" s="1"/>
  <c r="H32" i="31" s="1"/>
  <c r="AO48" i="24"/>
  <c r="AO62" i="24" s="1"/>
  <c r="AW48" i="24"/>
  <c r="AW62" i="24" s="1"/>
  <c r="BE48" i="24"/>
  <c r="BE62" i="24" s="1"/>
  <c r="BM48" i="24"/>
  <c r="BM62" i="24" s="1"/>
  <c r="BU48" i="24"/>
  <c r="BU62" i="24" s="1"/>
  <c r="CC48" i="24"/>
  <c r="CC62" i="24" s="1"/>
  <c r="CF90" i="24"/>
  <c r="AX52" i="24" s="1"/>
  <c r="AX67" i="24" s="1"/>
  <c r="G26" i="32"/>
  <c r="T52" i="24"/>
  <c r="T67" i="24" s="1"/>
  <c r="T85" i="24" s="1"/>
  <c r="F85" i="32" s="1"/>
  <c r="AJ52" i="24"/>
  <c r="AJ67" i="24" s="1"/>
  <c r="AJ85" i="24" s="1"/>
  <c r="BX52" i="24"/>
  <c r="BX67" i="24" s="1"/>
  <c r="F612" i="24"/>
  <c r="E300" i="32"/>
  <c r="H67" i="31"/>
  <c r="D204" i="32"/>
  <c r="D258" i="24"/>
  <c r="H15" i="31"/>
  <c r="I44" i="32"/>
  <c r="H268" i="32"/>
  <c r="H63" i="31"/>
  <c r="H52" i="31"/>
  <c r="H48" i="31"/>
  <c r="G204" i="32"/>
  <c r="F8" i="6"/>
  <c r="E220" i="24"/>
  <c r="AE8" i="31"/>
  <c r="I26" i="32"/>
  <c r="AE16" i="31"/>
  <c r="C90" i="32"/>
  <c r="CE89" i="24"/>
  <c r="H40" i="31"/>
  <c r="F172" i="32"/>
  <c r="AE40" i="31"/>
  <c r="F18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H23" i="31"/>
  <c r="C108" i="32"/>
  <c r="H39" i="31"/>
  <c r="E172" i="32"/>
  <c r="H55" i="31"/>
  <c r="G236" i="32"/>
  <c r="I300" i="32"/>
  <c r="H71" i="31"/>
  <c r="C35" i="8"/>
  <c r="D308" i="24"/>
  <c r="H77" i="31"/>
  <c r="H332" i="32"/>
  <c r="G28" i="4"/>
  <c r="E28" i="4"/>
  <c r="AE24" i="31"/>
  <c r="D122" i="32"/>
  <c r="H43" i="31"/>
  <c r="I172" i="32"/>
  <c r="H4" i="31"/>
  <c r="E12" i="32"/>
  <c r="H44" i="31"/>
  <c r="C204" i="32"/>
  <c r="H68" i="31"/>
  <c r="F300" i="32"/>
  <c r="H27" i="31"/>
  <c r="G108" i="32"/>
  <c r="H50" i="31"/>
  <c r="I204" i="32"/>
  <c r="C87" i="8"/>
  <c r="D350" i="24"/>
  <c r="H54" i="31"/>
  <c r="F236" i="32"/>
  <c r="H7" i="31"/>
  <c r="H12" i="32"/>
  <c r="H31" i="31"/>
  <c r="D140" i="32"/>
  <c r="H47" i="31"/>
  <c r="F204" i="32"/>
  <c r="F12" i="32"/>
  <c r="H5" i="31"/>
  <c r="H72" i="31"/>
  <c r="C332" i="32"/>
  <c r="H36" i="31"/>
  <c r="I140" i="32"/>
  <c r="H24" i="31"/>
  <c r="D108" i="32"/>
  <c r="F268" i="32"/>
  <c r="AE32" i="31"/>
  <c r="E154" i="32"/>
  <c r="H13" i="31"/>
  <c r="G44" i="32"/>
  <c r="H12" i="31"/>
  <c r="F44" i="32"/>
  <c r="H76" i="31"/>
  <c r="G332" i="32"/>
  <c r="F25" i="15"/>
  <c r="H25" i="15"/>
  <c r="I25" i="15" s="1"/>
  <c r="F34" i="15"/>
  <c r="H34" i="15"/>
  <c r="I34" i="15" s="1"/>
  <c r="C85" i="8"/>
  <c r="H56" i="31"/>
  <c r="H236" i="32"/>
  <c r="H64" i="31"/>
  <c r="I268" i="32"/>
  <c r="F108" i="32"/>
  <c r="H26" i="31"/>
  <c r="H51" i="31"/>
  <c r="C236" i="32"/>
  <c r="H62" i="31"/>
  <c r="G268" i="32"/>
  <c r="D115" i="32"/>
  <c r="H10" i="31"/>
  <c r="D44" i="32"/>
  <c r="H66" i="31"/>
  <c r="D300" i="32"/>
  <c r="H74" i="31"/>
  <c r="E332" i="32"/>
  <c r="H6" i="31"/>
  <c r="G12" i="32"/>
  <c r="C76" i="32"/>
  <c r="H16" i="31"/>
  <c r="H30" i="31"/>
  <c r="C140" i="32"/>
  <c r="H42" i="31"/>
  <c r="H172" i="32"/>
  <c r="H53" i="31"/>
  <c r="E236" i="32"/>
  <c r="H78" i="31"/>
  <c r="I332" i="32"/>
  <c r="O6" i="31"/>
  <c r="G19" i="32"/>
  <c r="O14" i="31"/>
  <c r="H51" i="32"/>
  <c r="O22" i="31"/>
  <c r="I83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F18" i="15"/>
  <c r="H18" i="15"/>
  <c r="I18" i="15" s="1"/>
  <c r="F63" i="15"/>
  <c r="H3" i="31"/>
  <c r="D12" i="32"/>
  <c r="H11" i="31"/>
  <c r="E44" i="32"/>
  <c r="F76" i="32"/>
  <c r="H19" i="31"/>
  <c r="F332" i="32"/>
  <c r="H75" i="31"/>
  <c r="BX85" i="24"/>
  <c r="H18" i="31"/>
  <c r="E76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D383" i="24"/>
  <c r="F16" i="15"/>
  <c r="H16" i="15"/>
  <c r="I16" i="15" s="1"/>
  <c r="F30" i="15"/>
  <c r="H30" i="15"/>
  <c r="I30" i="15" s="1"/>
  <c r="F39" i="15"/>
  <c r="H39" i="15"/>
  <c r="I39" i="15" s="1"/>
  <c r="H14" i="31"/>
  <c r="G76" i="32"/>
  <c r="H20" i="31"/>
  <c r="H21" i="31"/>
  <c r="H76" i="32"/>
  <c r="H80" i="31"/>
  <c r="D364" i="32"/>
  <c r="O32" i="31"/>
  <c r="E147" i="32"/>
  <c r="O48" i="31"/>
  <c r="G211" i="32"/>
  <c r="O56" i="31"/>
  <c r="H243" i="32"/>
  <c r="O72" i="31"/>
  <c r="C339" i="32"/>
  <c r="H29" i="31"/>
  <c r="I108" i="32"/>
  <c r="H34" i="31"/>
  <c r="G140" i="32"/>
  <c r="O17" i="31"/>
  <c r="D83" i="32"/>
  <c r="O33" i="31"/>
  <c r="F147" i="32"/>
  <c r="O49" i="31"/>
  <c r="H211" i="32"/>
  <c r="O65" i="31"/>
  <c r="C307" i="32"/>
  <c r="CD85" i="24"/>
  <c r="E371" i="32"/>
  <c r="AE12" i="31"/>
  <c r="F58" i="32"/>
  <c r="AE28" i="31"/>
  <c r="H122" i="32"/>
  <c r="AE44" i="31"/>
  <c r="C218" i="32"/>
  <c r="F21" i="15"/>
  <c r="H21" i="15"/>
  <c r="I21" i="15" s="1"/>
  <c r="F69" i="15"/>
  <c r="H28" i="31"/>
  <c r="H108" i="32"/>
  <c r="I12" i="32"/>
  <c r="H8" i="31"/>
  <c r="H58" i="31"/>
  <c r="C268" i="32"/>
  <c r="O8" i="31"/>
  <c r="I19" i="32"/>
  <c r="O40" i="31"/>
  <c r="F179" i="32"/>
  <c r="O64" i="31"/>
  <c r="I275" i="32"/>
  <c r="O80" i="31"/>
  <c r="D371" i="32"/>
  <c r="F24" i="6"/>
  <c r="E233" i="24"/>
  <c r="F32" i="6" s="1"/>
  <c r="F28" i="15"/>
  <c r="H28" i="15"/>
  <c r="I28" i="15" s="1"/>
  <c r="H37" i="31"/>
  <c r="C172" i="32"/>
  <c r="M75" i="31"/>
  <c r="F337" i="32"/>
  <c r="C44" i="32"/>
  <c r="H9" i="31"/>
  <c r="H22" i="31"/>
  <c r="I76" i="32"/>
  <c r="H59" i="31"/>
  <c r="D268" i="32"/>
  <c r="H70" i="31"/>
  <c r="H300" i="32"/>
  <c r="O9" i="31"/>
  <c r="C51" i="32"/>
  <c r="O25" i="31"/>
  <c r="E115" i="32"/>
  <c r="O41" i="31"/>
  <c r="G179" i="32"/>
  <c r="O57" i="31"/>
  <c r="I243" i="32"/>
  <c r="O73" i="31"/>
  <c r="D339" i="32"/>
  <c r="AE4" i="31"/>
  <c r="E26" i="32"/>
  <c r="AE20" i="31"/>
  <c r="G90" i="32"/>
  <c r="AE36" i="31"/>
  <c r="I154" i="32"/>
  <c r="I381" i="32"/>
  <c r="G612" i="24"/>
  <c r="H38" i="31"/>
  <c r="D172" i="32"/>
  <c r="E204" i="32"/>
  <c r="H46" i="31"/>
  <c r="I362" i="32"/>
  <c r="BK2" i="30"/>
  <c r="H612" i="24"/>
  <c r="H140" i="32"/>
  <c r="H35" i="31"/>
  <c r="CE69" i="24"/>
  <c r="I371" i="32" s="1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CF91" i="24"/>
  <c r="C147" i="32"/>
  <c r="H154" i="32"/>
  <c r="H17" i="31"/>
  <c r="D76" i="32"/>
  <c r="E108" i="32"/>
  <c r="H33" i="31"/>
  <c r="F140" i="32"/>
  <c r="G172" i="32"/>
  <c r="H41" i="31"/>
  <c r="H49" i="31"/>
  <c r="H57" i="31"/>
  <c r="H65" i="31"/>
  <c r="C300" i="32"/>
  <c r="H73" i="31"/>
  <c r="D332" i="32"/>
  <c r="C62" i="24"/>
  <c r="D13" i="7"/>
  <c r="C363" i="24"/>
  <c r="F20" i="15"/>
  <c r="F38" i="15"/>
  <c r="H38" i="15"/>
  <c r="I38" i="15" s="1"/>
  <c r="O5" i="31"/>
  <c r="F19" i="32"/>
  <c r="O13" i="31"/>
  <c r="G51" i="32"/>
  <c r="O21" i="31"/>
  <c r="H83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26" i="31"/>
  <c r="F122" i="32"/>
  <c r="AE34" i="31"/>
  <c r="G154" i="32"/>
  <c r="AE42" i="31"/>
  <c r="H186" i="32"/>
  <c r="C167" i="8"/>
  <c r="D26" i="33"/>
  <c r="E414" i="24"/>
  <c r="F17" i="15"/>
  <c r="H17" i="15"/>
  <c r="I17" i="15" s="1"/>
  <c r="AE3" i="31"/>
  <c r="D26" i="32"/>
  <c r="AE11" i="31"/>
  <c r="E58" i="32"/>
  <c r="AE19" i="31"/>
  <c r="F90" i="32"/>
  <c r="AE27" i="31"/>
  <c r="G122" i="32"/>
  <c r="AE43" i="31"/>
  <c r="I186" i="32"/>
  <c r="AH51" i="31"/>
  <c r="C253" i="32"/>
  <c r="G19" i="4"/>
  <c r="E19" i="4"/>
  <c r="D27" i="7"/>
  <c r="C365" i="24"/>
  <c r="C113" i="8"/>
  <c r="DF2" i="30"/>
  <c r="C170" i="8"/>
  <c r="F29" i="15"/>
  <c r="H29" i="15"/>
  <c r="I29" i="15" s="1"/>
  <c r="D12" i="33"/>
  <c r="I236" i="32"/>
  <c r="AE14" i="31"/>
  <c r="H58" i="32"/>
  <c r="AE22" i="31"/>
  <c r="I90" i="32"/>
  <c r="AE30" i="31"/>
  <c r="C154" i="32"/>
  <c r="AE46" i="31"/>
  <c r="E218" i="32"/>
  <c r="G10" i="4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15" i="31"/>
  <c r="I58" i="32"/>
  <c r="AE23" i="31"/>
  <c r="C122" i="32"/>
  <c r="AE31" i="31"/>
  <c r="D154" i="32"/>
  <c r="AE39" i="31"/>
  <c r="E186" i="32"/>
  <c r="AE47" i="31"/>
  <c r="F218" i="32"/>
  <c r="D186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17" i="31"/>
  <c r="D90" i="32"/>
  <c r="AE25" i="31"/>
  <c r="E122" i="32"/>
  <c r="AE33" i="31"/>
  <c r="F154" i="32"/>
  <c r="CF2" i="28"/>
  <c r="D5" i="7"/>
  <c r="H26" i="32"/>
  <c r="D630" i="34"/>
  <c r="D632" i="34"/>
  <c r="D689" i="34"/>
  <c r="D701" i="34"/>
  <c r="D712" i="34"/>
  <c r="D624" i="34"/>
  <c r="E612" i="34" s="1"/>
  <c r="D635" i="34"/>
  <c r="D637" i="34"/>
  <c r="D669" i="34"/>
  <c r="D697" i="34"/>
  <c r="D691" i="34"/>
  <c r="D633" i="34"/>
  <c r="D617" i="34"/>
  <c r="D708" i="34"/>
  <c r="D639" i="34"/>
  <c r="D631" i="34"/>
  <c r="D621" i="34"/>
  <c r="D616" i="34"/>
  <c r="D713" i="34"/>
  <c r="D700" i="34"/>
  <c r="D692" i="34"/>
  <c r="D668" i="34"/>
  <c r="D634" i="34"/>
  <c r="D629" i="34"/>
  <c r="D627" i="34"/>
  <c r="D620" i="34"/>
  <c r="D640" i="34"/>
  <c r="D679" i="34"/>
  <c r="D681" i="34"/>
  <c r="C715" i="34"/>
  <c r="C648" i="34"/>
  <c r="M716" i="34" s="1"/>
  <c r="D618" i="34"/>
  <c r="D622" i="34"/>
  <c r="D628" i="34"/>
  <c r="D642" i="34"/>
  <c r="D671" i="34"/>
  <c r="D672" i="34"/>
  <c r="D685" i="34"/>
  <c r="D707" i="34"/>
  <c r="D716" i="34"/>
  <c r="D625" i="34"/>
  <c r="D673" i="34"/>
  <c r="D684" i="34"/>
  <c r="D704" i="34"/>
  <c r="D706" i="34"/>
  <c r="D698" i="34"/>
  <c r="D690" i="34"/>
  <c r="D682" i="34"/>
  <c r="D674" i="34"/>
  <c r="D711" i="34"/>
  <c r="D703" i="34"/>
  <c r="D695" i="34"/>
  <c r="D687" i="34"/>
  <c r="D710" i="34"/>
  <c r="D702" i="34"/>
  <c r="D694" i="34"/>
  <c r="D686" i="34"/>
  <c r="D678" i="34"/>
  <c r="D670" i="34"/>
  <c r="D647" i="34"/>
  <c r="D646" i="34"/>
  <c r="D645" i="34"/>
  <c r="D619" i="34"/>
  <c r="D623" i="34"/>
  <c r="D641" i="34"/>
  <c r="D675" i="34"/>
  <c r="D676" i="34"/>
  <c r="D683" i="34"/>
  <c r="D693" i="34"/>
  <c r="L52" i="24" l="1"/>
  <c r="L67" i="24" s="1"/>
  <c r="BF52" i="24"/>
  <c r="BF67" i="24" s="1"/>
  <c r="AP52" i="24"/>
  <c r="AP67" i="24" s="1"/>
  <c r="M41" i="31" s="1"/>
  <c r="AH52" i="24"/>
  <c r="AH67" i="24" s="1"/>
  <c r="G300" i="32"/>
  <c r="H60" i="31"/>
  <c r="E140" i="32"/>
  <c r="H79" i="31"/>
  <c r="CE48" i="24"/>
  <c r="M49" i="31"/>
  <c r="AX85" i="24"/>
  <c r="C62" i="15" s="1"/>
  <c r="AB52" i="24"/>
  <c r="AB67" i="24" s="1"/>
  <c r="H145" i="32"/>
  <c r="BY52" i="24"/>
  <c r="BY67" i="24" s="1"/>
  <c r="CB52" i="24"/>
  <c r="CB67" i="24" s="1"/>
  <c r="BQ52" i="24"/>
  <c r="BQ67" i="24" s="1"/>
  <c r="BE52" i="24"/>
  <c r="BE67" i="24" s="1"/>
  <c r="AU52" i="24"/>
  <c r="AU67" i="24" s="1"/>
  <c r="AK52" i="24"/>
  <c r="AK67" i="24" s="1"/>
  <c r="Y52" i="24"/>
  <c r="Y67" i="24" s="1"/>
  <c r="O52" i="24"/>
  <c r="O67" i="24" s="1"/>
  <c r="E52" i="24"/>
  <c r="E67" i="24" s="1"/>
  <c r="AN52" i="24"/>
  <c r="AN67" i="24" s="1"/>
  <c r="CA52" i="24"/>
  <c r="CA67" i="24" s="1"/>
  <c r="BO52" i="24"/>
  <c r="BO67" i="24" s="1"/>
  <c r="BD52" i="24"/>
  <c r="BD67" i="24" s="1"/>
  <c r="AT52" i="24"/>
  <c r="AT67" i="24" s="1"/>
  <c r="AI52" i="24"/>
  <c r="AI67" i="24" s="1"/>
  <c r="X52" i="24"/>
  <c r="X67" i="24" s="1"/>
  <c r="N52" i="24"/>
  <c r="N67" i="24" s="1"/>
  <c r="C52" i="24"/>
  <c r="BT52" i="24"/>
  <c r="BT67" i="24" s="1"/>
  <c r="BZ52" i="24"/>
  <c r="BZ67" i="24" s="1"/>
  <c r="BM52" i="24"/>
  <c r="BM67" i="24" s="1"/>
  <c r="BC52" i="24"/>
  <c r="BC67" i="24" s="1"/>
  <c r="AS52" i="24"/>
  <c r="AS67" i="24" s="1"/>
  <c r="AG52" i="24"/>
  <c r="AG67" i="24" s="1"/>
  <c r="W52" i="24"/>
  <c r="W67" i="24" s="1"/>
  <c r="M52" i="24"/>
  <c r="M67" i="24" s="1"/>
  <c r="S52" i="24"/>
  <c r="S67" i="24" s="1"/>
  <c r="BW52" i="24"/>
  <c r="BW67" i="24" s="1"/>
  <c r="BL52" i="24"/>
  <c r="BL67" i="24" s="1"/>
  <c r="BB52" i="24"/>
  <c r="BB67" i="24" s="1"/>
  <c r="AQ52" i="24"/>
  <c r="AQ67" i="24" s="1"/>
  <c r="AF52" i="24"/>
  <c r="AF67" i="24" s="1"/>
  <c r="V52" i="24"/>
  <c r="V67" i="24" s="1"/>
  <c r="K52" i="24"/>
  <c r="K67" i="24" s="1"/>
  <c r="U52" i="24"/>
  <c r="U67" i="24" s="1"/>
  <c r="AY52" i="24"/>
  <c r="AY67" i="24" s="1"/>
  <c r="AD52" i="24"/>
  <c r="AD67" i="24" s="1"/>
  <c r="F52" i="24"/>
  <c r="F67" i="24" s="1"/>
  <c r="BU52" i="24"/>
  <c r="BU67" i="24" s="1"/>
  <c r="BK52" i="24"/>
  <c r="BK67" i="24" s="1"/>
  <c r="BA52" i="24"/>
  <c r="BA67" i="24" s="1"/>
  <c r="AO52" i="24"/>
  <c r="AO67" i="24" s="1"/>
  <c r="AE52" i="24"/>
  <c r="AE67" i="24" s="1"/>
  <c r="I52" i="24"/>
  <c r="I67" i="24" s="1"/>
  <c r="BJ52" i="24"/>
  <c r="BJ67" i="24" s="1"/>
  <c r="H52" i="24"/>
  <c r="H67" i="24" s="1"/>
  <c r="BS52" i="24"/>
  <c r="BS67" i="24" s="1"/>
  <c r="BI52" i="24"/>
  <c r="BI67" i="24" s="1"/>
  <c r="AW52" i="24"/>
  <c r="AW67" i="24" s="1"/>
  <c r="AM52" i="24"/>
  <c r="AM67" i="24" s="1"/>
  <c r="AC52" i="24"/>
  <c r="AC67" i="24" s="1"/>
  <c r="Q52" i="24"/>
  <c r="Q67" i="24" s="1"/>
  <c r="G52" i="24"/>
  <c r="G67" i="24" s="1"/>
  <c r="CC52" i="24"/>
  <c r="CC67" i="24" s="1"/>
  <c r="BR52" i="24"/>
  <c r="BR67" i="24" s="1"/>
  <c r="BG52" i="24"/>
  <c r="BG67" i="24" s="1"/>
  <c r="AV52" i="24"/>
  <c r="AV67" i="24" s="1"/>
  <c r="AL52" i="24"/>
  <c r="AL67" i="24" s="1"/>
  <c r="AA52" i="24"/>
  <c r="AA67" i="24" s="1"/>
  <c r="P52" i="24"/>
  <c r="P67" i="24" s="1"/>
  <c r="M35" i="31"/>
  <c r="BP52" i="24"/>
  <c r="BP67" i="24" s="1"/>
  <c r="D52" i="24"/>
  <c r="D67" i="24" s="1"/>
  <c r="Z52" i="24"/>
  <c r="Z67" i="24" s="1"/>
  <c r="BH52" i="24"/>
  <c r="BH67" i="24" s="1"/>
  <c r="CD52" i="24"/>
  <c r="R52" i="24"/>
  <c r="R67" i="24" s="1"/>
  <c r="AP85" i="24"/>
  <c r="G181" i="32" s="1"/>
  <c r="M19" i="31"/>
  <c r="AZ52" i="24"/>
  <c r="AZ67" i="24" s="1"/>
  <c r="BV52" i="24"/>
  <c r="BV67" i="24" s="1"/>
  <c r="J52" i="24"/>
  <c r="J67" i="24" s="1"/>
  <c r="AR52" i="24"/>
  <c r="AR67" i="24" s="1"/>
  <c r="BN52" i="24"/>
  <c r="BN67" i="24" s="1"/>
  <c r="C685" i="24"/>
  <c r="C32" i="15"/>
  <c r="G32" i="15" s="1"/>
  <c r="G113" i="32"/>
  <c r="G177" i="32"/>
  <c r="H209" i="32"/>
  <c r="F81" i="32"/>
  <c r="C616" i="24"/>
  <c r="C50" i="8"/>
  <c r="F309" i="24"/>
  <c r="D352" i="24"/>
  <c r="C103" i="8" s="1"/>
  <c r="F16" i="6"/>
  <c r="F234" i="24"/>
  <c r="C707" i="24"/>
  <c r="H149" i="32"/>
  <c r="C48" i="15"/>
  <c r="G48" i="15" s="1"/>
  <c r="C701" i="24"/>
  <c r="I378" i="32"/>
  <c r="K612" i="24"/>
  <c r="BP2" i="30"/>
  <c r="C119" i="8"/>
  <c r="E373" i="32"/>
  <c r="C94" i="15"/>
  <c r="G94" i="15" s="1"/>
  <c r="C137" i="8"/>
  <c r="E380" i="24"/>
  <c r="D715" i="34"/>
  <c r="E623" i="34"/>
  <c r="H2" i="31"/>
  <c r="C12" i="32"/>
  <c r="CE62" i="24"/>
  <c r="I364" i="32" s="1"/>
  <c r="BN2" i="30"/>
  <c r="C117" i="8"/>
  <c r="D366" i="24"/>
  <c r="F341" i="32"/>
  <c r="C88" i="15"/>
  <c r="G88" i="15" s="1"/>
  <c r="C644" i="24"/>
  <c r="M33" i="31" l="1"/>
  <c r="F145" i="32"/>
  <c r="AH85" i="24"/>
  <c r="M57" i="31"/>
  <c r="I241" i="32"/>
  <c r="BF85" i="24"/>
  <c r="M11" i="31"/>
  <c r="E49" i="32"/>
  <c r="L85" i="24"/>
  <c r="C54" i="15"/>
  <c r="G54" i="15" s="1"/>
  <c r="H213" i="32"/>
  <c r="R85" i="24"/>
  <c r="M17" i="31"/>
  <c r="D81" i="32"/>
  <c r="C81" i="32"/>
  <c r="Q85" i="24"/>
  <c r="M16" i="31"/>
  <c r="M8" i="31"/>
  <c r="I85" i="24"/>
  <c r="I17" i="32"/>
  <c r="M50" i="31"/>
  <c r="I209" i="32"/>
  <c r="AY85" i="24"/>
  <c r="BE85" i="24"/>
  <c r="M56" i="31"/>
  <c r="H241" i="32"/>
  <c r="E81" i="32"/>
  <c r="S85" i="24"/>
  <c r="M18" i="31"/>
  <c r="M43" i="31"/>
  <c r="AR85" i="24"/>
  <c r="I177" i="32"/>
  <c r="M59" i="31"/>
  <c r="BH85" i="24"/>
  <c r="D273" i="32"/>
  <c r="C177" i="32"/>
  <c r="AL85" i="24"/>
  <c r="M37" i="31"/>
  <c r="D177" i="32"/>
  <c r="AM85" i="24"/>
  <c r="M38" i="31"/>
  <c r="F177" i="32"/>
  <c r="M40" i="31"/>
  <c r="AO85" i="24"/>
  <c r="D49" i="32"/>
  <c r="K85" i="24"/>
  <c r="M10" i="31"/>
  <c r="F49" i="32"/>
  <c r="M12" i="31"/>
  <c r="M85" i="24"/>
  <c r="C67" i="24"/>
  <c r="CE52" i="24"/>
  <c r="AN85" i="24"/>
  <c r="M39" i="31"/>
  <c r="E177" i="32"/>
  <c r="C369" i="32"/>
  <c r="CB85" i="24"/>
  <c r="M79" i="31"/>
  <c r="M9" i="31"/>
  <c r="C49" i="32"/>
  <c r="J85" i="24"/>
  <c r="M25" i="31"/>
  <c r="E113" i="32"/>
  <c r="Z85" i="24"/>
  <c r="M47" i="31"/>
  <c r="AV85" i="24"/>
  <c r="F209" i="32"/>
  <c r="AW85" i="24"/>
  <c r="G209" i="32"/>
  <c r="M48" i="31"/>
  <c r="M52" i="31"/>
  <c r="D241" i="32"/>
  <c r="BA85" i="24"/>
  <c r="V85" i="24"/>
  <c r="M21" i="31"/>
  <c r="H81" i="32"/>
  <c r="M22" i="31"/>
  <c r="W85" i="24"/>
  <c r="I81" i="32"/>
  <c r="M13" i="31"/>
  <c r="G49" i="32"/>
  <c r="N85" i="24"/>
  <c r="M4" i="31"/>
  <c r="E17" i="32"/>
  <c r="E85" i="24"/>
  <c r="G337" i="32"/>
  <c r="M76" i="31"/>
  <c r="BY85" i="24"/>
  <c r="D337" i="32"/>
  <c r="BV85" i="24"/>
  <c r="M73" i="31"/>
  <c r="M3" i="31"/>
  <c r="D17" i="32"/>
  <c r="D85" i="24"/>
  <c r="M58" i="31"/>
  <c r="C273" i="32"/>
  <c r="BG85" i="24"/>
  <c r="E273" i="32"/>
  <c r="M60" i="31"/>
  <c r="BI85" i="24"/>
  <c r="BK85" i="24"/>
  <c r="M62" i="31"/>
  <c r="G273" i="32"/>
  <c r="AF85" i="24"/>
  <c r="M31" i="31"/>
  <c r="D145" i="32"/>
  <c r="E145" i="32"/>
  <c r="AG85" i="24"/>
  <c r="M32" i="31"/>
  <c r="X85" i="24"/>
  <c r="M23" i="31"/>
  <c r="C113" i="32"/>
  <c r="H49" i="32"/>
  <c r="M14" i="31"/>
  <c r="O85" i="24"/>
  <c r="P85" i="24"/>
  <c r="M15" i="31"/>
  <c r="I49" i="32"/>
  <c r="BO85" i="24"/>
  <c r="M66" i="31"/>
  <c r="D305" i="32"/>
  <c r="M26" i="31"/>
  <c r="AA85" i="24"/>
  <c r="F113" i="32"/>
  <c r="M78" i="31"/>
  <c r="I337" i="32"/>
  <c r="CA85" i="24"/>
  <c r="AZ85" i="24"/>
  <c r="M51" i="31"/>
  <c r="C241" i="32"/>
  <c r="M67" i="31"/>
  <c r="BP85" i="24"/>
  <c r="E305" i="32"/>
  <c r="M69" i="31"/>
  <c r="BR85" i="24"/>
  <c r="G305" i="32"/>
  <c r="H305" i="32"/>
  <c r="M70" i="31"/>
  <c r="BS85" i="24"/>
  <c r="M72" i="31"/>
  <c r="C337" i="32"/>
  <c r="BU85" i="24"/>
  <c r="M42" i="31"/>
  <c r="H177" i="32"/>
  <c r="AQ85" i="24"/>
  <c r="AS85" i="24"/>
  <c r="M44" i="31"/>
  <c r="C209" i="32"/>
  <c r="AI85" i="24"/>
  <c r="G145" i="32"/>
  <c r="M34" i="31"/>
  <c r="M24" i="31"/>
  <c r="D113" i="32"/>
  <c r="Y85" i="24"/>
  <c r="M27" i="31"/>
  <c r="AB85" i="24"/>
  <c r="M77" i="31"/>
  <c r="H337" i="32"/>
  <c r="BZ85" i="24"/>
  <c r="BT85" i="24"/>
  <c r="M71" i="31"/>
  <c r="I305" i="32"/>
  <c r="CC85" i="24"/>
  <c r="M80" i="31"/>
  <c r="D369" i="32"/>
  <c r="H17" i="32"/>
  <c r="H85" i="24"/>
  <c r="M7" i="31"/>
  <c r="F85" i="24"/>
  <c r="M5" i="31"/>
  <c r="F17" i="32"/>
  <c r="M53" i="31"/>
  <c r="E241" i="32"/>
  <c r="BB85" i="24"/>
  <c r="F241" i="32"/>
  <c r="BC85" i="24"/>
  <c r="M54" i="31"/>
  <c r="AT85" i="24"/>
  <c r="M45" i="31"/>
  <c r="D209" i="32"/>
  <c r="M36" i="31"/>
  <c r="AK85" i="24"/>
  <c r="I145" i="32"/>
  <c r="E337" i="32"/>
  <c r="M74" i="31"/>
  <c r="BW85" i="24"/>
  <c r="BN85" i="24"/>
  <c r="M65" i="31"/>
  <c r="C305" i="32"/>
  <c r="AC85" i="24"/>
  <c r="M28" i="31"/>
  <c r="H113" i="32"/>
  <c r="M30" i="31"/>
  <c r="AE85" i="24"/>
  <c r="C145" i="32"/>
  <c r="M20" i="31"/>
  <c r="U85" i="24"/>
  <c r="G81" i="32"/>
  <c r="M68" i="31"/>
  <c r="BQ85" i="24"/>
  <c r="F305" i="32"/>
  <c r="G85" i="24"/>
  <c r="G17" i="32"/>
  <c r="M6" i="31"/>
  <c r="M61" i="31"/>
  <c r="F273" i="32"/>
  <c r="BJ85" i="24"/>
  <c r="M29" i="31"/>
  <c r="AD85" i="24"/>
  <c r="I113" i="32"/>
  <c r="H273" i="32"/>
  <c r="BL85" i="24"/>
  <c r="M63" i="31"/>
  <c r="BM85" i="24"/>
  <c r="M64" i="31"/>
  <c r="I273" i="32"/>
  <c r="M55" i="31"/>
  <c r="G241" i="32"/>
  <c r="BD85" i="24"/>
  <c r="M46" i="31"/>
  <c r="AU85" i="24"/>
  <c r="E209" i="32"/>
  <c r="C120" i="8"/>
  <c r="D367" i="24"/>
  <c r="E711" i="34"/>
  <c r="E703" i="34"/>
  <c r="E695" i="34"/>
  <c r="E687" i="34"/>
  <c r="E679" i="34"/>
  <c r="E671" i="34"/>
  <c r="E708" i="34"/>
  <c r="E700" i="34"/>
  <c r="E692" i="34"/>
  <c r="E684" i="34"/>
  <c r="E716" i="34"/>
  <c r="E707" i="34"/>
  <c r="E699" i="34"/>
  <c r="E691" i="34"/>
  <c r="E683" i="34"/>
  <c r="E675" i="34"/>
  <c r="E644" i="34"/>
  <c r="E643" i="34"/>
  <c r="E642" i="34"/>
  <c r="E641" i="34"/>
  <c r="E640" i="34"/>
  <c r="E705" i="34"/>
  <c r="E704" i="34"/>
  <c r="E694" i="34"/>
  <c r="E674" i="34"/>
  <c r="E673" i="34"/>
  <c r="E625" i="34"/>
  <c r="E706" i="34"/>
  <c r="E685" i="34"/>
  <c r="E672" i="34"/>
  <c r="E646" i="34"/>
  <c r="E628" i="34"/>
  <c r="E697" i="34"/>
  <c r="E696" i="34"/>
  <c r="E686" i="34"/>
  <c r="E670" i="34"/>
  <c r="E669" i="34"/>
  <c r="E712" i="34"/>
  <c r="E689" i="34"/>
  <c r="E681" i="34"/>
  <c r="E636" i="34"/>
  <c r="E713" i="34"/>
  <c r="E702" i="34"/>
  <c r="E668" i="34"/>
  <c r="E634" i="34"/>
  <c r="E629" i="34"/>
  <c r="E627" i="34"/>
  <c r="E698" i="34"/>
  <c r="E682" i="34"/>
  <c r="E637" i="34"/>
  <c r="E677" i="34"/>
  <c r="E645" i="34"/>
  <c r="E633" i="34"/>
  <c r="E701" i="34"/>
  <c r="E639" i="34"/>
  <c r="E632" i="34"/>
  <c r="E630" i="34"/>
  <c r="E676" i="34"/>
  <c r="E631" i="34"/>
  <c r="E690" i="34"/>
  <c r="E647" i="34"/>
  <c r="E693" i="34"/>
  <c r="E678" i="34"/>
  <c r="E688" i="34"/>
  <c r="E626" i="34"/>
  <c r="E710" i="34"/>
  <c r="E680" i="34"/>
  <c r="E638" i="34"/>
  <c r="E635" i="34"/>
  <c r="E709" i="34"/>
  <c r="E624" i="34"/>
  <c r="I245" i="32" l="1"/>
  <c r="C70" i="15"/>
  <c r="G70" i="15" s="1"/>
  <c r="C629" i="24"/>
  <c r="F149" i="32"/>
  <c r="C699" i="24"/>
  <c r="C46" i="15"/>
  <c r="G46" i="15" s="1"/>
  <c r="E53" i="32"/>
  <c r="C24" i="15"/>
  <c r="G24" i="15" s="1"/>
  <c r="C677" i="24"/>
  <c r="C27" i="15"/>
  <c r="G27" i="15" s="1"/>
  <c r="C680" i="24"/>
  <c r="H53" i="32"/>
  <c r="C149" i="32"/>
  <c r="C43" i="15"/>
  <c r="G43" i="15" s="1"/>
  <c r="C696" i="24"/>
  <c r="C58" i="15"/>
  <c r="G58" i="15" s="1"/>
  <c r="C711" i="24"/>
  <c r="D213" i="32"/>
  <c r="C213" i="32"/>
  <c r="C710" i="24"/>
  <c r="C57" i="15"/>
  <c r="G57" i="15" s="1"/>
  <c r="C26" i="15"/>
  <c r="G26" i="15" s="1"/>
  <c r="C679" i="24"/>
  <c r="G53" i="32"/>
  <c r="C713" i="24"/>
  <c r="F213" i="32"/>
  <c r="C60" i="15"/>
  <c r="D277" i="32"/>
  <c r="C72" i="15"/>
  <c r="G72" i="15" s="1"/>
  <c r="C636" i="24"/>
  <c r="I117" i="32"/>
  <c r="C42" i="15"/>
  <c r="G42" i="15" s="1"/>
  <c r="C695" i="24"/>
  <c r="C671" i="24"/>
  <c r="F21" i="32"/>
  <c r="C18" i="15"/>
  <c r="G18" i="15" s="1"/>
  <c r="H181" i="32"/>
  <c r="C708" i="24"/>
  <c r="C55" i="15"/>
  <c r="G55" i="15" s="1"/>
  <c r="C618" i="24"/>
  <c r="C71" i="15"/>
  <c r="G71" i="15" s="1"/>
  <c r="C277" i="32"/>
  <c r="C630" i="24"/>
  <c r="C65" i="15"/>
  <c r="D245" i="32"/>
  <c r="C92" i="15"/>
  <c r="G92" i="15" s="1"/>
  <c r="C373" i="32"/>
  <c r="C622" i="24"/>
  <c r="C68" i="15"/>
  <c r="G68" i="15" s="1"/>
  <c r="C624" i="24"/>
  <c r="G245" i="32"/>
  <c r="F117" i="32"/>
  <c r="C692" i="24"/>
  <c r="C39" i="15"/>
  <c r="G39" i="15" s="1"/>
  <c r="F309" i="32"/>
  <c r="C623" i="24"/>
  <c r="C81" i="15"/>
  <c r="G81" i="15" s="1"/>
  <c r="C633" i="24"/>
  <c r="F245" i="32"/>
  <c r="C67" i="15"/>
  <c r="G67" i="15" s="1"/>
  <c r="C245" i="32"/>
  <c r="C64" i="15"/>
  <c r="G64" i="15" s="1"/>
  <c r="C628" i="24"/>
  <c r="C44" i="15"/>
  <c r="G44" i="15" s="1"/>
  <c r="C697" i="24"/>
  <c r="D149" i="32"/>
  <c r="C645" i="24"/>
  <c r="G341" i="32"/>
  <c r="C89" i="15"/>
  <c r="G89" i="15" s="1"/>
  <c r="C38" i="15"/>
  <c r="G38" i="15" s="1"/>
  <c r="C691" i="24"/>
  <c r="E117" i="32"/>
  <c r="D181" i="32"/>
  <c r="C51" i="15"/>
  <c r="C704" i="24"/>
  <c r="C69" i="15"/>
  <c r="H245" i="32"/>
  <c r="C614" i="24"/>
  <c r="C682" i="24"/>
  <c r="C85" i="32"/>
  <c r="C29" i="15"/>
  <c r="G29" i="15" s="1"/>
  <c r="C619" i="24"/>
  <c r="C309" i="32"/>
  <c r="C78" i="15"/>
  <c r="G78" i="15" s="1"/>
  <c r="M2" i="31"/>
  <c r="C17" i="32"/>
  <c r="CE67" i="24"/>
  <c r="I369" i="32" s="1"/>
  <c r="C85" i="24"/>
  <c r="I309" i="32"/>
  <c r="C84" i="15"/>
  <c r="G84" i="15" s="1"/>
  <c r="C640" i="24"/>
  <c r="C74" i="15"/>
  <c r="G74" i="15" s="1"/>
  <c r="C617" i="24"/>
  <c r="F277" i="32"/>
  <c r="H21" i="32"/>
  <c r="C20" i="15"/>
  <c r="C673" i="24"/>
  <c r="H341" i="32"/>
  <c r="C646" i="24"/>
  <c r="C90" i="15"/>
  <c r="G90" i="15" s="1"/>
  <c r="C82" i="15"/>
  <c r="G82" i="15" s="1"/>
  <c r="C626" i="24"/>
  <c r="G309" i="32"/>
  <c r="C647" i="24"/>
  <c r="I341" i="32"/>
  <c r="C91" i="15"/>
  <c r="G91" i="15" s="1"/>
  <c r="C79" i="15"/>
  <c r="G79" i="15" s="1"/>
  <c r="D309" i="32"/>
  <c r="C627" i="24"/>
  <c r="C56" i="15"/>
  <c r="G56" i="15" s="1"/>
  <c r="C709" i="24"/>
  <c r="I181" i="32"/>
  <c r="I213" i="32"/>
  <c r="C63" i="15"/>
  <c r="C625" i="24"/>
  <c r="H309" i="32"/>
  <c r="C83" i="15"/>
  <c r="G83" i="15" s="1"/>
  <c r="C639" i="24"/>
  <c r="I277" i="32"/>
  <c r="C77" i="15"/>
  <c r="G77" i="15" s="1"/>
  <c r="C638" i="24"/>
  <c r="C694" i="24"/>
  <c r="C41" i="15"/>
  <c r="G41" i="15" s="1"/>
  <c r="H117" i="32"/>
  <c r="C49" i="15"/>
  <c r="G49" i="15" s="1"/>
  <c r="I149" i="32"/>
  <c r="C702" i="24"/>
  <c r="C632" i="24"/>
  <c r="E245" i="32"/>
  <c r="C66" i="15"/>
  <c r="G66" i="15" s="1"/>
  <c r="C341" i="32"/>
  <c r="C85" i="15"/>
  <c r="G85" i="15" s="1"/>
  <c r="C641" i="24"/>
  <c r="C36" i="15"/>
  <c r="G36" i="15" s="1"/>
  <c r="C689" i="24"/>
  <c r="C117" i="32"/>
  <c r="C16" i="15"/>
  <c r="G16" i="15" s="1"/>
  <c r="C669" i="24"/>
  <c r="D21" i="32"/>
  <c r="C35" i="15"/>
  <c r="G35" i="15" s="1"/>
  <c r="C688" i="24"/>
  <c r="I85" i="32"/>
  <c r="C676" i="24"/>
  <c r="D53" i="32"/>
  <c r="C23" i="15"/>
  <c r="G23" i="15" s="1"/>
  <c r="I21" i="32"/>
  <c r="C674" i="24"/>
  <c r="C21" i="15"/>
  <c r="G21" i="15" s="1"/>
  <c r="C672" i="24"/>
  <c r="G21" i="32"/>
  <c r="C19" i="15"/>
  <c r="G19" i="15" s="1"/>
  <c r="C643" i="24"/>
  <c r="E341" i="32"/>
  <c r="C87" i="15"/>
  <c r="G87" i="15" s="1"/>
  <c r="D117" i="32"/>
  <c r="C37" i="15"/>
  <c r="C690" i="24"/>
  <c r="C25" i="15"/>
  <c r="G25" i="15" s="1"/>
  <c r="C678" i="24"/>
  <c r="F53" i="32"/>
  <c r="C59" i="15"/>
  <c r="G59" i="15" s="1"/>
  <c r="E213" i="32"/>
  <c r="C712" i="24"/>
  <c r="G85" i="32"/>
  <c r="C33" i="15"/>
  <c r="C686" i="24"/>
  <c r="G149" i="32"/>
  <c r="C700" i="24"/>
  <c r="C47" i="15"/>
  <c r="G47" i="15" s="1"/>
  <c r="C635" i="24"/>
  <c r="G277" i="32"/>
  <c r="C75" i="15"/>
  <c r="G75" i="15" s="1"/>
  <c r="C670" i="24"/>
  <c r="E21" i="32"/>
  <c r="C17" i="15"/>
  <c r="G17" i="15" s="1"/>
  <c r="C53" i="32"/>
  <c r="C22" i="15"/>
  <c r="G22" i="15" s="1"/>
  <c r="C675" i="24"/>
  <c r="E181" i="32"/>
  <c r="C705" i="24"/>
  <c r="C52" i="15"/>
  <c r="G52" i="15" s="1"/>
  <c r="C50" i="15"/>
  <c r="G50" i="15" s="1"/>
  <c r="C703" i="24"/>
  <c r="C181" i="32"/>
  <c r="C93" i="15"/>
  <c r="G93" i="15" s="1"/>
  <c r="C620" i="24"/>
  <c r="D373" i="32"/>
  <c r="C86" i="15"/>
  <c r="G86" i="15" s="1"/>
  <c r="D341" i="32"/>
  <c r="C642" i="24"/>
  <c r="H85" i="32"/>
  <c r="C34" i="15"/>
  <c r="G34" i="15" s="1"/>
  <c r="C687" i="24"/>
  <c r="C637" i="24"/>
  <c r="H277" i="32"/>
  <c r="C76" i="15"/>
  <c r="G76" i="15" s="1"/>
  <c r="G117" i="32"/>
  <c r="C40" i="15"/>
  <c r="G40" i="15" s="1"/>
  <c r="C693" i="24"/>
  <c r="C80" i="15"/>
  <c r="G80" i="15" s="1"/>
  <c r="C621" i="24"/>
  <c r="E309" i="32"/>
  <c r="C28" i="15"/>
  <c r="G28" i="15" s="1"/>
  <c r="I53" i="32"/>
  <c r="C681" i="24"/>
  <c r="C698" i="24"/>
  <c r="E149" i="32"/>
  <c r="C45" i="15"/>
  <c r="G45" i="15" s="1"/>
  <c r="E277" i="32"/>
  <c r="C73" i="15"/>
  <c r="G73" i="15" s="1"/>
  <c r="C634" i="24"/>
  <c r="C631" i="24"/>
  <c r="C61" i="15"/>
  <c r="G213" i="32"/>
  <c r="C53" i="15"/>
  <c r="G53" i="15" s="1"/>
  <c r="C706" i="24"/>
  <c r="F181" i="32"/>
  <c r="E85" i="32"/>
  <c r="C31" i="15"/>
  <c r="G31" i="15" s="1"/>
  <c r="C684" i="24"/>
  <c r="D85" i="32"/>
  <c r="C30" i="15"/>
  <c r="G30" i="15" s="1"/>
  <c r="C683" i="24"/>
  <c r="C121" i="8"/>
  <c r="D384" i="24"/>
  <c r="E715" i="34"/>
  <c r="F624" i="34"/>
  <c r="D615" i="24" l="1"/>
  <c r="C648" i="24"/>
  <c r="M716" i="24" s="1"/>
  <c r="C15" i="15"/>
  <c r="G15" i="15" s="1"/>
  <c r="CE85" i="24"/>
  <c r="C21" i="32"/>
  <c r="C668" i="24"/>
  <c r="C715" i="24" s="1"/>
  <c r="G33" i="15"/>
  <c r="H33" i="15"/>
  <c r="I33" i="15" s="1"/>
  <c r="G37" i="15"/>
  <c r="H37" i="15"/>
  <c r="I37" i="15" s="1"/>
  <c r="G69" i="15"/>
  <c r="H69" i="15" s="1"/>
  <c r="G65" i="15"/>
  <c r="H65" i="15"/>
  <c r="I65" i="15" s="1"/>
  <c r="G20" i="15"/>
  <c r="H20" i="15" s="1"/>
  <c r="I20" i="15" s="1"/>
  <c r="H63" i="15"/>
  <c r="I63" i="15" s="1"/>
  <c r="G63" i="15"/>
  <c r="G51" i="15"/>
  <c r="H51" i="15"/>
  <c r="I51" i="15" s="1"/>
  <c r="F708" i="34"/>
  <c r="F700" i="34"/>
  <c r="F692" i="34"/>
  <c r="F684" i="34"/>
  <c r="F676" i="34"/>
  <c r="F668" i="34"/>
  <c r="F713" i="34"/>
  <c r="F705" i="34"/>
  <c r="F697" i="34"/>
  <c r="F689" i="34"/>
  <c r="F681" i="34"/>
  <c r="F712" i="34"/>
  <c r="F704" i="34"/>
  <c r="F696" i="34"/>
  <c r="F688" i="34"/>
  <c r="F680" i="34"/>
  <c r="F672" i="34"/>
  <c r="F706" i="34"/>
  <c r="F685" i="34"/>
  <c r="F646" i="34"/>
  <c r="F628" i="34"/>
  <c r="F716" i="34"/>
  <c r="F707" i="34"/>
  <c r="F695" i="34"/>
  <c r="F686" i="34"/>
  <c r="F671" i="34"/>
  <c r="F670" i="34"/>
  <c r="F669" i="34"/>
  <c r="F642" i="34"/>
  <c r="F709" i="34"/>
  <c r="F698" i="34"/>
  <c r="F647" i="34"/>
  <c r="F629" i="34"/>
  <c r="F626" i="34"/>
  <c r="F710" i="34"/>
  <c r="F678" i="34"/>
  <c r="F645" i="34"/>
  <c r="F643" i="34"/>
  <c r="F639" i="34"/>
  <c r="F631" i="34"/>
  <c r="F682" i="34"/>
  <c r="F637" i="34"/>
  <c r="F690" i="34"/>
  <c r="F679" i="34"/>
  <c r="F675" i="34"/>
  <c r="F632" i="34"/>
  <c r="F699" i="34"/>
  <c r="F683" i="34"/>
  <c r="F635" i="34"/>
  <c r="F694" i="34"/>
  <c r="F673" i="34"/>
  <c r="F627" i="34"/>
  <c r="F703" i="34"/>
  <c r="F644" i="34"/>
  <c r="F691" i="34"/>
  <c r="F693" i="34"/>
  <c r="F687" i="34"/>
  <c r="F630" i="34"/>
  <c r="F711" i="34"/>
  <c r="F702" i="34"/>
  <c r="F636" i="34"/>
  <c r="F677" i="34"/>
  <c r="F638" i="34"/>
  <c r="F641" i="34"/>
  <c r="F674" i="34"/>
  <c r="F640" i="34"/>
  <c r="F625" i="34"/>
  <c r="F633" i="34"/>
  <c r="F701" i="34"/>
  <c r="F634" i="34"/>
  <c r="D417" i="24"/>
  <c r="C138" i="8"/>
  <c r="C716" i="24" l="1"/>
  <c r="I373" i="32"/>
  <c r="D707" i="24"/>
  <c r="D641" i="24"/>
  <c r="D708" i="24"/>
  <c r="D618" i="24"/>
  <c r="D689" i="24"/>
  <c r="D706" i="24"/>
  <c r="D686" i="24"/>
  <c r="D677" i="24"/>
  <c r="D697" i="24"/>
  <c r="D676" i="24"/>
  <c r="D699" i="24"/>
  <c r="D703" i="24"/>
  <c r="D712" i="24"/>
  <c r="D685" i="24"/>
  <c r="D702" i="24"/>
  <c r="D674" i="24"/>
  <c r="D687" i="24"/>
  <c r="D680" i="24"/>
  <c r="D647" i="24"/>
  <c r="D691" i="24"/>
  <c r="D698" i="24"/>
  <c r="D678" i="24"/>
  <c r="D682" i="24"/>
  <c r="D632" i="24"/>
  <c r="D679" i="24"/>
  <c r="D636" i="24"/>
  <c r="D616" i="24"/>
  <c r="D640" i="24"/>
  <c r="D681" i="24"/>
  <c r="D633" i="24"/>
  <c r="D628" i="24"/>
  <c r="D627" i="24"/>
  <c r="D630" i="24"/>
  <c r="D695" i="24"/>
  <c r="D713" i="24"/>
  <c r="D709" i="24"/>
  <c r="D643" i="24"/>
  <c r="D622" i="24"/>
  <c r="D683" i="24"/>
  <c r="D704" i="24"/>
  <c r="D693" i="24"/>
  <c r="D673" i="24"/>
  <c r="D669" i="24"/>
  <c r="D637" i="24"/>
  <c r="D626" i="24"/>
  <c r="D620" i="24"/>
  <c r="D631" i="24"/>
  <c r="D700" i="24"/>
  <c r="D675" i="24"/>
  <c r="D711" i="24"/>
  <c r="D638" i="24"/>
  <c r="D671" i="24"/>
  <c r="D701" i="24"/>
  <c r="D670" i="24"/>
  <c r="D688" i="24"/>
  <c r="D668" i="24"/>
  <c r="D634" i="24"/>
  <c r="D617" i="24"/>
  <c r="D692" i="24"/>
  <c r="D684" i="24"/>
  <c r="D621" i="24"/>
  <c r="D619" i="24"/>
  <c r="D642" i="24"/>
  <c r="D624" i="24"/>
  <c r="D690" i="24"/>
  <c r="D625" i="24"/>
  <c r="D639" i="24"/>
  <c r="D644" i="24"/>
  <c r="D623" i="24"/>
  <c r="D645" i="24"/>
  <c r="D646" i="24"/>
  <c r="D629" i="24"/>
  <c r="D710" i="24"/>
  <c r="D635" i="24"/>
  <c r="D672" i="24"/>
  <c r="D694" i="24"/>
  <c r="D716" i="24"/>
  <c r="D705" i="24"/>
  <c r="D696" i="24"/>
  <c r="F715" i="34"/>
  <c r="G625" i="34"/>
  <c r="C168" i="8"/>
  <c r="D421" i="24"/>
  <c r="E623" i="24" l="1"/>
  <c r="D715" i="24"/>
  <c r="E612" i="24"/>
  <c r="G713" i="34"/>
  <c r="G705" i="34"/>
  <c r="G697" i="34"/>
  <c r="G689" i="34"/>
  <c r="G681" i="34"/>
  <c r="G673" i="34"/>
  <c r="G710" i="34"/>
  <c r="G702" i="34"/>
  <c r="G694" i="34"/>
  <c r="G686" i="34"/>
  <c r="G709" i="34"/>
  <c r="G701" i="34"/>
  <c r="G693" i="34"/>
  <c r="G685" i="34"/>
  <c r="G677" i="34"/>
  <c r="G669" i="34"/>
  <c r="G716" i="34"/>
  <c r="G707" i="34"/>
  <c r="G695" i="34"/>
  <c r="G684" i="34"/>
  <c r="G672" i="34"/>
  <c r="G671" i="34"/>
  <c r="G670" i="34"/>
  <c r="G642" i="34"/>
  <c r="G698" i="34"/>
  <c r="G696" i="34"/>
  <c r="G647" i="34"/>
  <c r="G629" i="34"/>
  <c r="G626" i="34"/>
  <c r="G708" i="34"/>
  <c r="G699" i="34"/>
  <c r="G687" i="34"/>
  <c r="G668" i="34"/>
  <c r="G643" i="34"/>
  <c r="G639" i="34"/>
  <c r="G638" i="34"/>
  <c r="G637" i="34"/>
  <c r="G636" i="34"/>
  <c r="G635" i="34"/>
  <c r="G634" i="34"/>
  <c r="G633" i="34"/>
  <c r="G632" i="34"/>
  <c r="G631" i="34"/>
  <c r="G630" i="34"/>
  <c r="G674" i="34"/>
  <c r="G641" i="34"/>
  <c r="G627" i="34"/>
  <c r="G700" i="34"/>
  <c r="G692" i="34"/>
  <c r="G690" i="34"/>
  <c r="G679" i="34"/>
  <c r="G675" i="34"/>
  <c r="G706" i="34"/>
  <c r="G646" i="34"/>
  <c r="G628" i="34"/>
  <c r="G712" i="34"/>
  <c r="G703" i="34"/>
  <c r="G644" i="34"/>
  <c r="G682" i="34"/>
  <c r="G680" i="34"/>
  <c r="G678" i="34"/>
  <c r="G640" i="34"/>
  <c r="G711" i="34"/>
  <c r="G688" i="34"/>
  <c r="G645" i="34"/>
  <c r="G683" i="34"/>
  <c r="G704" i="34"/>
  <c r="G691" i="34"/>
  <c r="G676" i="34"/>
  <c r="C172" i="8"/>
  <c r="D424" i="24"/>
  <c r="C177" i="8" s="1"/>
  <c r="E680" i="24" l="1"/>
  <c r="E669" i="24"/>
  <c r="E707" i="24"/>
  <c r="E629" i="24"/>
  <c r="E698" i="24"/>
  <c r="E640" i="24"/>
  <c r="E685" i="24"/>
  <c r="E671" i="24"/>
  <c r="E624" i="24"/>
  <c r="E672" i="24"/>
  <c r="E702" i="24"/>
  <c r="E626" i="24"/>
  <c r="E690" i="24"/>
  <c r="E635" i="24"/>
  <c r="E645" i="24"/>
  <c r="E638" i="24"/>
  <c r="E631" i="24"/>
  <c r="E694" i="24"/>
  <c r="E709" i="24"/>
  <c r="E644" i="24"/>
  <c r="E700" i="24"/>
  <c r="E704" i="24"/>
  <c r="E711" i="24"/>
  <c r="E677" i="24"/>
  <c r="E688" i="24"/>
  <c r="E710" i="24"/>
  <c r="E693" i="24"/>
  <c r="E643" i="24"/>
  <c r="E692" i="24"/>
  <c r="E627" i="24"/>
  <c r="E716" i="24"/>
  <c r="E706" i="24"/>
  <c r="E637" i="24"/>
  <c r="E646" i="24"/>
  <c r="E691" i="24"/>
  <c r="E699" i="24"/>
  <c r="E625" i="24"/>
  <c r="E697" i="24"/>
  <c r="E713" i="24"/>
  <c r="E686" i="24"/>
  <c r="E675" i="24"/>
  <c r="E708" i="24"/>
  <c r="E633" i="24"/>
  <c r="E641" i="24"/>
  <c r="E668" i="24"/>
  <c r="E647" i="24"/>
  <c r="E683" i="24"/>
  <c r="E684" i="24"/>
  <c r="E703" i="24"/>
  <c r="E670" i="24"/>
  <c r="E674" i="24"/>
  <c r="E642" i="24"/>
  <c r="E712" i="24"/>
  <c r="E689" i="24"/>
  <c r="E678" i="24"/>
  <c r="E687" i="24"/>
  <c r="E705" i="24"/>
  <c r="E632" i="24"/>
  <c r="E701" i="24"/>
  <c r="E695" i="24"/>
  <c r="E630" i="24"/>
  <c r="E682" i="24"/>
  <c r="E676" i="24"/>
  <c r="E679" i="24"/>
  <c r="E639" i="24"/>
  <c r="E628" i="24"/>
  <c r="E634" i="24"/>
  <c r="E673" i="24"/>
  <c r="E636" i="24"/>
  <c r="E696" i="24"/>
  <c r="E681" i="24"/>
  <c r="G715" i="34"/>
  <c r="H628" i="34"/>
  <c r="E715" i="24" l="1"/>
  <c r="F624" i="24"/>
  <c r="H710" i="34"/>
  <c r="H702" i="34"/>
  <c r="H694" i="34"/>
  <c r="H686" i="34"/>
  <c r="H678" i="34"/>
  <c r="H670" i="34"/>
  <c r="H647" i="34"/>
  <c r="H646" i="34"/>
  <c r="H645" i="34"/>
  <c r="H716" i="34"/>
  <c r="H707" i="34"/>
  <c r="H699" i="34"/>
  <c r="H691" i="34"/>
  <c r="H683" i="34"/>
  <c r="H706" i="34"/>
  <c r="H698" i="34"/>
  <c r="H690" i="34"/>
  <c r="H682" i="34"/>
  <c r="H674" i="34"/>
  <c r="H696" i="34"/>
  <c r="H669" i="34"/>
  <c r="H629" i="34"/>
  <c r="H709" i="34"/>
  <c r="H708" i="34"/>
  <c r="H697" i="34"/>
  <c r="H687" i="34"/>
  <c r="H668" i="34"/>
  <c r="H643" i="34"/>
  <c r="H639" i="34"/>
  <c r="H638" i="34"/>
  <c r="H637" i="34"/>
  <c r="H636" i="34"/>
  <c r="H635" i="34"/>
  <c r="H634" i="34"/>
  <c r="H633" i="34"/>
  <c r="H632" i="34"/>
  <c r="H631" i="34"/>
  <c r="H630" i="34"/>
  <c r="H688" i="34"/>
  <c r="H685" i="34"/>
  <c r="H671" i="34"/>
  <c r="H711" i="34"/>
  <c r="H703" i="34"/>
  <c r="H693" i="34"/>
  <c r="H676" i="34"/>
  <c r="H644" i="34"/>
  <c r="H640" i="34"/>
  <c r="H701" i="34"/>
  <c r="H675" i="34"/>
  <c r="H642" i="34"/>
  <c r="H705" i="34"/>
  <c r="H689" i="34"/>
  <c r="H680" i="34"/>
  <c r="H641" i="34"/>
  <c r="H712" i="34"/>
  <c r="H673" i="34"/>
  <c r="H684" i="34"/>
  <c r="H681" i="34"/>
  <c r="H677" i="34"/>
  <c r="H704" i="34"/>
  <c r="H692" i="34"/>
  <c r="H695" i="34"/>
  <c r="H700" i="34"/>
  <c r="H679" i="34"/>
  <c r="H713" i="34"/>
  <c r="H672" i="34"/>
  <c r="F709" i="24" l="1"/>
  <c r="F703" i="24"/>
  <c r="F697" i="24"/>
  <c r="F706" i="24"/>
  <c r="F633" i="24"/>
  <c r="F678" i="24"/>
  <c r="F704" i="24"/>
  <c r="F668" i="24"/>
  <c r="F641" i="24"/>
  <c r="F713" i="24"/>
  <c r="F635" i="24"/>
  <c r="F699" i="24"/>
  <c r="F701" i="24"/>
  <c r="F698" i="24"/>
  <c r="F692" i="24"/>
  <c r="F672" i="24"/>
  <c r="F632" i="24"/>
  <c r="F674" i="24"/>
  <c r="F696" i="24"/>
  <c r="F700" i="24"/>
  <c r="F688" i="24"/>
  <c r="F686" i="24"/>
  <c r="F693" i="24"/>
  <c r="F645" i="24"/>
  <c r="F687" i="24"/>
  <c r="F639" i="24"/>
  <c r="F631" i="24"/>
  <c r="F670" i="24"/>
  <c r="F679" i="24"/>
  <c r="F676" i="24"/>
  <c r="F675" i="24"/>
  <c r="F707" i="24"/>
  <c r="F685" i="24"/>
  <c r="F644" i="24"/>
  <c r="F682" i="24"/>
  <c r="F638" i="24"/>
  <c r="F630" i="24"/>
  <c r="F642" i="24"/>
  <c r="F673" i="24"/>
  <c r="F625" i="24"/>
  <c r="F705" i="24"/>
  <c r="F626" i="24"/>
  <c r="F643" i="24"/>
  <c r="F677" i="24"/>
  <c r="F628" i="24"/>
  <c r="F647" i="24"/>
  <c r="F637" i="24"/>
  <c r="F710" i="24"/>
  <c r="F640" i="24"/>
  <c r="F683" i="24"/>
  <c r="F689" i="24"/>
  <c r="F627" i="24"/>
  <c r="F691" i="24"/>
  <c r="F669" i="24"/>
  <c r="F712" i="24"/>
  <c r="F629" i="24"/>
  <c r="F636" i="24"/>
  <c r="F690" i="24"/>
  <c r="F695" i="24"/>
  <c r="F681" i="24"/>
  <c r="F716" i="24"/>
  <c r="F680" i="24"/>
  <c r="F694" i="24"/>
  <c r="F708" i="24"/>
  <c r="F671" i="24"/>
  <c r="F646" i="24"/>
  <c r="F684" i="24"/>
  <c r="F711" i="24"/>
  <c r="F634" i="24"/>
  <c r="F702" i="24"/>
  <c r="H715" i="34"/>
  <c r="I629" i="34"/>
  <c r="F715" i="24" l="1"/>
  <c r="G625" i="24"/>
  <c r="I716" i="34"/>
  <c r="I707" i="34"/>
  <c r="I699" i="34"/>
  <c r="I691" i="34"/>
  <c r="I683" i="34"/>
  <c r="I675" i="34"/>
  <c r="I644" i="34"/>
  <c r="I643" i="34"/>
  <c r="I642" i="34"/>
  <c r="I641" i="34"/>
  <c r="I640" i="34"/>
  <c r="I639" i="34"/>
  <c r="I712" i="34"/>
  <c r="I704" i="34"/>
  <c r="I696" i="34"/>
  <c r="I688" i="34"/>
  <c r="I680" i="34"/>
  <c r="I711" i="34"/>
  <c r="I703" i="34"/>
  <c r="I695" i="34"/>
  <c r="I687" i="34"/>
  <c r="I679" i="34"/>
  <c r="I671" i="34"/>
  <c r="I709" i="34"/>
  <c r="I708" i="34"/>
  <c r="I698" i="34"/>
  <c r="I697" i="34"/>
  <c r="I686" i="34"/>
  <c r="I668" i="34"/>
  <c r="I647" i="34"/>
  <c r="I638" i="34"/>
  <c r="I637" i="34"/>
  <c r="I636" i="34"/>
  <c r="I635" i="34"/>
  <c r="I634" i="34"/>
  <c r="I633" i="34"/>
  <c r="I632" i="34"/>
  <c r="I631" i="34"/>
  <c r="I630" i="34"/>
  <c r="I710" i="34"/>
  <c r="I701" i="34"/>
  <c r="I700" i="34"/>
  <c r="I690" i="34"/>
  <c r="I689" i="34"/>
  <c r="I713" i="34"/>
  <c r="I705" i="34"/>
  <c r="I702" i="34"/>
  <c r="I692" i="34"/>
  <c r="I682" i="34"/>
  <c r="I706" i="34"/>
  <c r="I693" i="34"/>
  <c r="I676" i="34"/>
  <c r="I646" i="34"/>
  <c r="I677" i="34"/>
  <c r="I673" i="34"/>
  <c r="I678" i="34"/>
  <c r="I684" i="34"/>
  <c r="I670" i="34"/>
  <c r="I672" i="34"/>
  <c r="I674" i="34"/>
  <c r="I669" i="34"/>
  <c r="I645" i="34"/>
  <c r="I694" i="34"/>
  <c r="I681" i="34"/>
  <c r="I685" i="34"/>
  <c r="G682" i="24" l="1"/>
  <c r="G646" i="24"/>
  <c r="G635" i="24"/>
  <c r="G691" i="24"/>
  <c r="G694" i="24"/>
  <c r="G699" i="24"/>
  <c r="G700" i="24"/>
  <c r="G627" i="24"/>
  <c r="G697" i="24"/>
  <c r="G698" i="24"/>
  <c r="G668" i="24"/>
  <c r="G702" i="24"/>
  <c r="G645" i="24"/>
  <c r="G628" i="24"/>
  <c r="G674" i="24"/>
  <c r="G711" i="24"/>
  <c r="G634" i="24"/>
  <c r="G686" i="24"/>
  <c r="G670" i="24"/>
  <c r="G687" i="24"/>
  <c r="G685" i="24"/>
  <c r="G712" i="24"/>
  <c r="G701" i="24"/>
  <c r="G680" i="24"/>
  <c r="G636" i="24"/>
  <c r="G641" i="24"/>
  <c r="G693" i="24"/>
  <c r="G677" i="24"/>
  <c r="G633" i="24"/>
  <c r="G681" i="24"/>
  <c r="G644" i="24"/>
  <c r="G679" i="24"/>
  <c r="G708" i="24"/>
  <c r="G704" i="24"/>
  <c r="G673" i="24"/>
  <c r="G690" i="24"/>
  <c r="G688" i="24"/>
  <c r="G672" i="24"/>
  <c r="G632" i="24"/>
  <c r="G676" i="24"/>
  <c r="G642" i="24"/>
  <c r="G675" i="24"/>
  <c r="G689" i="24"/>
  <c r="G692" i="24"/>
  <c r="G637" i="24"/>
  <c r="G707" i="24"/>
  <c r="G709" i="24"/>
  <c r="G684" i="24"/>
  <c r="G696" i="24"/>
  <c r="G716" i="24"/>
  <c r="G683" i="24"/>
  <c r="G639" i="24"/>
  <c r="G631" i="24"/>
  <c r="G671" i="24"/>
  <c r="G695" i="24"/>
  <c r="G647" i="24"/>
  <c r="G629" i="24"/>
  <c r="G713" i="24"/>
  <c r="G710" i="24"/>
  <c r="G706" i="24"/>
  <c r="G678" i="24"/>
  <c r="G638" i="24"/>
  <c r="G630" i="24"/>
  <c r="G640" i="24"/>
  <c r="G626" i="24"/>
  <c r="G643" i="24"/>
  <c r="G705" i="24"/>
  <c r="G669" i="24"/>
  <c r="G703" i="24"/>
  <c r="I715" i="34"/>
  <c r="J630" i="34"/>
  <c r="H628" i="24" l="1"/>
  <c r="H686" i="24" s="1"/>
  <c r="G715" i="24"/>
  <c r="J716" i="34"/>
  <c r="J712" i="34"/>
  <c r="J704" i="34"/>
  <c r="J696" i="34"/>
  <c r="J688" i="34"/>
  <c r="J680" i="34"/>
  <c r="J672" i="34"/>
  <c r="J709" i="34"/>
  <c r="J701" i="34"/>
  <c r="J693" i="34"/>
  <c r="J685" i="34"/>
  <c r="J708" i="34"/>
  <c r="J700" i="34"/>
  <c r="J692" i="34"/>
  <c r="J684" i="34"/>
  <c r="J676" i="34"/>
  <c r="J668" i="34"/>
  <c r="J687" i="34"/>
  <c r="J643" i="34"/>
  <c r="J639" i="34"/>
  <c r="J710" i="34"/>
  <c r="J699" i="34"/>
  <c r="J690" i="34"/>
  <c r="J689" i="34"/>
  <c r="J711" i="34"/>
  <c r="J679" i="34"/>
  <c r="J678" i="34"/>
  <c r="J677" i="34"/>
  <c r="J644" i="34"/>
  <c r="K644" i="34" s="1"/>
  <c r="J640" i="34"/>
  <c r="J695" i="34"/>
  <c r="J675" i="34"/>
  <c r="J634" i="34"/>
  <c r="J703" i="34"/>
  <c r="J698" i="34"/>
  <c r="J632" i="34"/>
  <c r="J683" i="34"/>
  <c r="J669" i="34"/>
  <c r="J642" i="34"/>
  <c r="J635" i="34"/>
  <c r="J694" i="34"/>
  <c r="J647" i="34"/>
  <c r="L647" i="34" s="1"/>
  <c r="J682" i="34"/>
  <c r="J641" i="34"/>
  <c r="J707" i="34"/>
  <c r="J691" i="34"/>
  <c r="J674" i="34"/>
  <c r="J646" i="34"/>
  <c r="J681" i="34"/>
  <c r="J702" i="34"/>
  <c r="J636" i="34"/>
  <c r="J633" i="34"/>
  <c r="J631" i="34"/>
  <c r="J715" i="34" s="1"/>
  <c r="J706" i="34"/>
  <c r="J673" i="34"/>
  <c r="J645" i="34"/>
  <c r="J705" i="34"/>
  <c r="J670" i="34"/>
  <c r="J637" i="34"/>
  <c r="J697" i="34"/>
  <c r="J713" i="34"/>
  <c r="J686" i="34"/>
  <c r="J671" i="34"/>
  <c r="J638" i="34"/>
  <c r="H711" i="24" l="1"/>
  <c r="H689" i="24"/>
  <c r="H694" i="24"/>
  <c r="H685" i="24"/>
  <c r="H709" i="24"/>
  <c r="H708" i="24"/>
  <c r="H683" i="24"/>
  <c r="H673" i="24"/>
  <c r="H684" i="24"/>
  <c r="H645" i="24"/>
  <c r="H677" i="24"/>
  <c r="H696" i="24"/>
  <c r="H704" i="24"/>
  <c r="H712" i="24"/>
  <c r="H638" i="24"/>
  <c r="H643" i="24"/>
  <c r="H692" i="24"/>
  <c r="H691" i="24"/>
  <c r="H707" i="24"/>
  <c r="H674" i="24"/>
  <c r="H697" i="24"/>
  <c r="H693" i="24"/>
  <c r="H635" i="24"/>
  <c r="H690" i="24"/>
  <c r="H639" i="24"/>
  <c r="H703" i="24"/>
  <c r="H636" i="24"/>
  <c r="H699" i="24"/>
  <c r="H644" i="24"/>
  <c r="H640" i="24"/>
  <c r="H678" i="24"/>
  <c r="H695" i="24"/>
  <c r="H680" i="24"/>
  <c r="H641" i="24"/>
  <c r="H705" i="24"/>
  <c r="H630" i="24"/>
  <c r="H670" i="24"/>
  <c r="H629" i="24"/>
  <c r="I629" i="24" s="1"/>
  <c r="H676" i="24"/>
  <c r="H700" i="24"/>
  <c r="H646" i="24"/>
  <c r="H681" i="24"/>
  <c r="H631" i="24"/>
  <c r="H713" i="24"/>
  <c r="H702" i="24"/>
  <c r="H701" i="24"/>
  <c r="H710" i="24"/>
  <c r="H632" i="24"/>
  <c r="H679" i="24"/>
  <c r="H647" i="24"/>
  <c r="H642" i="24"/>
  <c r="H716" i="24"/>
  <c r="H706" i="24"/>
  <c r="H669" i="24"/>
  <c r="H633" i="24"/>
  <c r="H687" i="24"/>
  <c r="H668" i="24"/>
  <c r="H698" i="24"/>
  <c r="H637" i="24"/>
  <c r="H672" i="24"/>
  <c r="H671" i="24"/>
  <c r="H634" i="24"/>
  <c r="H688" i="24"/>
  <c r="H675" i="24"/>
  <c r="H682" i="24"/>
  <c r="K709" i="34"/>
  <c r="K701" i="34"/>
  <c r="K693" i="34"/>
  <c r="K685" i="34"/>
  <c r="K677" i="34"/>
  <c r="K669" i="34"/>
  <c r="K706" i="34"/>
  <c r="K698" i="34"/>
  <c r="K690" i="34"/>
  <c r="K682" i="34"/>
  <c r="K713" i="34"/>
  <c r="K705" i="34"/>
  <c r="K697" i="34"/>
  <c r="K689" i="34"/>
  <c r="K681" i="34"/>
  <c r="K673" i="34"/>
  <c r="K710" i="34"/>
  <c r="K699" i="34"/>
  <c r="K711" i="34"/>
  <c r="K700" i="34"/>
  <c r="K688" i="34"/>
  <c r="K679" i="34"/>
  <c r="K678" i="34"/>
  <c r="K702" i="34"/>
  <c r="K691" i="34"/>
  <c r="K687" i="34"/>
  <c r="K671" i="34"/>
  <c r="K683" i="34"/>
  <c r="K680" i="34"/>
  <c r="K672" i="34"/>
  <c r="K716" i="34"/>
  <c r="K712" i="34"/>
  <c r="K692" i="34"/>
  <c r="K707" i="34"/>
  <c r="K684" i="34"/>
  <c r="K674" i="34"/>
  <c r="K686" i="34"/>
  <c r="K676" i="34"/>
  <c r="K703" i="34"/>
  <c r="K670" i="34"/>
  <c r="K708" i="34"/>
  <c r="K675" i="34"/>
  <c r="K695" i="34"/>
  <c r="K704" i="34"/>
  <c r="K696" i="34"/>
  <c r="K668" i="34"/>
  <c r="K715" i="34" s="1"/>
  <c r="K694" i="34"/>
  <c r="L706" i="34"/>
  <c r="M706" i="34" s="1"/>
  <c r="L698" i="34"/>
  <c r="M698" i="34" s="1"/>
  <c r="L690" i="34"/>
  <c r="M690" i="34" s="1"/>
  <c r="L682" i="34"/>
  <c r="M682" i="34" s="1"/>
  <c r="L674" i="34"/>
  <c r="M674" i="34" s="1"/>
  <c r="L711" i="34"/>
  <c r="M711" i="34" s="1"/>
  <c r="L703" i="34"/>
  <c r="M703" i="34" s="1"/>
  <c r="L695" i="34"/>
  <c r="M695" i="34" s="1"/>
  <c r="L687" i="34"/>
  <c r="M687" i="34" s="1"/>
  <c r="L679" i="34"/>
  <c r="M679" i="34" s="1"/>
  <c r="L710" i="34"/>
  <c r="M710" i="34" s="1"/>
  <c r="L702" i="34"/>
  <c r="M702" i="34" s="1"/>
  <c r="L694" i="34"/>
  <c r="M694" i="34" s="1"/>
  <c r="L686" i="34"/>
  <c r="M686" i="34" s="1"/>
  <c r="L678" i="34"/>
  <c r="M678" i="34" s="1"/>
  <c r="L670" i="34"/>
  <c r="M670" i="34" s="1"/>
  <c r="L700" i="34"/>
  <c r="M700" i="34" s="1"/>
  <c r="L689" i="34"/>
  <c r="M689" i="34" s="1"/>
  <c r="L688" i="34"/>
  <c r="M688" i="34" s="1"/>
  <c r="L701" i="34"/>
  <c r="M701" i="34" s="1"/>
  <c r="L691" i="34"/>
  <c r="M691" i="34" s="1"/>
  <c r="L677" i="34"/>
  <c r="M677" i="34" s="1"/>
  <c r="L713" i="34"/>
  <c r="M713" i="34" s="1"/>
  <c r="L712" i="34"/>
  <c r="M712" i="34" s="1"/>
  <c r="L692" i="34"/>
  <c r="M692" i="34" s="1"/>
  <c r="L681" i="34"/>
  <c r="M681" i="34" s="1"/>
  <c r="L680" i="34"/>
  <c r="M680" i="34" s="1"/>
  <c r="L676" i="34"/>
  <c r="M676" i="34" s="1"/>
  <c r="L675" i="34"/>
  <c r="M675" i="34" s="1"/>
  <c r="L716" i="34"/>
  <c r="L708" i="34"/>
  <c r="M708" i="34" s="1"/>
  <c r="L685" i="34"/>
  <c r="M685" i="34" s="1"/>
  <c r="L668" i="34"/>
  <c r="L672" i="34"/>
  <c r="M672" i="34" s="1"/>
  <c r="L669" i="34"/>
  <c r="M669" i="34" s="1"/>
  <c r="L696" i="34"/>
  <c r="M696" i="34" s="1"/>
  <c r="L673" i="34"/>
  <c r="M673" i="34" s="1"/>
  <c r="L705" i="34"/>
  <c r="M705" i="34" s="1"/>
  <c r="L671" i="34"/>
  <c r="M671" i="34" s="1"/>
  <c r="L709" i="34"/>
  <c r="M709" i="34" s="1"/>
  <c r="L704" i="34"/>
  <c r="M704" i="34" s="1"/>
  <c r="L693" i="34"/>
  <c r="M693" i="34" s="1"/>
  <c r="L684" i="34"/>
  <c r="M684" i="34" s="1"/>
  <c r="L697" i="34"/>
  <c r="M697" i="34" s="1"/>
  <c r="L683" i="34"/>
  <c r="M683" i="34" s="1"/>
  <c r="L699" i="34"/>
  <c r="M699" i="34" s="1"/>
  <c r="L707" i="34"/>
  <c r="M707" i="34" s="1"/>
  <c r="H715" i="24" l="1"/>
  <c r="I668" i="24"/>
  <c r="I636" i="24"/>
  <c r="I705" i="24"/>
  <c r="I670" i="24"/>
  <c r="I711" i="24"/>
  <c r="I704" i="24"/>
  <c r="I697" i="24"/>
  <c r="I688" i="24"/>
  <c r="I646" i="24"/>
  <c r="I638" i="24"/>
  <c r="I680" i="24"/>
  <c r="I687" i="24"/>
  <c r="I635" i="24"/>
  <c r="I671" i="24"/>
  <c r="I642" i="24"/>
  <c r="I707" i="24"/>
  <c r="I643" i="24"/>
  <c r="I678" i="24"/>
  <c r="I684" i="24"/>
  <c r="I693" i="24"/>
  <c r="I682" i="24"/>
  <c r="I634" i="24"/>
  <c r="I641" i="24"/>
  <c r="I706" i="24"/>
  <c r="I703" i="24"/>
  <c r="I701" i="24"/>
  <c r="I712" i="24"/>
  <c r="I669" i="24"/>
  <c r="I708" i="24"/>
  <c r="I677" i="24"/>
  <c r="I633" i="24"/>
  <c r="I695" i="24"/>
  <c r="I702" i="24"/>
  <c r="I691" i="24"/>
  <c r="I681" i="24"/>
  <c r="I686" i="24"/>
  <c r="I644" i="24"/>
  <c r="I630" i="24"/>
  <c r="I696" i="24"/>
  <c r="I700" i="24"/>
  <c r="I672" i="24"/>
  <c r="I632" i="24"/>
  <c r="I690" i="24"/>
  <c r="I698" i="24"/>
  <c r="I683" i="24"/>
  <c r="I689" i="24"/>
  <c r="I673" i="24"/>
  <c r="I647" i="24"/>
  <c r="I692" i="24"/>
  <c r="I639" i="24"/>
  <c r="I631" i="24"/>
  <c r="I685" i="24"/>
  <c r="I699" i="24"/>
  <c r="I679" i="24"/>
  <c r="I713" i="24"/>
  <c r="I709" i="24"/>
  <c r="I640" i="24"/>
  <c r="I675" i="24"/>
  <c r="I645" i="24"/>
  <c r="I676" i="24"/>
  <c r="I716" i="24"/>
  <c r="I694" i="24"/>
  <c r="I637" i="24"/>
  <c r="I674" i="24"/>
  <c r="I710" i="24"/>
  <c r="L715" i="34"/>
  <c r="M668" i="34"/>
  <c r="M715" i="34" s="1"/>
  <c r="I715" i="24" l="1"/>
  <c r="J630" i="24"/>
  <c r="J706" i="24" l="1"/>
  <c r="J690" i="24"/>
  <c r="J704" i="24"/>
  <c r="J647" i="24"/>
  <c r="L647" i="24" s="1"/>
  <c r="J688" i="24"/>
  <c r="J674" i="24"/>
  <c r="J669" i="24"/>
  <c r="J682" i="24"/>
  <c r="J700" i="24"/>
  <c r="J683" i="24"/>
  <c r="J702" i="24"/>
  <c r="J713" i="24"/>
  <c r="J701" i="24"/>
  <c r="J685" i="24"/>
  <c r="J699" i="24"/>
  <c r="J645" i="24"/>
  <c r="J684" i="24"/>
  <c r="J639" i="24"/>
  <c r="J644" i="24"/>
  <c r="K644" i="24" s="1"/>
  <c r="J716" i="24"/>
  <c r="J705" i="24"/>
  <c r="J696" i="24"/>
  <c r="J680" i="24"/>
  <c r="J694" i="24"/>
  <c r="J635" i="24"/>
  <c r="J633" i="24"/>
  <c r="J634" i="24"/>
  <c r="J641" i="24"/>
  <c r="J697" i="24"/>
  <c r="J691" i="24"/>
  <c r="J675" i="24"/>
  <c r="J643" i="24"/>
  <c r="J687" i="24"/>
  <c r="J668" i="24"/>
  <c r="J698" i="24"/>
  <c r="J692" i="24"/>
  <c r="J673" i="24"/>
  <c r="J712" i="24"/>
  <c r="J689" i="24"/>
  <c r="J686" i="24"/>
  <c r="J670" i="24"/>
  <c r="J707" i="24"/>
  <c r="J671" i="24"/>
  <c r="J672" i="24"/>
  <c r="J676" i="24"/>
  <c r="J646" i="24"/>
  <c r="J636" i="24"/>
  <c r="J681" i="24"/>
  <c r="J640" i="24"/>
  <c r="J642" i="24"/>
  <c r="J703" i="24"/>
  <c r="J638" i="24"/>
  <c r="J637" i="24"/>
  <c r="J678" i="24"/>
  <c r="J710" i="24"/>
  <c r="J632" i="24"/>
  <c r="J679" i="24"/>
  <c r="J708" i="24"/>
  <c r="J631" i="24"/>
  <c r="J715" i="24" s="1"/>
  <c r="J693" i="24"/>
  <c r="J677" i="24"/>
  <c r="J709" i="24"/>
  <c r="J695" i="24"/>
  <c r="J711" i="24"/>
  <c r="L716" i="24" l="1"/>
  <c r="L700" i="24"/>
  <c r="M700" i="24" s="1"/>
  <c r="G151" i="32" s="1"/>
  <c r="L679" i="24"/>
  <c r="M679" i="24" s="1"/>
  <c r="L688" i="24"/>
  <c r="M688" i="24" s="1"/>
  <c r="I87" i="32" s="1"/>
  <c r="L668" i="24"/>
  <c r="L702" i="24"/>
  <c r="M702" i="24" s="1"/>
  <c r="I151" i="32" s="1"/>
  <c r="L695" i="24"/>
  <c r="M695" i="24" s="1"/>
  <c r="I119" i="32" s="1"/>
  <c r="L711" i="24"/>
  <c r="M711" i="24" s="1"/>
  <c r="D215" i="32" s="1"/>
  <c r="L673" i="24"/>
  <c r="M673" i="24" s="1"/>
  <c r="H23" i="32" s="1"/>
  <c r="L707" i="24"/>
  <c r="M707" i="24" s="1"/>
  <c r="G183" i="32" s="1"/>
  <c r="L674" i="24"/>
  <c r="M674" i="24" s="1"/>
  <c r="I23" i="32" s="1"/>
  <c r="L676" i="24"/>
  <c r="M676" i="24" s="1"/>
  <c r="D55" i="32" s="1"/>
  <c r="L692" i="24"/>
  <c r="M692" i="24" s="1"/>
  <c r="L699" i="24"/>
  <c r="M699" i="24" s="1"/>
  <c r="F151" i="32" s="1"/>
  <c r="L690" i="24"/>
  <c r="M690" i="24" s="1"/>
  <c r="D119" i="32" s="1"/>
  <c r="L669" i="24"/>
  <c r="M669" i="24" s="1"/>
  <c r="D23" i="32" s="1"/>
  <c r="L712" i="24"/>
  <c r="M712" i="24" s="1"/>
  <c r="E215" i="32" s="1"/>
  <c r="L706" i="24"/>
  <c r="M706" i="24" s="1"/>
  <c r="F183" i="32" s="1"/>
  <c r="L709" i="24"/>
  <c r="M709" i="24" s="1"/>
  <c r="I183" i="32" s="1"/>
  <c r="L710" i="24"/>
  <c r="M710" i="24" s="1"/>
  <c r="C215" i="32" s="1"/>
  <c r="L691" i="24"/>
  <c r="M691" i="24" s="1"/>
  <c r="L685" i="24"/>
  <c r="M685" i="24" s="1"/>
  <c r="F87" i="32" s="1"/>
  <c r="L713" i="24"/>
  <c r="M713" i="24" s="1"/>
  <c r="F215" i="32" s="1"/>
  <c r="L671" i="24"/>
  <c r="M671" i="24" s="1"/>
  <c r="F23" i="32" s="1"/>
  <c r="L687" i="24"/>
  <c r="M687" i="24" s="1"/>
  <c r="H87" i="32" s="1"/>
  <c r="L701" i="24"/>
  <c r="M701" i="24" s="1"/>
  <c r="H151" i="32" s="1"/>
  <c r="L681" i="24"/>
  <c r="M681" i="24" s="1"/>
  <c r="I55" i="32" s="1"/>
  <c r="L678" i="24"/>
  <c r="M678" i="24" s="1"/>
  <c r="L683" i="24"/>
  <c r="M683" i="24" s="1"/>
  <c r="D87" i="32" s="1"/>
  <c r="L680" i="24"/>
  <c r="M680" i="24" s="1"/>
  <c r="H55" i="32" s="1"/>
  <c r="L708" i="24"/>
  <c r="M708" i="24" s="1"/>
  <c r="H183" i="32" s="1"/>
  <c r="L704" i="24"/>
  <c r="M704" i="24" s="1"/>
  <c r="D183" i="32" s="1"/>
  <c r="L670" i="24"/>
  <c r="M670" i="24" s="1"/>
  <c r="E23" i="32" s="1"/>
  <c r="L698" i="24"/>
  <c r="M698" i="24" s="1"/>
  <c r="E151" i="32" s="1"/>
  <c r="L675" i="24"/>
  <c r="M675" i="24" s="1"/>
  <c r="C55" i="32" s="1"/>
  <c r="L694" i="24"/>
  <c r="M694" i="24" s="1"/>
  <c r="H119" i="32" s="1"/>
  <c r="L703" i="24"/>
  <c r="M703" i="24" s="1"/>
  <c r="C183" i="32" s="1"/>
  <c r="L696" i="24"/>
  <c r="M696" i="24" s="1"/>
  <c r="C151" i="32" s="1"/>
  <c r="L697" i="24"/>
  <c r="M697" i="24" s="1"/>
  <c r="D151" i="32" s="1"/>
  <c r="L686" i="24"/>
  <c r="M686" i="24" s="1"/>
  <c r="G87" i="32" s="1"/>
  <c r="L689" i="24"/>
  <c r="M689" i="24" s="1"/>
  <c r="C119" i="32" s="1"/>
  <c r="L677" i="24"/>
  <c r="M677" i="24" s="1"/>
  <c r="L693" i="24"/>
  <c r="M693" i="24" s="1"/>
  <c r="L672" i="24"/>
  <c r="M672" i="24" s="1"/>
  <c r="G23" i="32" s="1"/>
  <c r="L682" i="24"/>
  <c r="M682" i="24" s="1"/>
  <c r="C87" i="32" s="1"/>
  <c r="L705" i="24"/>
  <c r="M705" i="24" s="1"/>
  <c r="E183" i="32" s="1"/>
  <c r="L684" i="24"/>
  <c r="M684" i="24" s="1"/>
  <c r="E87" i="32" s="1"/>
  <c r="K676" i="24"/>
  <c r="K679" i="24"/>
  <c r="K687" i="24"/>
  <c r="K680" i="24"/>
  <c r="K713" i="24"/>
  <c r="K695" i="24"/>
  <c r="K681" i="24"/>
  <c r="K684" i="24"/>
  <c r="K693" i="24"/>
  <c r="K710" i="24"/>
  <c r="K671" i="24"/>
  <c r="K674" i="24"/>
  <c r="K675" i="24"/>
  <c r="K672" i="24"/>
  <c r="K705" i="24"/>
  <c r="K696" i="24"/>
  <c r="K692" i="24"/>
  <c r="K702" i="24"/>
  <c r="K716" i="24"/>
  <c r="K669" i="24"/>
  <c r="K712" i="24"/>
  <c r="K668" i="24"/>
  <c r="K715" i="24" s="1"/>
  <c r="K697" i="24"/>
  <c r="K670" i="24"/>
  <c r="K691" i="24"/>
  <c r="K694" i="24"/>
  <c r="K709" i="24"/>
  <c r="K707" i="24"/>
  <c r="K708" i="24"/>
  <c r="K698" i="24"/>
  <c r="K682" i="24"/>
  <c r="K689" i="24"/>
  <c r="K706" i="24"/>
  <c r="K673" i="24"/>
  <c r="K686" i="24"/>
  <c r="K704" i="24"/>
  <c r="K703" i="24"/>
  <c r="K688" i="24"/>
  <c r="K685" i="24"/>
  <c r="K690" i="24"/>
  <c r="K678" i="24"/>
  <c r="K699" i="24"/>
  <c r="K711" i="24"/>
  <c r="K700" i="24"/>
  <c r="K683" i="24"/>
  <c r="K677" i="24"/>
  <c r="K701" i="24"/>
  <c r="E55" i="32" l="1"/>
  <c r="E119" i="32"/>
  <c r="F119" i="32"/>
  <c r="F55" i="32"/>
  <c r="L715" i="24"/>
  <c r="M668" i="24"/>
  <c r="G119" i="32"/>
  <c r="G55" i="32"/>
  <c r="M715" i="24" l="1"/>
  <c r="C23" i="32"/>
</calcChain>
</file>

<file path=xl/sharedStrings.xml><?xml version="1.0" encoding="utf-8"?>
<sst xmlns="http://schemas.openxmlformats.org/spreadsheetml/2006/main" count="4868" uniqueCount="1378">
  <si>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</si>
  <si>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</si>
  <si>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</si>
  <si>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</si>
  <si>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</si>
  <si>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</si>
  <si>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</si>
  <si>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</si>
  <si>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</si>
  <si>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</si>
  <si>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</si>
  <si>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</si>
  <si>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</si>
  <si>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</si>
  <si>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</si>
  <si>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</si>
  <si>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</si>
  <si>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</si>
  <si>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</si>
  <si>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</si>
  <si>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</si>
  <si>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</si>
  <si>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</si>
  <si>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</si>
  <si>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</si>
  <si>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</si>
  <si>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</si>
  <si>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</si>
  <si>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</si>
  <si>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</si>
  <si>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</si>
  <si>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</si>
  <si>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</si>
  <si>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</si>
  <si>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</si>
  <si>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</si>
  <si>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</si>
  <si>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</si>
  <si>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</si>
  <si>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</si>
  <si>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</si>
  <si>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</si>
  <si>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</si>
  <si>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</si>
  <si>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</si>
  <si>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</si>
  <si>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</si>
  <si>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</si>
  <si>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</si>
  <si>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</si>
  <si>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</si>
  <si>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</si>
  <si>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</si>
  <si>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</si>
  <si>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</si>
  <si>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</si>
  <si>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</si>
  <si>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</si>
  <si>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</si>
  <si>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</si>
  <si>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</si>
  <si>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</si>
  <si>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</si>
  <si>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</si>
  <si>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</si>
  <si>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</si>
  <si>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</si>
  <si>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</si>
  <si>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</si>
  <si>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</si>
  <si>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</si>
  <si>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</si>
  <si>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</si>
  <si>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</si>
  <si>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</si>
  <si>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</si>
  <si>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</si>
  <si>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</si>
  <si>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</si>
  <si>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</si>
  <si>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</si>
  <si>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</si>
  <si>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</si>
  <si>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</si>
  <si>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</si>
  <si>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</si>
  <si>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</si>
  <si>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</si>
  <si>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</si>
  <si>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</si>
  <si>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</si>
  <si>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</si>
  <si>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</si>
  <si>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</si>
  <si>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</si>
  <si>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</si>
  <si>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</si>
  <si>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</si>
  <si>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</si>
  <si>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</si>
  <si>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</si>
  <si>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</si>
  <si>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</si>
  <si>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</si>
  <si>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</si>
  <si>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</si>
  <si>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</si>
  <si>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</si>
  <si>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</si>
  <si>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</si>
  <si>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</si>
  <si>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</si>
  <si>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</si>
  <si>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</si>
  <si>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</si>
  <si>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</si>
  <si>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</si>
  <si>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</si>
  <si>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</si>
  <si>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</si>
  <si>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</si>
  <si>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</si>
  <si>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</si>
  <si>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</si>
  <si>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</si>
  <si>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</si>
  <si>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</si>
  <si>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</si>
  <si>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</si>
  <si>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</si>
  <si>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</si>
  <si>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</si>
  <si>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</si>
  <si>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</si>
  <si>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</si>
  <si>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</si>
  <si>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</si>
  <si>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</si>
  <si>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</si>
  <si>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</si>
  <si>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</si>
  <si>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</si>
  <si>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</si>
  <si>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</si>
  <si>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</si>
  <si>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</si>
  <si>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</si>
  <si>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</si>
  <si>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</si>
  <si>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</si>
  <si>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</si>
  <si>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</si>
  <si>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</si>
  <si>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</si>
  <si>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</si>
  <si>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</si>
  <si>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</si>
  <si>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</si>
  <si>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</si>
  <si>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</si>
  <si>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</si>
  <si>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</si>
  <si>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</si>
  <si>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</si>
  <si>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</si>
  <si>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</si>
  <si>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</si>
  <si>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</si>
  <si>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</si>
  <si>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</si>
  <si>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</si>
  <si>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</si>
  <si>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</si>
  <si>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</si>
  <si>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</si>
  <si>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</si>
  <si>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</si>
  <si>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</si>
  <si>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</si>
  <si>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</si>
  <si>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</si>
  <si>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</si>
  <si>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</si>
  <si>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</si>
  <si>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</si>
  <si>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</si>
  <si>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</si>
  <si>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</si>
  <si>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</si>
  <si>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</si>
  <si>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</si>
  <si>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</si>
  <si>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</si>
  <si>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</si>
  <si>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</si>
  <si>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</si>
  <si>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</si>
  <si>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</si>
  <si>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</si>
  <si>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</si>
  <si>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</si>
  <si>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</si>
  <si>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</si>
  <si>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</si>
  <si>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</si>
  <si>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</si>
  <si>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</si>
  <si>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</si>
  <si>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</si>
  <si>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</si>
  <si>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</si>
  <si>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</si>
  <si>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</si>
  <si>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</si>
  <si>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</si>
  <si>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</si>
  <si>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</si>
  <si>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</si>
  <si>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</si>
  <si>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</si>
  <si>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</si>
  <si>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</si>
  <si>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</si>
  <si>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</si>
  <si>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</si>
  <si>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</si>
  <si>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</si>
  <si>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</si>
  <si>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</si>
  <si>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</si>
  <si>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</si>
  <si>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</si>
  <si>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</si>
  <si>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</si>
  <si>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</si>
  <si>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</si>
  <si>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</si>
  <si>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</si>
  <si>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</si>
  <si>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</si>
  <si>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</si>
  <si>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</si>
  <si>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</si>
  <si>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</si>
  <si>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</si>
  <si>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</si>
  <si>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</si>
  <si>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</si>
  <si>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</si>
  <si>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</si>
  <si>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</si>
  <si>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</si>
  <si>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</si>
  <si>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</si>
  <si>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</si>
  <si>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</si>
  <si>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</si>
  <si>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</si>
  <si>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</si>
  <si>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</si>
  <si>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</si>
  <si>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</si>
  <si>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</si>
  <si>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</si>
  <si>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</si>
  <si>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</si>
  <si>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</si>
  <si>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</si>
  <si>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</si>
  <si>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</si>
  <si>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</si>
  <si>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</si>
  <si>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</si>
  <si>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</si>
  <si>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</si>
  <si>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</si>
  <si>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</si>
  <si>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</si>
  <si>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</si>
  <si>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</si>
  <si>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</si>
  <si>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</si>
  <si>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</si>
  <si>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</si>
  <si>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</si>
  <si>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</si>
  <si>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</si>
  <si>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</si>
  <si>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</si>
  <si>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</si>
  <si>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</si>
  <si>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</si>
  <si>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</si>
  <si>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</si>
  <si>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</si>
  <si>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</si>
  <si>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</si>
  <si>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</si>
  <si>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</si>
  <si>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</si>
  <si>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922</t>
  </si>
  <si>
    <t>Hospital Name</t>
  </si>
  <si>
    <t>BHC Fairfax Behavioral Health - Everett</t>
  </si>
  <si>
    <t>Mailing Address</t>
  </si>
  <si>
    <t>916 Pacific Ave, 7th Floor</t>
  </si>
  <si>
    <t>City</t>
  </si>
  <si>
    <t>Everett</t>
  </si>
  <si>
    <t>State</t>
  </si>
  <si>
    <t>WA</t>
  </si>
  <si>
    <t>Zip</t>
  </si>
  <si>
    <t>County</t>
  </si>
  <si>
    <t>Snohomish</t>
  </si>
  <si>
    <t>Chief Executive Officer</t>
  </si>
  <si>
    <t>Chief Financial Officer</t>
  </si>
  <si>
    <t>Chair of Governing Board</t>
  </si>
  <si>
    <t>Telephone Number</t>
  </si>
  <si>
    <t>425.821.2000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</si>
  <si>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</si>
  <si>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</si>
  <si>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</si>
  <si>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</si>
  <si>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</si>
  <si>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</si>
  <si>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</si>
  <si>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</si>
  <si>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</si>
  <si>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</si>
  <si>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</si>
  <si>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</si>
  <si>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</si>
  <si>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</si>
  <si>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</si>
  <si>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</si>
  <si>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</si>
  <si>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</si>
  <si>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</si>
  <si>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</si>
  <si>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</si>
  <si>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</si>
  <si>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</si>
  <si>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</si>
  <si>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</si>
  <si>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</si>
  <si>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</si>
  <si>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</si>
  <si>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</si>
  <si>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</si>
  <si>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</si>
  <si>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</si>
  <si>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</si>
  <si>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</si>
  <si>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</si>
  <si>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</si>
  <si>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</si>
  <si>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</si>
  <si>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</si>
  <si>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</si>
  <si>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</si>
  <si>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</si>
  <si>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</si>
  <si>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</si>
  <si>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</si>
  <si>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</si>
  <si>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</si>
  <si>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</si>
  <si>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</si>
  <si>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</si>
  <si>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</si>
  <si>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</si>
  <si>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</si>
  <si>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</si>
  <si>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</si>
  <si>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</si>
  <si>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</si>
  <si>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</si>
  <si>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</si>
  <si>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</si>
  <si>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</si>
  <si>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</si>
  <si>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</si>
  <si>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</si>
  <si>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</si>
  <si>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</si>
  <si>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</si>
  <si>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</si>
  <si>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</si>
  <si>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</si>
  <si>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</si>
  <si>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</si>
  <si>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</si>
  <si>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</si>
  <si>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</si>
  <si>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</si>
  <si>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</si>
  <si>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</si>
  <si>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</si>
  <si>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</si>
  <si>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</si>
  <si>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</si>
  <si>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</si>
  <si>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</si>
  <si>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</si>
  <si>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</si>
  <si>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</si>
  <si>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</si>
  <si>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</si>
  <si>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</si>
  <si>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</si>
  <si>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</si>
  <si>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</si>
  <si>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</si>
  <si>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</si>
  <si>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</si>
  <si>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</si>
  <si>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</si>
  <si>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</si>
  <si>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</si>
  <si>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</si>
  <si>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</si>
  <si>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</si>
  <si>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</si>
  <si>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</si>
  <si>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</si>
  <si>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</si>
  <si>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</si>
  <si>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</si>
  <si>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</si>
  <si>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</si>
  <si>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</si>
  <si>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</si>
  <si>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</si>
  <si>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</si>
  <si>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</si>
  <si>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</si>
  <si>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</si>
  <si>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</si>
  <si>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</si>
  <si>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</si>
  <si>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</si>
  <si>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</si>
  <si>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</si>
  <si>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</si>
  <si>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</si>
  <si>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</si>
  <si>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</si>
  <si>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</si>
  <si>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</si>
  <si>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</si>
  <si>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</si>
  <si>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</si>
  <si>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</si>
  <si>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</si>
  <si>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</si>
  <si>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</si>
  <si>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</si>
  <si>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</si>
  <si>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</si>
  <si>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</si>
  <si>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</si>
  <si>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</si>
  <si>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</si>
  <si>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</si>
  <si>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</si>
  <si>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</si>
  <si>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</si>
  <si>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</si>
  <si>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</si>
  <si>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</si>
  <si>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</si>
  <si>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</si>
  <si>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</si>
  <si>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</si>
  <si>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</si>
  <si>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</si>
  <si>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</si>
  <si>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</si>
  <si>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</si>
  <si>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</si>
  <si>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</si>
  <si>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</si>
  <si>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</si>
  <si>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</si>
  <si>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</si>
  <si>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</si>
  <si>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</si>
  <si>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</si>
  <si>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</si>
  <si>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</si>
  <si>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</si>
  <si>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</si>
  <si>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</si>
  <si>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</si>
  <si>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</si>
  <si>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</si>
  <si>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</si>
  <si>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</si>
  <si>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</si>
  <si>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</si>
  <si>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</si>
  <si>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</si>
  <si>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</si>
  <si>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</si>
  <si>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</si>
  <si>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</si>
  <si>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</si>
  <si>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</si>
  <si>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</si>
  <si>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</si>
  <si>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</si>
  <si>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</si>
  <si>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</si>
  <si>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</si>
  <si>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</si>
  <si>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</si>
  <si>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</si>
  <si>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</si>
  <si>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</si>
  <si>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</si>
  <si>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</si>
  <si>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</si>
  <si>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</si>
  <si>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</si>
  <si>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</si>
  <si>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</si>
  <si>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</si>
  <si>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</si>
  <si>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</si>
  <si>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</si>
  <si>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</si>
  <si>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</si>
  <si>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</si>
  <si>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</si>
  <si>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</si>
  <si>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</si>
  <si>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</si>
  <si>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</si>
  <si>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</si>
  <si>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</si>
  <si>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</si>
  <si>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</si>
  <si>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</si>
  <si>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</si>
  <si>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</si>
  <si>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</si>
  <si>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</si>
  <si>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</si>
  <si>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</si>
  <si>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</si>
  <si>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</si>
  <si>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</si>
  <si>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</si>
  <si>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</si>
  <si>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</si>
  <si>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</si>
  <si>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</si>
  <si>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</si>
  <si>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</si>
  <si>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</si>
  <si>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</si>
  <si>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</si>
  <si>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</si>
  <si>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</si>
  <si>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</si>
  <si>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</si>
  <si>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</si>
  <si>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</si>
  <si>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</si>
  <si>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</si>
  <si>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</si>
  <si>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</si>
  <si>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</si>
  <si>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</si>
  <si>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</si>
  <si>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</si>
  <si>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</si>
  <si>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</si>
  <si>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</si>
  <si>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</si>
  <si>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</si>
  <si>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</si>
  <si>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</si>
  <si>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</si>
  <si>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</si>
  <si>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</si>
  <si>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</si>
  <si>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</si>
  <si>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</si>
  <si>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</si>
  <si>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</si>
  <si>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</si>
  <si>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</si>
  <si>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</si>
  <si>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</si>
  <si>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</si>
  <si>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</si>
  <si>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</si>
  <si>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</si>
  <si>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</si>
  <si>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</si>
  <si>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</si>
  <si>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</si>
  <si>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</si>
  <si>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</si>
  <si>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</si>
  <si>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</si>
  <si>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</si>
  <si>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</si>
  <si>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</si>
  <si>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</si>
  <si>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</si>
  <si>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</si>
  <si>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</si>
  <si>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</si>
  <si>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</si>
  <si>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</si>
  <si>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</si>
  <si>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</si>
  <si>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</si>
  <si>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</si>
  <si>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</si>
  <si>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</si>
  <si>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</si>
  <si>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</si>
  <si>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</si>
  <si>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</si>
  <si>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</si>
  <si>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</si>
  <si>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</si>
  <si>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</si>
  <si>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</si>
  <si>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</si>
  <si>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</si>
  <si>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</si>
  <si>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</si>
  <si>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</si>
  <si>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</si>
  <si>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</si>
  <si>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</si>
  <si>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</si>
  <si>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</si>
  <si>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</si>
  <si>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</si>
  <si>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</si>
  <si>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</si>
  <si>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</si>
  <si>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</si>
  <si>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</si>
  <si>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</si>
  <si>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</si>
  <si>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</si>
  <si>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</si>
  <si>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</si>
  <si>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</si>
  <si>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</si>
  <si>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</si>
  <si>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</si>
  <si>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</si>
  <si>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</si>
  <si>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</si>
  <si>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</si>
  <si>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</si>
  <si>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</si>
  <si>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</si>
  <si>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</si>
  <si>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</si>
  <si>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</si>
  <si>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</si>
  <si>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</si>
  <si>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</si>
  <si>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</si>
  <si>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</si>
  <si>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</si>
  <si>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</si>
  <si>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</si>
  <si>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</si>
  <si>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</si>
  <si>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</si>
  <si>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</si>
  <si>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</si>
  <si>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</si>
  <si>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</si>
  <si>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</si>
  <si>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</si>
  <si>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</si>
  <si>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</si>
  <si>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</si>
  <si>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</si>
  <si>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</si>
  <si>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</si>
  <si>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</si>
  <si>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</si>
  <si>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</si>
  <si>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</si>
  <si>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</si>
  <si>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</si>
  <si>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</si>
  <si>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</si>
  <si>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</si>
  <si>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</si>
  <si>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</si>
  <si>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</si>
  <si>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</si>
  <si>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</si>
  <si>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</si>
  <si>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</si>
  <si>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</si>
  <si>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</si>
  <si>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</si>
  <si>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</si>
  <si>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</si>
  <si>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</si>
  <si>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</si>
  <si>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</si>
  <si>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</si>
  <si>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</si>
  <si>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</si>
  <si>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</si>
  <si>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</si>
  <si>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</si>
  <si>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</si>
  <si>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</si>
  <si>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</si>
  <si>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</si>
  <si>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</si>
  <si>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</si>
  <si>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</si>
  <si>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</si>
  <si>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</si>
  <si>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</si>
  <si>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</si>
  <si>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</si>
  <si>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</si>
  <si>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</si>
  <si>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</si>
  <si>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</si>
  <si>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</si>
  <si>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</si>
  <si>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</si>
  <si>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</si>
  <si>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</si>
  <si>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</si>
  <si>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</si>
  <si>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</si>
  <si>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</si>
  <si>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</si>
  <si>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</si>
  <si>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</si>
  <si>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</si>
  <si>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</si>
  <si>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</si>
  <si>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</si>
  <si>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</si>
  <si>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</si>
  <si>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</si>
  <si>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</si>
  <si>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</si>
  <si>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</si>
  <si>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</si>
  <si>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</si>
  <si>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</si>
  <si>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</si>
  <si>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</si>
  <si>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</si>
  <si>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</si>
  <si>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</si>
  <si>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</si>
  <si>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</si>
  <si>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</si>
  <si>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</si>
  <si>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</si>
  <si>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</si>
  <si>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</si>
  <si>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</si>
  <si>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</si>
  <si>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</si>
  <si>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</si>
  <si>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</si>
  <si>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</si>
  <si>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</si>
  <si>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</si>
  <si>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</si>
  <si>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</si>
  <si>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</si>
  <si>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</si>
  <si>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</si>
  <si>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</si>
  <si>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</si>
  <si>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</si>
  <si>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</si>
  <si>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</si>
  <si>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</si>
  <si>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</si>
  <si>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</si>
  <si>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</si>
  <si>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</si>
  <si>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</si>
  <si>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</si>
  <si>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</si>
  <si>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</si>
  <si>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</si>
  <si>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</si>
  <si>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</si>
  <si>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</si>
  <si>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</si>
  <si>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</si>
  <si>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</si>
  <si>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</si>
  <si>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</si>
  <si>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</si>
  <si>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</si>
  <si>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</si>
  <si>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</si>
  <si>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</si>
  <si>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</si>
  <si>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</si>
  <si>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</si>
  <si>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</si>
  <si>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</si>
  <si>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</si>
  <si>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</si>
  <si>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</si>
  <si>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</si>
  <si>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</si>
  <si>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</si>
  <si>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</si>
  <si>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</si>
  <si>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</si>
  <si>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</si>
  <si>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</si>
  <si>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</si>
  <si>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</si>
  <si>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</si>
  <si>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</si>
  <si>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</si>
  <si>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</si>
  <si>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</si>
  <si>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</si>
  <si>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</si>
  <si>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</si>
  <si>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</si>
  <si>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</si>
  <si>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</si>
  <si>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</si>
  <si>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</si>
  <si>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</si>
  <si>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</si>
  <si>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</si>
  <si>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</si>
  <si>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</si>
  <si>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</si>
  <si>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</si>
  <si>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</si>
  <si>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</si>
  <si>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</si>
  <si>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</si>
  <si>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</si>
  <si>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</si>
  <si>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</si>
  <si>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</si>
  <si>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</si>
  <si>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</si>
  <si>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</si>
  <si>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</si>
  <si>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</si>
  <si>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</si>
  <si>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</si>
  <si>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</si>
  <si>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</si>
  <si>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</si>
  <si>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</si>
  <si>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</si>
  <si>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</si>
  <si>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</si>
  <si>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</si>
  <si>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</si>
  <si>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</si>
  <si>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</si>
  <si>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</si>
  <si>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</si>
  <si>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</si>
  <si>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</si>
  <si>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</si>
  <si>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</si>
  <si>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</si>
  <si>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</si>
  <si>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</si>
  <si>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</si>
  <si>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</si>
  <si>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</si>
  <si>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</si>
  <si>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</si>
  <si>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</si>
  <si>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</si>
  <si>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</si>
  <si>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</si>
  <si>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</si>
  <si>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</si>
  <si>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</si>
  <si>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</si>
  <si>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</si>
  <si>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</si>
  <si>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</si>
  <si>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</si>
  <si>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</si>
  <si>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</si>
  <si>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</si>
  <si>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</si>
  <si>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</si>
  <si>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</si>
  <si>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</si>
  <si>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</si>
  <si>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</si>
  <si>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</si>
  <si>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</si>
  <si>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</si>
  <si>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</si>
  <si>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</si>
  <si>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</si>
  <si>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</si>
  <si>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</si>
  <si>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</si>
  <si>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</si>
  <si>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</si>
  <si>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</si>
  <si>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</si>
  <si>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</si>
  <si>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</si>
  <si>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</si>
  <si>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</si>
  <si>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</si>
  <si>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</si>
  <si>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</si>
  <si>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</si>
  <si>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</si>
  <si>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</si>
  <si>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</si>
  <si>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</si>
  <si>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</si>
  <si>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</si>
  <si>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</si>
  <si>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</si>
  <si>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</si>
  <si>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</si>
  <si>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</si>
  <si>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</si>
  <si>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</si>
  <si>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</si>
  <si>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</si>
  <si>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</si>
  <si>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</si>
  <si>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</si>
  <si>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</si>
  <si>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</si>
  <si>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</si>
  <si>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</si>
  <si>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</si>
  <si>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</si>
  <si>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</si>
  <si>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</si>
  <si>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</si>
  <si>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</si>
  <si>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</si>
  <si>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</si>
  <si>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</si>
  <si>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</si>
  <si>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</si>
  <si>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</si>
  <si>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</si>
  <si>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</si>
  <si>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</si>
  <si>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</si>
  <si>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</si>
  <si>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</si>
  <si>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</si>
  <si>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</si>
  <si>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</si>
  <si>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</si>
  <si>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</si>
  <si>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</si>
  <si>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</si>
  <si>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</si>
  <si>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</si>
  <si>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</si>
  <si>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</si>
  <si>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</si>
  <si>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</si>
  <si>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</si>
  <si>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</si>
  <si>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</si>
  <si>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</si>
  <si>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</si>
  <si>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</si>
  <si>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</si>
  <si>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</si>
  <si>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</si>
  <si>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</si>
  <si>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</si>
  <si>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</si>
  <si>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</si>
  <si>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</si>
  <si>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</si>
  <si>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</si>
  <si>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</si>
  <si>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</si>
  <si>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</si>
  <si>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</si>
  <si>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</si>
  <si>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</si>
  <si>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</si>
  <si>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</si>
  <si>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</si>
  <si>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</si>
  <si>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</si>
  <si>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</si>
  <si>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</si>
  <si>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</si>
  <si>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</si>
  <si>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</si>
  <si>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</si>
  <si>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</si>
  <si>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</si>
  <si>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</si>
  <si>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</si>
  <si>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</si>
  <si>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</si>
  <si>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</si>
  <si>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</si>
  <si>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</si>
  <si>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</si>
  <si>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</si>
  <si>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</si>
  <si>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</si>
  <si>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</si>
  <si>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</si>
  <si>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</si>
  <si>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</si>
  <si>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</si>
  <si>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</si>
  <si>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</si>
  <si>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</si>
  <si>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</si>
  <si>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</si>
  <si>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</si>
  <si>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</si>
  <si>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</si>
  <si>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</si>
  <si>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</si>
  <si>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</si>
  <si>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</si>
  <si>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</si>
  <si>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</si>
  <si>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</si>
  <si>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</si>
  <si>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</si>
  <si>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</si>
  <si>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</si>
  <si>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</si>
  <si>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</si>
  <si>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</si>
  <si>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</si>
  <si>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Alexandra (Sasha)Hughes</t>
  </si>
  <si>
    <t>Brady Gustafson</t>
  </si>
  <si>
    <t>Nicole Bryan</t>
  </si>
  <si>
    <t>nicole.bryan@uhsinc.com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</si>
  <si>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</si>
  <si>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</si>
  <si>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</si>
  <si>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</si>
  <si>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</si>
  <si>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</si>
  <si>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</si>
  <si>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</si>
  <si>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</si>
  <si>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</si>
  <si>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</si>
  <si>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</si>
  <si>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</si>
  <si>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</si>
  <si>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</si>
  <si>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</si>
  <si>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</si>
  <si>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</si>
  <si>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</si>
  <si>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</si>
  <si>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</si>
  <si>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</si>
  <si>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</si>
  <si>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</si>
  <si>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</si>
  <si>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</si>
  <si>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</si>
  <si>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</si>
  <si>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</si>
  <si>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</si>
  <si>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</si>
  <si>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</si>
  <si>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</si>
  <si>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</si>
  <si>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</si>
  <si>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</si>
  <si>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</si>
  <si>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</si>
  <si>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</si>
  <si>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</si>
  <si>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</si>
  <si>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</si>
  <si>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</si>
  <si>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</si>
  <si>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</si>
  <si>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</si>
  <si>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</si>
  <si>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</si>
  <si>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</si>
  <si>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</si>
  <si>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</si>
  <si>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</si>
  <si>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</si>
  <si>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</si>
  <si>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</si>
  <si>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</si>
  <si>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</si>
  <si>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</si>
  <si>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</si>
  <si>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</si>
  <si>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</si>
  <si>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</si>
  <si>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</si>
  <si>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</si>
  <si>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</si>
  <si>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</si>
  <si>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</si>
  <si>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</si>
  <si>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</si>
  <si>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</si>
  <si>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</si>
  <si>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</si>
  <si>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</si>
  <si>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</si>
  <si>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</si>
  <si>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</si>
  <si>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</si>
  <si>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</si>
  <si>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</si>
  <si>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</si>
  <si>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</si>
  <si>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</si>
  <si>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</si>
  <si>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</si>
  <si>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</si>
  <si>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</si>
  <si>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</si>
  <si>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</si>
  <si>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</si>
  <si>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</si>
  <si>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</si>
  <si>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</si>
  <si>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</si>
  <si>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</si>
  <si>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</si>
  <si>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</si>
  <si>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</si>
  <si>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</si>
  <si>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</si>
  <si>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</si>
  <si>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</si>
  <si>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</si>
  <si>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</si>
  <si>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</si>
  <si>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</si>
  <si>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</si>
  <si>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</si>
  <si>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</si>
  <si>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</si>
  <si>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</si>
  <si>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</si>
  <si>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</si>
  <si>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</si>
  <si>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</si>
  <si>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</si>
  <si>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</si>
  <si>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</si>
  <si>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</si>
  <si>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</si>
  <si>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</si>
  <si>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</si>
  <si>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</si>
  <si>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</si>
  <si>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</si>
  <si>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</si>
  <si>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</si>
  <si>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</si>
  <si>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</si>
  <si>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</si>
  <si>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</si>
  <si>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</si>
  <si>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</si>
  <si>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</si>
  <si>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</si>
  <si>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</si>
  <si>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</si>
  <si>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</si>
  <si>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</si>
  <si>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</si>
  <si>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</si>
  <si>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</si>
  <si>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</si>
  <si>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</si>
  <si>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</si>
  <si>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</si>
  <si>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</si>
  <si>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</si>
  <si>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</si>
  <si>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</si>
  <si>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</si>
  <si>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</si>
  <si>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</si>
  <si>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</si>
  <si>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</si>
  <si>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</si>
  <si>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</si>
  <si>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</si>
  <si>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</si>
  <si>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</si>
  <si>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</si>
  <si>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</si>
  <si>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</si>
  <si>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</si>
  <si>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</si>
  <si>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</si>
  <si>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</si>
  <si>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</si>
  <si>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</si>
  <si>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</si>
  <si>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</si>
  <si>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</si>
  <si>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</si>
  <si>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</si>
  <si>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</si>
  <si>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</si>
  <si>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</si>
  <si>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</si>
  <si>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</si>
  <si>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</si>
  <si>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</si>
  <si>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</si>
  <si>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</si>
  <si>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</si>
  <si>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</si>
  <si>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</si>
  <si>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</si>
  <si>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</si>
  <si>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</si>
  <si>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</si>
  <si>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</si>
  <si>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</si>
  <si>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</si>
  <si>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</si>
  <si>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</si>
  <si>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</si>
  <si>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</si>
  <si>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</si>
  <si>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</si>
  <si>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</si>
  <si>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</si>
  <si>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</si>
  <si>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</si>
  <si>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</si>
  <si>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</si>
  <si>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</si>
  <si>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</si>
  <si>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</si>
  <si>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</si>
  <si>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</si>
  <si>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</si>
  <si>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</si>
  <si>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</si>
  <si>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</si>
  <si>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</si>
  <si>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</si>
  <si>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</si>
  <si>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</si>
  <si>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</si>
  <si>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</si>
  <si>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</si>
  <si>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</si>
  <si>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</si>
  <si>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</si>
  <si>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</si>
  <si>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</si>
  <si>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</si>
  <si>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</si>
  <si>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</si>
  <si>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</si>
  <si>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</si>
  <si>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</si>
  <si>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</si>
  <si>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</si>
  <si>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</si>
  <si>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</si>
  <si>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</si>
  <si>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</si>
  <si>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</si>
  <si>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</si>
  <si>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</si>
  <si>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</si>
  <si>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</si>
  <si>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</si>
  <si>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</si>
  <si>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</si>
  <si>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</si>
  <si>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</si>
  <si>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</si>
  <si>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</si>
  <si>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</si>
  <si>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</si>
  <si>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</si>
  <si>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</si>
  <si>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</si>
  <si>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</si>
  <si>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</si>
  <si>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</si>
  <si>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</si>
  <si>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</si>
  <si>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</si>
  <si>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</si>
  <si>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</si>
  <si>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</si>
  <si>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</si>
  <si>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</si>
  <si>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</si>
  <si>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</si>
  <si>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</si>
  <si>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</si>
  <si>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</si>
  <si>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</si>
  <si>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</si>
  <si>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</si>
  <si>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</si>
  <si>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</si>
  <si>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</si>
  <si>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</si>
  <si>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</si>
  <si>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</si>
  <si>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</si>
  <si>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</si>
  <si>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</si>
  <si>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</si>
  <si>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</si>
  <si>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</si>
  <si>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</si>
  <si>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</si>
  <si>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</si>
  <si>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</si>
  <si>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</si>
  <si>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</si>
  <si>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</si>
  <si>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</si>
  <si>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</si>
  <si>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</si>
  <si>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</si>
  <si>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</si>
  <si>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</si>
  <si>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</si>
  <si>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</si>
  <si>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</si>
  <si>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</si>
  <si>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</si>
  <si>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</si>
  <si>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</si>
  <si>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</si>
  <si>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Christopher West</t>
  </si>
  <si>
    <t>Nicole.bryan@uhsinc.com</t>
  </si>
  <si>
    <t>Christopher West/CEO</t>
  </si>
  <si>
    <t>Maintenance</t>
  </si>
  <si>
    <t>Travel/Education</t>
  </si>
  <si>
    <t>Other-Telephone, Postage, Fees</t>
  </si>
  <si>
    <t>Capital Charge-McKesson</t>
  </si>
  <si>
    <t>Additional lease fees added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</si>
</sst>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4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16" fillId="30" borderId="0" xfId="0" applyFont="1" applyFill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nicole.bryan@uhsinc.com" TargetMode="External"/><Relationship Id="rId9" Type="http://schemas.openxmlformats.org/officeDocument/2006/relationships/hyperlink" Target="mailto:doh.information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241" transitionEvaluation="1" transitionEntry="1" codeName="Sheet1">
    <tabColor rgb="FF92D050"/>
    <pageSetUpPr autoPageBreaks="0" fitToPage="1"/>
  </sheetPr>
  <dimension ref="A1:CF716"/>
  <sheetViews>
    <sheetView topLeftCell="A241" zoomScaleNormal="100" workbookViewId="0">
      <selection activeCell="C266" sqref="C26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727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0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0</v>
      </c>
      <c r="T48" s="25">
        <f t="shared" si="0"/>
        <v>0</v>
      </c>
      <c r="U48" s="25">
        <f t="shared" si="0"/>
        <v>0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0</v>
      </c>
      <c r="Z48" s="25">
        <f t="shared" si="0"/>
        <v>0</v>
      </c>
      <c r="AA48" s="25">
        <f t="shared" si="0"/>
        <v>0</v>
      </c>
      <c r="AB48" s="25">
        <f t="shared" si="0"/>
        <v>0</v>
      </c>
      <c r="AC48" s="25">
        <f t="shared" si="0"/>
        <v>0</v>
      </c>
      <c r="AD48" s="25">
        <f t="shared" si="0"/>
        <v>0</v>
      </c>
      <c r="AE48" s="25">
        <f t="shared" si="0"/>
        <v>0</v>
      </c>
      <c r="AF48" s="25">
        <f t="shared" si="0"/>
        <v>0</v>
      </c>
      <c r="AG48" s="25">
        <f t="shared" si="0"/>
        <v>0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0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0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0</v>
      </c>
      <c r="BE48" s="25">
        <f t="shared" si="1"/>
        <v>0</v>
      </c>
      <c r="BF48" s="25">
        <f t="shared" si="1"/>
        <v>0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0</v>
      </c>
      <c r="BK48" s="25">
        <f t="shared" si="1"/>
        <v>0</v>
      </c>
      <c r="BL48" s="25">
        <f t="shared" si="1"/>
        <v>0</v>
      </c>
      <c r="BM48" s="25">
        <f t="shared" si="1"/>
        <v>0</v>
      </c>
      <c r="BN48" s="25">
        <f t="shared" si="1"/>
        <v>218</v>
      </c>
      <c r="BO48" s="25">
        <f t="shared" ref="BO48:CD48" si="2">IF($B$48,(ROUND((($B$48/$CE$61)*BO61),0)))</f>
        <v>0</v>
      </c>
      <c r="BP48" s="25">
        <f t="shared" si="2"/>
        <v>509</v>
      </c>
      <c r="BQ48" s="25">
        <f t="shared" si="2"/>
        <v>0</v>
      </c>
      <c r="BR48" s="25">
        <f t="shared" si="2"/>
        <v>0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0</v>
      </c>
      <c r="BW48" s="25">
        <f t="shared" si="2"/>
        <v>0</v>
      </c>
      <c r="BX48" s="25">
        <f t="shared" si="2"/>
        <v>0</v>
      </c>
      <c r="BY48" s="25">
        <f t="shared" si="2"/>
        <v>0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727</v>
      </c>
    </row>
    <row r="49" spans="1:83" x14ac:dyDescent="0.25">
      <c r="A49" s="16" t="s">
        <v>232</v>
      </c>
      <c r="B49" s="25">
        <f>B47+B48</f>
        <v>727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377176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0</v>
      </c>
      <c r="F52" s="25">
        <f t="shared" si="3"/>
        <v>0</v>
      </c>
      <c r="G52" s="25">
        <f t="shared" si="3"/>
        <v>0</v>
      </c>
      <c r="H52" s="25">
        <f t="shared" si="3"/>
        <v>377176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0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0</v>
      </c>
      <c r="Z52" s="25">
        <f t="shared" si="3"/>
        <v>0</v>
      </c>
      <c r="AA52" s="25">
        <f t="shared" si="3"/>
        <v>0</v>
      </c>
      <c r="AB52" s="25">
        <f t="shared" si="3"/>
        <v>0</v>
      </c>
      <c r="AC52" s="25">
        <f t="shared" si="3"/>
        <v>0</v>
      </c>
      <c r="AD52" s="25">
        <f t="shared" si="3"/>
        <v>0</v>
      </c>
      <c r="AE52" s="25">
        <f t="shared" si="3"/>
        <v>0</v>
      </c>
      <c r="AF52" s="25">
        <f t="shared" si="3"/>
        <v>0</v>
      </c>
      <c r="AG52" s="25">
        <f t="shared" si="3"/>
        <v>0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0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0</v>
      </c>
      <c r="BF52" s="25">
        <f t="shared" si="4"/>
        <v>0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0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0</v>
      </c>
      <c r="BW52" s="25">
        <f t="shared" si="5"/>
        <v>0</v>
      </c>
      <c r="BX52" s="25">
        <f t="shared" si="5"/>
        <v>0</v>
      </c>
      <c r="BY52" s="25">
        <f t="shared" si="5"/>
        <v>0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377176</v>
      </c>
    </row>
    <row r="53" spans="1:83" x14ac:dyDescent="0.25">
      <c r="A53" s="16" t="s">
        <v>232</v>
      </c>
      <c r="B53" s="25">
        <f>B51+B52</f>
        <v>377176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/>
      <c r="F59" s="273"/>
      <c r="G59" s="273"/>
      <c r="H59" s="273">
        <v>10161</v>
      </c>
      <c r="I59" s="273"/>
      <c r="J59" s="273"/>
      <c r="K59" s="273"/>
      <c r="L59" s="273"/>
      <c r="M59" s="273"/>
      <c r="N59" s="273"/>
      <c r="O59" s="273"/>
      <c r="P59" s="274"/>
      <c r="Q59" s="275"/>
      <c r="R59" s="275"/>
      <c r="S59" s="263">
        <v>0</v>
      </c>
      <c r="T59" s="263">
        <v>0</v>
      </c>
      <c r="U59" s="276"/>
      <c r="V59" s="275"/>
      <c r="W59" s="275"/>
      <c r="X59" s="275"/>
      <c r="Y59" s="275"/>
      <c r="Z59" s="275"/>
      <c r="AA59" s="275"/>
      <c r="AB59" s="263">
        <v>0</v>
      </c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30483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22000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4"/>
      <c r="Q60" s="274"/>
      <c r="R60" s="274"/>
      <c r="S60" s="278"/>
      <c r="T60" s="278"/>
      <c r="U60" s="279"/>
      <c r="V60" s="274"/>
      <c r="W60" s="274"/>
      <c r="X60" s="274"/>
      <c r="Y60" s="274"/>
      <c r="Z60" s="274"/>
      <c r="AA60" s="274"/>
      <c r="AB60" s="278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8"/>
      <c r="AW60" s="278"/>
      <c r="AX60" s="278"/>
      <c r="AY60" s="274"/>
      <c r="AZ60" s="274"/>
      <c r="BA60" s="278"/>
      <c r="BB60" s="278"/>
      <c r="BC60" s="278"/>
      <c r="BD60" s="278"/>
      <c r="BE60" s="274"/>
      <c r="BF60" s="278"/>
      <c r="BG60" s="278"/>
      <c r="BH60" s="278"/>
      <c r="BI60" s="278"/>
      <c r="BJ60" s="278"/>
      <c r="BK60" s="278"/>
      <c r="BL60" s="278"/>
      <c r="BM60" s="278"/>
      <c r="BN60" s="278"/>
      <c r="BO60" s="278"/>
      <c r="BP60" s="278"/>
      <c r="BQ60" s="278"/>
      <c r="BR60" s="278"/>
      <c r="BS60" s="278"/>
      <c r="BT60" s="278"/>
      <c r="BU60" s="278"/>
      <c r="BV60" s="278"/>
      <c r="BW60" s="278"/>
      <c r="BX60" s="278"/>
      <c r="BY60" s="278"/>
      <c r="BZ60" s="278"/>
      <c r="CA60" s="278"/>
      <c r="CB60" s="278"/>
      <c r="CC60" s="278"/>
      <c r="CD60" s="209" t="s">
        <v>247</v>
      </c>
      <c r="CE60" s="227">
        <f t="shared" ref="CE60:CE68" si="6">SUM(C60:CD60)</f>
        <v>0</v>
      </c>
    </row>
    <row r="61" spans="1:83" x14ac:dyDescent="0.25">
      <c r="A61" s="31" t="s">
        <v>262</v>
      </c>
      <c r="B61" s="16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5"/>
      <c r="Q61" s="275"/>
      <c r="R61" s="275"/>
      <c r="S61" s="280"/>
      <c r="T61" s="280"/>
      <c r="U61" s="276"/>
      <c r="V61" s="275"/>
      <c r="W61" s="275"/>
      <c r="X61" s="275"/>
      <c r="Y61" s="275"/>
      <c r="Z61" s="275"/>
      <c r="AA61" s="275"/>
      <c r="AB61" s="281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80"/>
      <c r="AW61" s="280"/>
      <c r="AX61" s="280"/>
      <c r="AY61" s="275"/>
      <c r="AZ61" s="275"/>
      <c r="BA61" s="280"/>
      <c r="BB61" s="280"/>
      <c r="BC61" s="280"/>
      <c r="BD61" s="280"/>
      <c r="BE61" s="275"/>
      <c r="BF61" s="280"/>
      <c r="BG61" s="280"/>
      <c r="BH61" s="280"/>
      <c r="BI61" s="280"/>
      <c r="BJ61" s="280"/>
      <c r="BK61" s="280"/>
      <c r="BL61" s="280"/>
      <c r="BM61" s="280"/>
      <c r="BN61" s="280">
        <v>1586</v>
      </c>
      <c r="BO61" s="280"/>
      <c r="BP61" s="280">
        <v>3699</v>
      </c>
      <c r="BQ61" s="280"/>
      <c r="BR61" s="280"/>
      <c r="BS61" s="280"/>
      <c r="BT61" s="280"/>
      <c r="BU61" s="280"/>
      <c r="BV61" s="280"/>
      <c r="BW61" s="280"/>
      <c r="BX61" s="280"/>
      <c r="BY61" s="280"/>
      <c r="BZ61" s="280"/>
      <c r="CA61" s="280"/>
      <c r="CB61" s="280"/>
      <c r="CC61" s="280"/>
      <c r="CD61" s="24" t="s">
        <v>247</v>
      </c>
      <c r="CE61" s="25">
        <f t="shared" si="6"/>
        <v>5285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0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0</v>
      </c>
      <c r="Z62" s="25">
        <f t="shared" si="7"/>
        <v>0</v>
      </c>
      <c r="AA62" s="25">
        <f t="shared" si="7"/>
        <v>0</v>
      </c>
      <c r="AB62" s="25">
        <f t="shared" si="7"/>
        <v>0</v>
      </c>
      <c r="AC62" s="25">
        <f t="shared" si="7"/>
        <v>0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0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0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218</v>
      </c>
      <c r="BO62" s="25">
        <f t="shared" ref="BO62:CC62" si="9">ROUND(BO47+BO48,0)</f>
        <v>0</v>
      </c>
      <c r="BP62" s="25">
        <f t="shared" si="9"/>
        <v>509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727</v>
      </c>
    </row>
    <row r="63" spans="1:83" x14ac:dyDescent="0.25">
      <c r="A63" s="31" t="s">
        <v>263</v>
      </c>
      <c r="B63" s="16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5"/>
      <c r="Q63" s="275"/>
      <c r="R63" s="275"/>
      <c r="S63" s="280"/>
      <c r="T63" s="280"/>
      <c r="U63" s="276"/>
      <c r="V63" s="275"/>
      <c r="W63" s="275"/>
      <c r="X63" s="275"/>
      <c r="Y63" s="275"/>
      <c r="Z63" s="275"/>
      <c r="AA63" s="275"/>
      <c r="AB63" s="281"/>
      <c r="AC63" s="275"/>
      <c r="AD63" s="275"/>
      <c r="AE63" s="275"/>
      <c r="AF63" s="275"/>
      <c r="AG63" s="275"/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/>
      <c r="BW63" s="280">
        <v>44050</v>
      </c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44050</v>
      </c>
    </row>
    <row r="64" spans="1:83" x14ac:dyDescent="0.25">
      <c r="A64" s="31" t="s">
        <v>264</v>
      </c>
      <c r="B64" s="16"/>
      <c r="C64" s="273"/>
      <c r="D64" s="273"/>
      <c r="E64" s="273"/>
      <c r="F64" s="273"/>
      <c r="G64" s="273"/>
      <c r="H64" s="273">
        <v>169</v>
      </c>
      <c r="I64" s="273"/>
      <c r="J64" s="273"/>
      <c r="K64" s="273"/>
      <c r="L64" s="273"/>
      <c r="M64" s="273"/>
      <c r="N64" s="273"/>
      <c r="O64" s="273"/>
      <c r="P64" s="275"/>
      <c r="Q64" s="275"/>
      <c r="R64" s="275"/>
      <c r="S64" s="280"/>
      <c r="T64" s="280"/>
      <c r="U64" s="276"/>
      <c r="V64" s="275"/>
      <c r="W64" s="275"/>
      <c r="X64" s="275"/>
      <c r="Y64" s="275"/>
      <c r="Z64" s="275"/>
      <c r="AA64" s="275"/>
      <c r="AB64" s="281">
        <v>98886</v>
      </c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>
        <v>2605</v>
      </c>
      <c r="AN64" s="275"/>
      <c r="AO64" s="275"/>
      <c r="AP64" s="275"/>
      <c r="AQ64" s="275"/>
      <c r="AR64" s="275"/>
      <c r="AS64" s="275"/>
      <c r="AT64" s="275"/>
      <c r="AU64" s="275"/>
      <c r="AV64" s="280"/>
      <c r="AW64" s="280"/>
      <c r="AX64" s="280"/>
      <c r="AY64" s="275">
        <v>475863</v>
      </c>
      <c r="AZ64" s="275"/>
      <c r="BA64" s="280"/>
      <c r="BB64" s="280"/>
      <c r="BC64" s="280"/>
      <c r="BD64" s="280"/>
      <c r="BE64" s="275">
        <v>220</v>
      </c>
      <c r="BF64" s="280"/>
      <c r="BG64" s="280"/>
      <c r="BH64" s="280"/>
      <c r="BI64" s="280">
        <v>35051</v>
      </c>
      <c r="BJ64" s="280"/>
      <c r="BK64" s="280">
        <v>476</v>
      </c>
      <c r="BL64" s="280"/>
      <c r="BM64" s="280"/>
      <c r="BN64" s="280"/>
      <c r="BO64" s="280"/>
      <c r="BP64" s="280">
        <v>5</v>
      </c>
      <c r="BQ64" s="280"/>
      <c r="BR64" s="280"/>
      <c r="BS64" s="280"/>
      <c r="BT64" s="280"/>
      <c r="BU64" s="280"/>
      <c r="BV64" s="280">
        <v>972</v>
      </c>
      <c r="BW64" s="280"/>
      <c r="BX64" s="280"/>
      <c r="BY64" s="280"/>
      <c r="BZ64" s="280"/>
      <c r="CA64" s="280"/>
      <c r="CB64" s="280"/>
      <c r="CC64" s="280"/>
      <c r="CD64" s="24" t="s">
        <v>247</v>
      </c>
      <c r="CE64" s="25">
        <f t="shared" si="6"/>
        <v>614247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>
        <v>2899</v>
      </c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2899</v>
      </c>
    </row>
    <row r="66" spans="1:83" x14ac:dyDescent="0.25">
      <c r="A66" s="31" t="s">
        <v>266</v>
      </c>
      <c r="B66" s="16"/>
      <c r="C66" s="273"/>
      <c r="D66" s="273"/>
      <c r="E66" s="273"/>
      <c r="F66" s="273"/>
      <c r="G66" s="273"/>
      <c r="H66" s="273">
        <v>1615</v>
      </c>
      <c r="I66" s="273"/>
      <c r="J66" s="273"/>
      <c r="K66" s="273"/>
      <c r="L66" s="273"/>
      <c r="M66" s="273"/>
      <c r="N66" s="273"/>
      <c r="O66" s="273"/>
      <c r="P66" s="275"/>
      <c r="Q66" s="275"/>
      <c r="R66" s="275"/>
      <c r="S66" s="280"/>
      <c r="T66" s="280"/>
      <c r="U66" s="276">
        <v>61369</v>
      </c>
      <c r="V66" s="275"/>
      <c r="W66" s="275"/>
      <c r="X66" s="275"/>
      <c r="Y66" s="275">
        <v>21910</v>
      </c>
      <c r="Z66" s="275"/>
      <c r="AA66" s="275"/>
      <c r="AB66" s="281">
        <v>42297</v>
      </c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>
        <v>13325</v>
      </c>
      <c r="AN66" s="275"/>
      <c r="AO66" s="275"/>
      <c r="AP66" s="275"/>
      <c r="AQ66" s="275"/>
      <c r="AR66" s="275"/>
      <c r="AS66" s="275"/>
      <c r="AT66" s="275"/>
      <c r="AU66" s="275"/>
      <c r="AV66" s="280"/>
      <c r="AW66" s="280"/>
      <c r="AX66" s="280"/>
      <c r="AY66" s="275">
        <v>13302</v>
      </c>
      <c r="AZ66" s="275"/>
      <c r="BA66" s="280">
        <v>37254</v>
      </c>
      <c r="BB66" s="280"/>
      <c r="BC66" s="280"/>
      <c r="BD66" s="280"/>
      <c r="BE66" s="275">
        <v>6000</v>
      </c>
      <c r="BF66" s="280">
        <v>129708</v>
      </c>
      <c r="BG66" s="280"/>
      <c r="BH66" s="280">
        <v>5153</v>
      </c>
      <c r="BI66" s="280"/>
      <c r="BJ66" s="280"/>
      <c r="BK66" s="280">
        <v>6100</v>
      </c>
      <c r="BL66" s="280"/>
      <c r="BM66" s="280"/>
      <c r="BN66" s="280">
        <v>26067</v>
      </c>
      <c r="BO66" s="280"/>
      <c r="BP66" s="280"/>
      <c r="BQ66" s="280"/>
      <c r="BR66" s="280"/>
      <c r="BS66" s="280"/>
      <c r="BT66" s="280"/>
      <c r="BU66" s="280"/>
      <c r="BV66" s="280">
        <v>301</v>
      </c>
      <c r="BW66" s="280"/>
      <c r="BX66" s="280"/>
      <c r="BY66" s="280"/>
      <c r="BZ66" s="280"/>
      <c r="CA66" s="280"/>
      <c r="CB66" s="280"/>
      <c r="CC66" s="280">
        <v>19586</v>
      </c>
      <c r="CD66" s="24" t="s">
        <v>247</v>
      </c>
      <c r="CE66" s="25">
        <f t="shared" si="6"/>
        <v>383987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0</v>
      </c>
      <c r="H67" s="25">
        <f t="shared" si="10"/>
        <v>377176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0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0</v>
      </c>
      <c r="Z67" s="25">
        <f t="shared" si="10"/>
        <v>0</v>
      </c>
      <c r="AA67" s="25">
        <f t="shared" si="10"/>
        <v>0</v>
      </c>
      <c r="AB67" s="25">
        <f t="shared" si="10"/>
        <v>0</v>
      </c>
      <c r="AC67" s="25">
        <f t="shared" si="10"/>
        <v>0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0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0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377176</v>
      </c>
    </row>
    <row r="68" spans="1:83" x14ac:dyDescent="0.25">
      <c r="A68" s="31" t="s">
        <v>267</v>
      </c>
      <c r="B68" s="25"/>
      <c r="C68" s="273"/>
      <c r="D68" s="273"/>
      <c r="E68" s="273"/>
      <c r="F68" s="273"/>
      <c r="G68" s="273"/>
      <c r="H68" s="273">
        <v>591</v>
      </c>
      <c r="I68" s="273"/>
      <c r="J68" s="273"/>
      <c r="K68" s="273"/>
      <c r="L68" s="273"/>
      <c r="M68" s="273"/>
      <c r="N68" s="273"/>
      <c r="O68" s="273"/>
      <c r="P68" s="275"/>
      <c r="Q68" s="275"/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>
        <v>601</v>
      </c>
      <c r="BF68" s="280"/>
      <c r="BG68" s="280"/>
      <c r="BH68" s="280"/>
      <c r="BI68" s="280"/>
      <c r="BJ68" s="280"/>
      <c r="BK68" s="280"/>
      <c r="BL68" s="280"/>
      <c r="BM68" s="280"/>
      <c r="BN68" s="280">
        <v>675601</v>
      </c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676793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94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0</v>
      </c>
      <c r="Z69" s="25">
        <f t="shared" si="13"/>
        <v>0</v>
      </c>
      <c r="AA69" s="25">
        <f t="shared" si="13"/>
        <v>0</v>
      </c>
      <c r="AB69" s="25">
        <f t="shared" si="13"/>
        <v>0</v>
      </c>
      <c r="AC69" s="25">
        <f t="shared" si="13"/>
        <v>0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0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21840</v>
      </c>
      <c r="BD69" s="25">
        <f t="shared" si="14"/>
        <v>0</v>
      </c>
      <c r="BE69" s="25">
        <f t="shared" si="14"/>
        <v>55896</v>
      </c>
      <c r="BF69" s="25">
        <f t="shared" si="14"/>
        <v>0</v>
      </c>
      <c r="BG69" s="25">
        <f t="shared" si="14"/>
        <v>16403</v>
      </c>
      <c r="BH69" s="25">
        <f t="shared" si="14"/>
        <v>0</v>
      </c>
      <c r="BI69" s="25">
        <f t="shared" si="14"/>
        <v>0</v>
      </c>
      <c r="BJ69" s="25">
        <f t="shared" si="14"/>
        <v>147</v>
      </c>
      <c r="BK69" s="25">
        <f t="shared" si="14"/>
        <v>400</v>
      </c>
      <c r="BL69" s="25">
        <f t="shared" si="14"/>
        <v>0</v>
      </c>
      <c r="BM69" s="25">
        <f t="shared" si="14"/>
        <v>0</v>
      </c>
      <c r="BN69" s="25">
        <f t="shared" si="14"/>
        <v>39167</v>
      </c>
      <c r="BO69" s="25">
        <f t="shared" ref="BO69:CE69" si="15">SUM(BO70:BO83)</f>
        <v>0</v>
      </c>
      <c r="BP69" s="25">
        <f t="shared" si="15"/>
        <v>3696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5702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 t="shared" si="15"/>
        <v>143345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/>
      <c r="F83" s="275"/>
      <c r="G83" s="273"/>
      <c r="H83" s="273">
        <v>94</v>
      </c>
      <c r="I83" s="275"/>
      <c r="J83" s="275"/>
      <c r="K83" s="275"/>
      <c r="L83" s="275"/>
      <c r="M83" s="273"/>
      <c r="N83" s="273"/>
      <c r="O83" s="273"/>
      <c r="P83" s="275"/>
      <c r="Q83" s="275"/>
      <c r="R83" s="276"/>
      <c r="S83" s="275"/>
      <c r="T83" s="273"/>
      <c r="U83" s="275"/>
      <c r="V83" s="275"/>
      <c r="W83" s="273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/>
      <c r="AW83" s="275"/>
      <c r="AX83" s="275"/>
      <c r="AY83" s="275"/>
      <c r="AZ83" s="275"/>
      <c r="BA83" s="275"/>
      <c r="BB83" s="275"/>
      <c r="BC83" s="275">
        <v>21840</v>
      </c>
      <c r="BD83" s="275"/>
      <c r="BE83" s="275">
        <v>55896</v>
      </c>
      <c r="BF83" s="275"/>
      <c r="BG83" s="275">
        <v>16403</v>
      </c>
      <c r="BH83" s="276"/>
      <c r="BI83" s="275"/>
      <c r="BJ83" s="275">
        <v>147</v>
      </c>
      <c r="BK83" s="275">
        <v>400</v>
      </c>
      <c r="BL83" s="275"/>
      <c r="BM83" s="275"/>
      <c r="BN83" s="275">
        <v>39167</v>
      </c>
      <c r="BO83" s="275"/>
      <c r="BP83" s="275">
        <v>3696</v>
      </c>
      <c r="BQ83" s="275"/>
      <c r="BR83" s="275"/>
      <c r="BS83" s="275"/>
      <c r="BT83" s="275"/>
      <c r="BU83" s="275"/>
      <c r="BV83" s="275">
        <v>5702</v>
      </c>
      <c r="BW83" s="275"/>
      <c r="BX83" s="275"/>
      <c r="BY83" s="275"/>
      <c r="BZ83" s="275"/>
      <c r="CA83" s="275"/>
      <c r="CB83" s="275"/>
      <c r="CC83" s="275"/>
      <c r="CD83" s="282"/>
      <c r="CE83" s="25">
        <f t="shared" si="16"/>
        <v>143345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0</v>
      </c>
      <c r="F85" s="25">
        <f t="shared" si="17"/>
        <v>0</v>
      </c>
      <c r="G85" s="25">
        <f t="shared" si="17"/>
        <v>0</v>
      </c>
      <c r="H85" s="25">
        <f t="shared" si="17"/>
        <v>379645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0</v>
      </c>
      <c r="T85" s="25">
        <f t="shared" si="17"/>
        <v>0</v>
      </c>
      <c r="U85" s="25">
        <f t="shared" si="17"/>
        <v>61369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21910</v>
      </c>
      <c r="Z85" s="25">
        <f t="shared" si="17"/>
        <v>0</v>
      </c>
      <c r="AA85" s="25">
        <f t="shared" si="17"/>
        <v>0</v>
      </c>
      <c r="AB85" s="25">
        <f t="shared" si="17"/>
        <v>141183</v>
      </c>
      <c r="AC85" s="25">
        <f t="shared" si="17"/>
        <v>0</v>
      </c>
      <c r="AD85" s="25">
        <f t="shared" si="17"/>
        <v>0</v>
      </c>
      <c r="AE85" s="25">
        <f t="shared" si="17"/>
        <v>0</v>
      </c>
      <c r="AF85" s="25">
        <f t="shared" si="17"/>
        <v>0</v>
      </c>
      <c r="AG85" s="25">
        <f t="shared" si="17"/>
        <v>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0</v>
      </c>
      <c r="AL85" s="25">
        <f t="shared" si="18"/>
        <v>0</v>
      </c>
      <c r="AM85" s="25">
        <f t="shared" si="18"/>
        <v>15930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489165</v>
      </c>
      <c r="AZ85" s="25">
        <f t="shared" si="18"/>
        <v>0</v>
      </c>
      <c r="BA85" s="25">
        <f t="shared" si="18"/>
        <v>37254</v>
      </c>
      <c r="BB85" s="25">
        <f t="shared" si="18"/>
        <v>0</v>
      </c>
      <c r="BC85" s="25">
        <f t="shared" si="18"/>
        <v>21840</v>
      </c>
      <c r="BD85" s="25">
        <f t="shared" si="18"/>
        <v>0</v>
      </c>
      <c r="BE85" s="25">
        <f t="shared" si="18"/>
        <v>65616</v>
      </c>
      <c r="BF85" s="25">
        <f t="shared" si="18"/>
        <v>129708</v>
      </c>
      <c r="BG85" s="25">
        <f t="shared" si="18"/>
        <v>16403</v>
      </c>
      <c r="BH85" s="25">
        <f t="shared" si="18"/>
        <v>5153</v>
      </c>
      <c r="BI85" s="25">
        <f t="shared" si="18"/>
        <v>35051</v>
      </c>
      <c r="BJ85" s="25">
        <f t="shared" si="18"/>
        <v>147</v>
      </c>
      <c r="BK85" s="25">
        <f t="shared" si="18"/>
        <v>6976</v>
      </c>
      <c r="BL85" s="25">
        <f t="shared" si="18"/>
        <v>0</v>
      </c>
      <c r="BM85" s="25">
        <f t="shared" si="18"/>
        <v>0</v>
      </c>
      <c r="BN85" s="25">
        <f t="shared" si="18"/>
        <v>742639</v>
      </c>
      <c r="BO85" s="25">
        <f t="shared" ref="BO85:CD85" si="19">SUM(BO61:BO69)-BO84</f>
        <v>0</v>
      </c>
      <c r="BP85" s="25">
        <f t="shared" si="19"/>
        <v>7909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6975</v>
      </c>
      <c r="BW85" s="25">
        <f t="shared" si="19"/>
        <v>44050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19586</v>
      </c>
      <c r="CD85" s="25">
        <f t="shared" si="19"/>
        <v>0</v>
      </c>
      <c r="CE85" s="25">
        <f t="shared" si="16"/>
        <v>2248509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/>
      <c r="D87" s="273"/>
      <c r="E87" s="273"/>
      <c r="F87" s="273"/>
      <c r="G87" s="273"/>
      <c r="H87" s="273">
        <v>31036852</v>
      </c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273"/>
      <c r="AI87" s="273"/>
      <c r="AJ87" s="273"/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31036852</v>
      </c>
    </row>
    <row r="88" spans="1:84" x14ac:dyDescent="0.25">
      <c r="A88" s="31" t="s">
        <v>287</v>
      </c>
      <c r="B88" s="16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0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0</v>
      </c>
      <c r="F89" s="25">
        <f t="shared" si="21"/>
        <v>0</v>
      </c>
      <c r="G89" s="25">
        <f t="shared" si="21"/>
        <v>0</v>
      </c>
      <c r="H89" s="25">
        <f t="shared" si="21"/>
        <v>31036852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0</v>
      </c>
      <c r="U89" s="25">
        <f t="shared" si="21"/>
        <v>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0</v>
      </c>
      <c r="Z89" s="25">
        <f t="shared" si="21"/>
        <v>0</v>
      </c>
      <c r="AA89" s="25">
        <f t="shared" si="21"/>
        <v>0</v>
      </c>
      <c r="AB89" s="25">
        <f t="shared" si="21"/>
        <v>0</v>
      </c>
      <c r="AC89" s="25">
        <f t="shared" si="21"/>
        <v>0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31036852</v>
      </c>
    </row>
    <row r="90" spans="1:84" x14ac:dyDescent="0.25">
      <c r="A90" s="31" t="s">
        <v>289</v>
      </c>
      <c r="B90" s="25"/>
      <c r="C90" s="273"/>
      <c r="D90" s="273"/>
      <c r="E90" s="273"/>
      <c r="F90" s="273"/>
      <c r="G90" s="273"/>
      <c r="H90" s="273">
        <v>22000</v>
      </c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/>
      <c r="AZ90" s="273"/>
      <c r="BA90" s="273"/>
      <c r="BB90" s="273"/>
      <c r="BC90" s="273"/>
      <c r="BD90" s="273"/>
      <c r="BE90" s="273"/>
      <c r="BF90" s="273"/>
      <c r="BG90" s="273"/>
      <c r="BH90" s="273"/>
      <c r="BI90" s="273"/>
      <c r="BJ90" s="273"/>
      <c r="BK90" s="273"/>
      <c r="BL90" s="273"/>
      <c r="BM90" s="273"/>
      <c r="BN90" s="273"/>
      <c r="BO90" s="273"/>
      <c r="BP90" s="273"/>
      <c r="BQ90" s="273"/>
      <c r="BR90" s="273"/>
      <c r="BS90" s="273"/>
      <c r="BT90" s="273"/>
      <c r="BU90" s="273"/>
      <c r="BV90" s="273"/>
      <c r="BW90" s="273"/>
      <c r="BX90" s="273"/>
      <c r="BY90" s="273"/>
      <c r="BZ90" s="273"/>
      <c r="CA90" s="273"/>
      <c r="CB90" s="273"/>
      <c r="CC90" s="273"/>
      <c r="CD90" s="224" t="s">
        <v>247</v>
      </c>
      <c r="CE90" s="25">
        <f t="shared" si="20"/>
        <v>22000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/>
      <c r="F91" s="273"/>
      <c r="G91" s="273"/>
      <c r="H91" s="273">
        <v>30483</v>
      </c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30483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0</v>
      </c>
      <c r="CF92" s="16"/>
    </row>
    <row r="93" spans="1:84" x14ac:dyDescent="0.25">
      <c r="A93" s="21" t="s">
        <v>292</v>
      </c>
      <c r="B93" s="16"/>
      <c r="C93" s="273"/>
      <c r="D93" s="273"/>
      <c r="E93" s="273"/>
      <c r="F93" s="273"/>
      <c r="G93" s="273"/>
      <c r="H93" s="273">
        <v>15294.07</v>
      </c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15294.07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/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0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98201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1370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/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287" t="s">
        <v>1371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322</v>
      </c>
      <c r="B115" s="35" t="s">
        <v>299</v>
      </c>
      <c r="C115" s="292"/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/>
      <c r="D120" s="16"/>
      <c r="E120" s="16"/>
    </row>
    <row r="121" spans="1:5" x14ac:dyDescent="0.25">
      <c r="A121" s="16" t="s">
        <v>327</v>
      </c>
      <c r="B121" s="35" t="s">
        <v>299</v>
      </c>
      <c r="C121" s="292"/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1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1028</v>
      </c>
      <c r="D127" s="295">
        <v>10161</v>
      </c>
      <c r="E127" s="16"/>
    </row>
    <row r="128" spans="1:5" x14ac:dyDescent="0.25">
      <c r="A128" s="16" t="s">
        <v>333</v>
      </c>
      <c r="B128" s="35" t="s">
        <v>299</v>
      </c>
      <c r="C128" s="294"/>
      <c r="D128" s="295"/>
      <c r="E128" s="16"/>
    </row>
    <row r="129" spans="1:5" x14ac:dyDescent="0.25">
      <c r="A129" s="16" t="s">
        <v>334</v>
      </c>
      <c r="B129" s="35" t="s">
        <v>299</v>
      </c>
      <c r="C129" s="292"/>
      <c r="D129" s="295"/>
      <c r="E129" s="16"/>
    </row>
    <row r="130" spans="1:5" x14ac:dyDescent="0.25">
      <c r="A130" s="16" t="s">
        <v>335</v>
      </c>
      <c r="B130" s="35" t="s">
        <v>299</v>
      </c>
      <c r="C130" s="292"/>
      <c r="D130" s="295"/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/>
      <c r="D132" s="16"/>
      <c r="E132" s="16"/>
    </row>
    <row r="133" spans="1:5" x14ac:dyDescent="0.25">
      <c r="A133" s="16" t="s">
        <v>338</v>
      </c>
      <c r="B133" s="35" t="s">
        <v>299</v>
      </c>
      <c r="C133" s="292"/>
      <c r="D133" s="16"/>
      <c r="E133" s="16"/>
    </row>
    <row r="134" spans="1:5" x14ac:dyDescent="0.25">
      <c r="A134" s="16" t="s">
        <v>339</v>
      </c>
      <c r="B134" s="35" t="s">
        <v>299</v>
      </c>
      <c r="C134" s="296"/>
      <c r="D134" s="16"/>
      <c r="E134" s="16"/>
    </row>
    <row r="135" spans="1:5" x14ac:dyDescent="0.25">
      <c r="A135" s="16" t="s">
        <v>340</v>
      </c>
      <c r="B135" s="35" t="s">
        <v>299</v>
      </c>
      <c r="C135" s="292"/>
      <c r="D135" s="16"/>
      <c r="E135" s="16"/>
    </row>
    <row r="136" spans="1:5" x14ac:dyDescent="0.25">
      <c r="A136" s="16" t="s">
        <v>341</v>
      </c>
      <c r="B136" s="35" t="s">
        <v>299</v>
      </c>
      <c r="C136" s="292"/>
      <c r="D136" s="16"/>
      <c r="E136" s="16"/>
    </row>
    <row r="137" spans="1:5" x14ac:dyDescent="0.25">
      <c r="A137" s="16" t="s">
        <v>342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30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4"/>
      <c r="D139" s="16"/>
      <c r="E139" s="16"/>
    </row>
    <row r="140" spans="1:5" x14ac:dyDescent="0.25">
      <c r="A140" s="16" t="s">
        <v>344</v>
      </c>
      <c r="B140" s="35"/>
      <c r="C140" s="292"/>
      <c r="D140" s="16"/>
      <c r="E140" s="16"/>
    </row>
    <row r="141" spans="1:5" x14ac:dyDescent="0.25">
      <c r="A141" s="16" t="s">
        <v>334</v>
      </c>
      <c r="B141" s="35" t="s">
        <v>299</v>
      </c>
      <c r="C141" s="292"/>
      <c r="D141" s="16"/>
      <c r="E141" s="16"/>
    </row>
    <row r="142" spans="1:5" x14ac:dyDescent="0.25">
      <c r="A142" s="16" t="s">
        <v>345</v>
      </c>
      <c r="B142" s="35" t="s">
        <v>299</v>
      </c>
      <c r="C142" s="292"/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30</v>
      </c>
    </row>
    <row r="144" spans="1:5" x14ac:dyDescent="0.25">
      <c r="A144" s="16" t="s">
        <v>347</v>
      </c>
      <c r="B144" s="35" t="s">
        <v>299</v>
      </c>
      <c r="C144" s="294">
        <v>30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193</v>
      </c>
      <c r="C154" s="295">
        <v>547</v>
      </c>
      <c r="D154" s="295">
        <v>288</v>
      </c>
      <c r="E154" s="25">
        <f>SUM(B154:D154)</f>
        <v>1028</v>
      </c>
    </row>
    <row r="155" spans="1:6" x14ac:dyDescent="0.25">
      <c r="A155" s="16" t="s">
        <v>241</v>
      </c>
      <c r="B155" s="295">
        <v>2452</v>
      </c>
      <c r="C155" s="295">
        <v>5354</v>
      </c>
      <c r="D155" s="295">
        <v>2355</v>
      </c>
      <c r="E155" s="25">
        <f>SUM(B155:D155)</f>
        <v>10161</v>
      </c>
    </row>
    <row r="156" spans="1:6" x14ac:dyDescent="0.25">
      <c r="A156" s="16" t="s">
        <v>354</v>
      </c>
      <c r="B156" s="295"/>
      <c r="C156" s="295"/>
      <c r="D156" s="295"/>
      <c r="E156" s="25">
        <f>SUM(B156:D156)</f>
        <v>0</v>
      </c>
    </row>
    <row r="157" spans="1:6" x14ac:dyDescent="0.25">
      <c r="A157" s="16" t="s">
        <v>286</v>
      </c>
      <c r="B157" s="295">
        <v>6865600</v>
      </c>
      <c r="C157" s="295">
        <v>14991200</v>
      </c>
      <c r="D157" s="295">
        <v>9180052</v>
      </c>
      <c r="E157" s="25">
        <f>SUM(B157:D157)</f>
        <v>31036852</v>
      </c>
      <c r="F157" s="14"/>
    </row>
    <row r="158" spans="1:6" x14ac:dyDescent="0.25">
      <c r="A158" s="16" t="s">
        <v>287</v>
      </c>
      <c r="B158" s="295"/>
      <c r="C158" s="295"/>
      <c r="D158" s="295"/>
      <c r="E158" s="25">
        <f>SUM(B158:D158)</f>
        <v>0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727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/>
      <c r="D182" s="16"/>
      <c r="E182" s="16"/>
    </row>
    <row r="183" spans="1:5" x14ac:dyDescent="0.25">
      <c r="A183" s="20" t="s">
        <v>365</v>
      </c>
      <c r="B183" s="35" t="s">
        <v>299</v>
      </c>
      <c r="C183" s="292"/>
      <c r="D183" s="16"/>
      <c r="E183" s="16"/>
    </row>
    <row r="184" spans="1:5" x14ac:dyDescent="0.25">
      <c r="A184" s="16" t="s">
        <v>366</v>
      </c>
      <c r="B184" s="35" t="s">
        <v>299</v>
      </c>
      <c r="C184" s="292"/>
      <c r="D184" s="16"/>
      <c r="E184" s="16"/>
    </row>
    <row r="185" spans="1:5" x14ac:dyDescent="0.25">
      <c r="A185" s="16" t="s">
        <v>367</v>
      </c>
      <c r="B185" s="35" t="s">
        <v>299</v>
      </c>
      <c r="C185" s="292"/>
      <c r="D185" s="16"/>
      <c r="E185" s="16"/>
    </row>
    <row r="186" spans="1:5" x14ac:dyDescent="0.25">
      <c r="A186" s="16" t="s">
        <v>368</v>
      </c>
      <c r="B186" s="35" t="s">
        <v>299</v>
      </c>
      <c r="C186" s="292"/>
      <c r="D186" s="16"/>
      <c r="E186" s="16"/>
    </row>
    <row r="187" spans="1:5" x14ac:dyDescent="0.25">
      <c r="A187" s="16" t="s">
        <v>369</v>
      </c>
      <c r="B187" s="35" t="s">
        <v>299</v>
      </c>
      <c r="C187" s="292"/>
      <c r="D187" s="16"/>
      <c r="E187" s="16"/>
    </row>
    <row r="188" spans="1:5" x14ac:dyDescent="0.25">
      <c r="A188" s="16" t="s">
        <v>369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727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675601.34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1191.890000000014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676793.23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70788.63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18925.53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89714.16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54944.369999999995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-166931.42000000001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620.5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-111366.55000000002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/>
      <c r="D204" s="16"/>
      <c r="E204" s="16"/>
    </row>
    <row r="205" spans="1:5" x14ac:dyDescent="0.25">
      <c r="A205" s="16" t="s">
        <v>381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/>
      <c r="C211" s="292"/>
      <c r="D211" s="295"/>
      <c r="E211" s="25">
        <f t="shared" ref="E211:E219" si="22">SUM(B211:C211)-D211</f>
        <v>0</v>
      </c>
    </row>
    <row r="212" spans="1:5" x14ac:dyDescent="0.25">
      <c r="A212" s="16" t="s">
        <v>389</v>
      </c>
      <c r="B212" s="292"/>
      <c r="C212" s="292"/>
      <c r="D212" s="295"/>
      <c r="E212" s="25">
        <f t="shared" si="22"/>
        <v>0</v>
      </c>
    </row>
    <row r="213" spans="1:5" x14ac:dyDescent="0.25">
      <c r="A213" s="16" t="s">
        <v>390</v>
      </c>
      <c r="B213" s="292"/>
      <c r="C213" s="292" t="s">
        <v>391</v>
      </c>
      <c r="D213" s="295"/>
      <c r="E213" s="25">
        <f t="shared" si="22"/>
        <v>0</v>
      </c>
    </row>
    <row r="214" spans="1:5" x14ac:dyDescent="0.25">
      <c r="A214" s="16" t="s">
        <v>392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393</v>
      </c>
      <c r="B215" s="292"/>
      <c r="C215" s="292"/>
      <c r="D215" s="295"/>
      <c r="E215" s="25">
        <f t="shared" si="22"/>
        <v>0</v>
      </c>
    </row>
    <row r="216" spans="1:5" x14ac:dyDescent="0.25">
      <c r="A216" s="16" t="s">
        <v>394</v>
      </c>
      <c r="B216" s="292">
        <v>545311.55000000005</v>
      </c>
      <c r="C216" s="292">
        <v>5913</v>
      </c>
      <c r="D216" s="295">
        <v>4588.6499999999996</v>
      </c>
      <c r="E216" s="25">
        <f t="shared" si="22"/>
        <v>546635.9</v>
      </c>
    </row>
    <row r="217" spans="1:5" x14ac:dyDescent="0.25">
      <c r="A217" s="16" t="s">
        <v>395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396</v>
      </c>
      <c r="B218" s="292">
        <v>4340787.93</v>
      </c>
      <c r="C218" s="292">
        <v>0</v>
      </c>
      <c r="D218" s="295">
        <v>0</v>
      </c>
      <c r="E218" s="25">
        <f t="shared" si="22"/>
        <v>4340787.93</v>
      </c>
    </row>
    <row r="219" spans="1:5" x14ac:dyDescent="0.25">
      <c r="A219" s="16" t="s">
        <v>397</v>
      </c>
      <c r="B219" s="292">
        <v>19272.650000000001</v>
      </c>
      <c r="C219" s="292">
        <v>0</v>
      </c>
      <c r="D219" s="295">
        <v>19272.650000000001</v>
      </c>
      <c r="E219" s="25">
        <f t="shared" si="22"/>
        <v>0</v>
      </c>
    </row>
    <row r="220" spans="1:5" x14ac:dyDescent="0.25">
      <c r="A220" s="16" t="s">
        <v>229</v>
      </c>
      <c r="B220" s="25">
        <f>SUM(B211:B219)</f>
        <v>4905372.13</v>
      </c>
      <c r="C220" s="225">
        <f>SUM(C211:C219)</f>
        <v>5913</v>
      </c>
      <c r="D220" s="25">
        <f>SUM(D211:D219)</f>
        <v>23861.300000000003</v>
      </c>
      <c r="E220" s="25">
        <f>SUM(E211:E219)</f>
        <v>4887423.83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/>
      <c r="C225" s="292"/>
      <c r="D225" s="295"/>
      <c r="E225" s="25">
        <f t="shared" ref="E225:E232" si="23">SUM(B225:C225)-D225</f>
        <v>0</v>
      </c>
    </row>
    <row r="226" spans="1:6" x14ac:dyDescent="0.25">
      <c r="A226" s="16" t="s">
        <v>390</v>
      </c>
      <c r="B226" s="292"/>
      <c r="C226" s="292"/>
      <c r="D226" s="295"/>
      <c r="E226" s="25">
        <f t="shared" si="23"/>
        <v>0</v>
      </c>
    </row>
    <row r="227" spans="1:6" x14ac:dyDescent="0.25">
      <c r="A227" s="16" t="s">
        <v>392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393</v>
      </c>
      <c r="B228" s="292"/>
      <c r="C228" s="292"/>
      <c r="D228" s="295"/>
      <c r="E228" s="25">
        <f t="shared" si="23"/>
        <v>0</v>
      </c>
    </row>
    <row r="229" spans="1:6" x14ac:dyDescent="0.25">
      <c r="A229" s="16" t="s">
        <v>394</v>
      </c>
      <c r="B229" s="292">
        <v>438745.81</v>
      </c>
      <c r="C229" s="292">
        <v>16808.580000000002</v>
      </c>
      <c r="D229" s="295">
        <v>4588.6499999999996</v>
      </c>
      <c r="E229" s="25">
        <f t="shared" si="23"/>
        <v>450965.74</v>
      </c>
    </row>
    <row r="230" spans="1:6" x14ac:dyDescent="0.25">
      <c r="A230" s="16" t="s">
        <v>395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396</v>
      </c>
      <c r="B231" s="292">
        <v>3946685.43</v>
      </c>
      <c r="C231" s="292">
        <v>360367.1</v>
      </c>
      <c r="D231" s="295"/>
      <c r="E231" s="25">
        <f t="shared" si="23"/>
        <v>4307052.53</v>
      </c>
    </row>
    <row r="232" spans="1:6" x14ac:dyDescent="0.25">
      <c r="A232" s="16" t="s">
        <v>397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4385431.24</v>
      </c>
      <c r="C233" s="225">
        <f>SUM(C224:C232)</f>
        <v>377175.68</v>
      </c>
      <c r="D233" s="25">
        <f>SUM(D224:D232)</f>
        <v>4588.6499999999996</v>
      </c>
      <c r="E233" s="25">
        <f>SUM(E224:E232)</f>
        <v>4758018.2700000005</v>
      </c>
    </row>
    <row r="234" spans="1:6" x14ac:dyDescent="0.25">
      <c r="A234" s="16"/>
      <c r="B234" s="16"/>
      <c r="C234" s="22"/>
      <c r="D234" s="16"/>
      <c r="E234" s="16"/>
      <c r="F234" s="11">
        <f>E220-E233</f>
        <v>129405.55999999959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1" t="s">
        <v>400</v>
      </c>
      <c r="C236" s="341"/>
      <c r="D236" s="30"/>
      <c r="E236" s="30"/>
    </row>
    <row r="237" spans="1:6" x14ac:dyDescent="0.25">
      <c r="A237" s="43" t="s">
        <v>400</v>
      </c>
      <c r="B237" s="30"/>
      <c r="C237" s="292">
        <v>192240.3</v>
      </c>
      <c r="D237" s="32">
        <f>C237</f>
        <v>192240.3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4083841.2299999995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8829162.6600000001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/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255725.17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3221872.3499999996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/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16390601.41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61247.91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61247.91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189865.28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2827876.3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3017741.5799999996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19661831.199999999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-12576.940000000002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/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3266455.17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1988058.1300000001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25168.33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/>
      <c r="D271" s="16"/>
      <c r="E271" s="16"/>
    </row>
    <row r="272" spans="1:5" x14ac:dyDescent="0.25">
      <c r="A272" s="16" t="s">
        <v>426</v>
      </c>
      <c r="B272" s="35" t="s">
        <v>299</v>
      </c>
      <c r="C272" s="292"/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145868.81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73165.75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/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1510022.9899999998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/>
      <c r="D278" s="16"/>
      <c r="E278" s="16"/>
    </row>
    <row r="279" spans="1:5" x14ac:dyDescent="0.25">
      <c r="A279" s="16" t="s">
        <v>421</v>
      </c>
      <c r="B279" s="35" t="s">
        <v>299</v>
      </c>
      <c r="C279" s="292"/>
      <c r="D279" s="16"/>
      <c r="E279" s="16"/>
    </row>
    <row r="280" spans="1:5" x14ac:dyDescent="0.25">
      <c r="A280" s="16" t="s">
        <v>432</v>
      </c>
      <c r="B280" s="35" t="s">
        <v>299</v>
      </c>
      <c r="C280" s="292"/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/>
      <c r="D283" s="16"/>
      <c r="E283" s="16"/>
    </row>
    <row r="284" spans="1:5" x14ac:dyDescent="0.25">
      <c r="A284" s="16" t="s">
        <v>389</v>
      </c>
      <c r="B284" s="35" t="s">
        <v>299</v>
      </c>
      <c r="C284" s="292"/>
      <c r="D284" s="16"/>
      <c r="E284" s="16"/>
    </row>
    <row r="285" spans="1:5" x14ac:dyDescent="0.25">
      <c r="A285" s="16" t="s">
        <v>390</v>
      </c>
      <c r="B285" s="35" t="s">
        <v>299</v>
      </c>
      <c r="C285" s="292"/>
      <c r="D285" s="16"/>
      <c r="E285" s="16"/>
    </row>
    <row r="286" spans="1:5" x14ac:dyDescent="0.25">
      <c r="A286" s="16" t="s">
        <v>435</v>
      </c>
      <c r="B286" s="35" t="s">
        <v>299</v>
      </c>
      <c r="C286" s="292"/>
      <c r="D286" s="16"/>
      <c r="E286" s="16"/>
    </row>
    <row r="287" spans="1:5" x14ac:dyDescent="0.25">
      <c r="A287" s="16" t="s">
        <v>436</v>
      </c>
      <c r="B287" s="35" t="s">
        <v>299</v>
      </c>
      <c r="C287" s="292"/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546635.69000000006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4340787.93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4887423.62</v>
      </c>
      <c r="E291" s="16"/>
    </row>
    <row r="292" spans="1:5" x14ac:dyDescent="0.25">
      <c r="A292" s="16" t="s">
        <v>439</v>
      </c>
      <c r="B292" s="35" t="s">
        <v>299</v>
      </c>
      <c r="C292" s="292">
        <v>4758018.2700000005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129405.34999999963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/>
      <c r="D295" s="16"/>
      <c r="E295" s="16"/>
    </row>
    <row r="296" spans="1:5" x14ac:dyDescent="0.25">
      <c r="A296" s="16" t="s">
        <v>443</v>
      </c>
      <c r="B296" s="35" t="s">
        <v>299</v>
      </c>
      <c r="C296" s="292"/>
      <c r="D296" s="16"/>
      <c r="E296" s="16"/>
    </row>
    <row r="297" spans="1:5" x14ac:dyDescent="0.25">
      <c r="A297" s="16" t="s">
        <v>444</v>
      </c>
      <c r="B297" s="35" t="s">
        <v>299</v>
      </c>
      <c r="C297" s="292"/>
      <c r="D297" s="16"/>
      <c r="E297" s="16"/>
    </row>
    <row r="298" spans="1:5" x14ac:dyDescent="0.25">
      <c r="A298" s="16" t="s">
        <v>432</v>
      </c>
      <c r="B298" s="35" t="s">
        <v>299</v>
      </c>
      <c r="C298" s="292"/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/>
      <c r="D302" s="16"/>
      <c r="E302" s="16"/>
    </row>
    <row r="303" spans="1:5" x14ac:dyDescent="0.25">
      <c r="A303" s="16" t="s">
        <v>448</v>
      </c>
      <c r="B303" s="35" t="s">
        <v>299</v>
      </c>
      <c r="C303" s="292"/>
      <c r="D303" s="16"/>
      <c r="E303" s="16"/>
    </row>
    <row r="304" spans="1:5" x14ac:dyDescent="0.25">
      <c r="A304" s="16" t="s">
        <v>449</v>
      </c>
      <c r="B304" s="35" t="s">
        <v>299</v>
      </c>
      <c r="C304" s="292"/>
      <c r="D304" s="16"/>
      <c r="E304" s="16"/>
    </row>
    <row r="305" spans="1:6" x14ac:dyDescent="0.25">
      <c r="A305" s="16" t="s">
        <v>450</v>
      </c>
      <c r="B305" s="35" t="s">
        <v>299</v>
      </c>
      <c r="C305" s="292"/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1639428.3399999994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1639428.3399999994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/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126323.08000000003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/>
      <c r="D316" s="16"/>
      <c r="E316" s="16"/>
    </row>
    <row r="317" spans="1:6" x14ac:dyDescent="0.25">
      <c r="A317" s="16" t="s">
        <v>458</v>
      </c>
      <c r="B317" s="35" t="s">
        <v>299</v>
      </c>
      <c r="C317" s="292"/>
      <c r="D317" s="16"/>
      <c r="E317" s="16"/>
    </row>
    <row r="318" spans="1:6" x14ac:dyDescent="0.25">
      <c r="A318" s="16" t="s">
        <v>459</v>
      </c>
      <c r="B318" s="35" t="s">
        <v>299</v>
      </c>
      <c r="C318" s="292"/>
      <c r="D318" s="16"/>
      <c r="E318" s="16"/>
    </row>
    <row r="319" spans="1:6" x14ac:dyDescent="0.25">
      <c r="A319" s="16" t="s">
        <v>460</v>
      </c>
      <c r="B319" s="35" t="s">
        <v>299</v>
      </c>
      <c r="C319" s="292"/>
      <c r="D319" s="16"/>
      <c r="E319" s="16"/>
    </row>
    <row r="320" spans="1:6" x14ac:dyDescent="0.25">
      <c r="A320" s="16" t="s">
        <v>461</v>
      </c>
      <c r="B320" s="35" t="s">
        <v>299</v>
      </c>
      <c r="C320" s="292"/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11145.709999999997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/>
      <c r="D322" s="16"/>
      <c r="E322" s="16"/>
    </row>
    <row r="323" spans="1:5" x14ac:dyDescent="0.25">
      <c r="A323" s="16" t="s">
        <v>464</v>
      </c>
      <c r="B323" s="35" t="s">
        <v>299</v>
      </c>
      <c r="C323" s="292"/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137468.79000000004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/>
      <c r="D326" s="16"/>
      <c r="E326" s="16"/>
    </row>
    <row r="327" spans="1:5" x14ac:dyDescent="0.25">
      <c r="A327" s="16" t="s">
        <v>468</v>
      </c>
      <c r="B327" s="35" t="s">
        <v>299</v>
      </c>
      <c r="C327" s="292"/>
      <c r="D327" s="16"/>
      <c r="E327" s="16"/>
    </row>
    <row r="328" spans="1:5" x14ac:dyDescent="0.25">
      <c r="A328" s="16" t="s">
        <v>469</v>
      </c>
      <c r="B328" s="35" t="s">
        <v>299</v>
      </c>
      <c r="C328" s="292"/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/>
      <c r="D331" s="16"/>
      <c r="E331" s="16"/>
    </row>
    <row r="332" spans="1:5" x14ac:dyDescent="0.25">
      <c r="A332" s="16" t="s">
        <v>473</v>
      </c>
      <c r="B332" s="35" t="s">
        <v>299</v>
      </c>
      <c r="C332" s="292"/>
      <c r="D332" s="16"/>
      <c r="E332" s="16"/>
    </row>
    <row r="333" spans="1:5" x14ac:dyDescent="0.25">
      <c r="A333" s="16" t="s">
        <v>474</v>
      </c>
      <c r="B333" s="35" t="s">
        <v>299</v>
      </c>
      <c r="C333" s="292"/>
      <c r="D333" s="16"/>
      <c r="E333" s="16"/>
    </row>
    <row r="334" spans="1:5" x14ac:dyDescent="0.25">
      <c r="A334" s="21" t="s">
        <v>475</v>
      </c>
      <c r="B334" s="35" t="s">
        <v>299</v>
      </c>
      <c r="C334" s="292" t="s">
        <v>391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 t="s">
        <v>391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/>
      <c r="D336" s="16"/>
      <c r="E336" s="16"/>
    </row>
    <row r="337" spans="1:5" x14ac:dyDescent="0.25">
      <c r="A337" s="21" t="s">
        <v>478</v>
      </c>
      <c r="B337" s="35" t="s">
        <v>299</v>
      </c>
      <c r="C337" s="298"/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-24630897.550000001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-24630897.550000001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-24630897.550000001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/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/>
      <c r="D345" s="16"/>
      <c r="E345" s="16"/>
    </row>
    <row r="346" spans="1:5" x14ac:dyDescent="0.25">
      <c r="A346" s="16" t="s">
        <v>484</v>
      </c>
      <c r="B346" s="35" t="s">
        <v>299</v>
      </c>
      <c r="C346" s="293"/>
      <c r="D346" s="16"/>
      <c r="E346" s="16"/>
    </row>
    <row r="347" spans="1:5" x14ac:dyDescent="0.25">
      <c r="A347" s="16" t="s">
        <v>485</v>
      </c>
      <c r="B347" s="35" t="s">
        <v>299</v>
      </c>
      <c r="C347" s="293"/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26132857.100000001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/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1639428.3399999999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1639428.3399999994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31036852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/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31036852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192240.3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16390601.41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61247.91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3017741.5799999996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19661831.199999999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11375020.800000001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/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/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/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/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3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3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3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11375023.800000001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5285.380000000001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727.32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44050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614246.74999999988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2899.38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383987.88999999996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377175.67999999988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676793.23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89714.16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-111366.55000000002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/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/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/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/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/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399677.89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399677.89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2483191.13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8891832.6700000018</v>
      </c>
      <c r="E417" s="25"/>
    </row>
    <row r="418" spans="1:13" x14ac:dyDescent="0.25">
      <c r="A418" s="25" t="s">
        <v>531</v>
      </c>
      <c r="B418" s="16"/>
      <c r="C418" s="294"/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0</v>
      </c>
      <c r="E420" s="25"/>
      <c r="F420" s="11">
        <f>D420-C399</f>
        <v>0</v>
      </c>
    </row>
    <row r="421" spans="1:13" x14ac:dyDescent="0.25">
      <c r="A421" s="25" t="s">
        <v>534</v>
      </c>
      <c r="B421" s="16"/>
      <c r="C421" s="22"/>
      <c r="D421" s="25">
        <f>D417+D420</f>
        <v>8891832.6700000018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8891832.6700000018</v>
      </c>
      <c r="E424" s="16"/>
    </row>
    <row r="426" spans="1:13" ht="29.1" customHeight="1" x14ac:dyDescent="0.25">
      <c r="A426" s="342" t="s">
        <v>538</v>
      </c>
      <c r="B426" s="342"/>
      <c r="C426" s="342"/>
      <c r="D426" s="342"/>
      <c r="E426" s="342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22000</v>
      </c>
      <c r="E612" s="219">
        <f>SUM(C624:D647)+SUM(C668:D713)</f>
        <v>1461825</v>
      </c>
      <c r="F612" s="219">
        <f>CE64-(AX64+BD64+BE64+BG64+BJ64+BN64+BP64+BQ64+CB64+CC64+CD64)</f>
        <v>614022</v>
      </c>
      <c r="G612" s="217">
        <f>CE91-(AX91+AY91+BD91+BE91+BG91+BJ91+BN91+BP91+BQ91+CB91+CC91+CD91)</f>
        <v>30483</v>
      </c>
      <c r="H612" s="222">
        <f>CE60-(AX60+AY60+AZ60+BD60+BE60+BG60+BJ60+BN60+BO60+BP60+BQ60+BR60+CB60+CC60+CD60)</f>
        <v>0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15294.07</v>
      </c>
      <c r="K612" s="217">
        <f>CE89-(AW89+AX89+AY89+AZ89+BA89+BB89+BC89+BD89+BE89+BF89+BG89+BH89+BI89+BJ89+BK89+BL89+BM89+BN89+BO89+BP89+BQ89+BR89+BS89+BT89+BU89+BV89+BW89+BX89+CB89+CC89+CD89)</f>
        <v>31036852</v>
      </c>
      <c r="L612" s="223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65616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65616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147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16403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742639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19586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7909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786684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489165</v>
      </c>
      <c r="D625" s="217">
        <f>(D615/D612)*AY90</f>
        <v>0</v>
      </c>
      <c r="E625" s="219">
        <f>(E623/E612)*SUM(C625:D625)</f>
        <v>263245.10721871635</v>
      </c>
      <c r="F625" s="219">
        <f>(F624/F612)*AY64</f>
        <v>0</v>
      </c>
      <c r="G625" s="217">
        <f>SUM(C625:F625)</f>
        <v>752410.10721871629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129708</v>
      </c>
      <c r="D629" s="217">
        <f>(D615/D612)*BF90</f>
        <v>0</v>
      </c>
      <c r="E629" s="219">
        <f>(E623/E612)*SUM(C629:D629)</f>
        <v>69802.615410189319</v>
      </c>
      <c r="F629" s="219">
        <f>(F624/F612)*BF64</f>
        <v>0</v>
      </c>
      <c r="G629" s="217">
        <f>(G625/G612)*BF91</f>
        <v>0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37254</v>
      </c>
      <c r="D630" s="217">
        <f>(D615/D612)*BA90</f>
        <v>0</v>
      </c>
      <c r="E630" s="219">
        <f>(E623/E612)*SUM(C630:D630)</f>
        <v>20048.313400030784</v>
      </c>
      <c r="F630" s="219">
        <f>(F624/F612)*BA64</f>
        <v>0</v>
      </c>
      <c r="G630" s="217">
        <f>(G625/G612)*BA91</f>
        <v>0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21840</v>
      </c>
      <c r="D633" s="217">
        <f>(D615/D612)*BC90</f>
        <v>0</v>
      </c>
      <c r="E633" s="219">
        <f>(E623/E612)*SUM(C633:D633)</f>
        <v>11753.238971833154</v>
      </c>
      <c r="F633" s="219">
        <f>(F624/F612)*BC64</f>
        <v>0</v>
      </c>
      <c r="G633" s="217">
        <f>(G625/G612)*BC91</f>
        <v>0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35051</v>
      </c>
      <c r="D634" s="217">
        <f>(D615/D612)*BI90</f>
        <v>0</v>
      </c>
      <c r="E634" s="219">
        <f>(E623/E612)*SUM(C634:D634)</f>
        <v>18862.764615463548</v>
      </c>
      <c r="F634" s="219">
        <f>(F624/F612)*BI64</f>
        <v>0</v>
      </c>
      <c r="G634" s="217">
        <f>(G625/G612)*BI91</f>
        <v>0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6976</v>
      </c>
      <c r="D635" s="217">
        <f>(D615/D612)*BK90</f>
        <v>0</v>
      </c>
      <c r="E635" s="219">
        <f>(E623/E612)*SUM(C635:D635)</f>
        <v>3754.148125801652</v>
      </c>
      <c r="F635" s="219">
        <f>(F624/F612)*BK64</f>
        <v>0</v>
      </c>
      <c r="G635" s="217">
        <f>(G625/G612)*BK91</f>
        <v>0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5153</v>
      </c>
      <c r="D636" s="217">
        <f>(D615/D612)*BH90</f>
        <v>0</v>
      </c>
      <c r="E636" s="219">
        <f>(E623/E612)*SUM(C636:D636)</f>
        <v>2773.0970889128316</v>
      </c>
      <c r="F636" s="219">
        <f>(F624/F612)*BH64</f>
        <v>0</v>
      </c>
      <c r="G636" s="217">
        <f>(G625/G612)*BH91</f>
        <v>0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6975</v>
      </c>
      <c r="D642" s="217">
        <f>(D615/D612)*BV90</f>
        <v>0</v>
      </c>
      <c r="E642" s="219">
        <f>(E623/E612)*SUM(C642:D642)</f>
        <v>3753.6099738340772</v>
      </c>
      <c r="F642" s="219">
        <f>(F624/F612)*BV64</f>
        <v>0</v>
      </c>
      <c r="G642" s="217">
        <f>(G625/G612)*BV91</f>
        <v>0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44050</v>
      </c>
      <c r="D643" s="217">
        <f>(D615/D612)*BW90</f>
        <v>0</v>
      </c>
      <c r="E643" s="219">
        <f>(E623/E612)*SUM(C643:D643)</f>
        <v>23705.594171668978</v>
      </c>
      <c r="F643" s="219">
        <f>(F624/F612)*BW64</f>
        <v>0</v>
      </c>
      <c r="G643" s="217">
        <f>(G625/G612)*BW91</f>
        <v>0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>
        <f>(G625/G612)*BY91</f>
        <v>0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1628472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>
        <f>(F624/F612)*E64</f>
        <v>0</v>
      </c>
      <c r="G670" s="217">
        <f>(G625/G612)*E91</f>
        <v>0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379645</v>
      </c>
      <c r="D673" s="217">
        <f>(D615/D612)*H90</f>
        <v>65616</v>
      </c>
      <c r="E673" s="219">
        <f>(E623/E612)*SUM(C673:D673)</f>
        <v>239618.08323431329</v>
      </c>
      <c r="F673" s="219">
        <f>(F624/F612)*H64</f>
        <v>0</v>
      </c>
      <c r="G673" s="217">
        <f>(G625/G612)*H91</f>
        <v>752410.10721871629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>
        <f>(G625/G612)*S91</f>
        <v>0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61369</v>
      </c>
      <c r="D686" s="217">
        <f>(D615/D612)*U90</f>
        <v>0</v>
      </c>
      <c r="E686" s="219">
        <f>(E623/E612)*SUM(C686:D686)</f>
        <v>33025.848098096561</v>
      </c>
      <c r="F686" s="219">
        <f>(F624/F612)*U64</f>
        <v>0</v>
      </c>
      <c r="G686" s="217">
        <f>(G625/G612)*U91</f>
        <v>0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21910</v>
      </c>
      <c r="D690" s="217">
        <f>(D615/D612)*Y90</f>
        <v>0</v>
      </c>
      <c r="E690" s="219">
        <f>(E623/E612)*SUM(C690:D690)</f>
        <v>11790.909609563389</v>
      </c>
      <c r="F690" s="219">
        <f>(F624/F612)*Y64</f>
        <v>0</v>
      </c>
      <c r="G690" s="217">
        <f>(G625/G612)*Y91</f>
        <v>0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141183</v>
      </c>
      <c r="D693" s="217">
        <f>(D615/D612)*AB90</f>
        <v>0</v>
      </c>
      <c r="E693" s="219">
        <f>(E623/E612)*SUM(C693:D693)</f>
        <v>75977.909238109904</v>
      </c>
      <c r="F693" s="219">
        <f>(F624/F612)*AB64</f>
        <v>0</v>
      </c>
      <c r="G693" s="217">
        <f>(G625/G612)*AB91</f>
        <v>0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>
        <f>(F624/F612)*AG64</f>
        <v>0</v>
      </c>
      <c r="G698" s="217">
        <f>(G625/G612)*AG91</f>
        <v>0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15930</v>
      </c>
      <c r="D704" s="217">
        <f>(D615/D612)*AM90</f>
        <v>0</v>
      </c>
      <c r="E704" s="219">
        <f>(E623/E612)*SUM(C704:D704)</f>
        <v>8572.7608434662161</v>
      </c>
      <c r="F704" s="219">
        <f>(F624/F612)*AM64</f>
        <v>0</v>
      </c>
      <c r="G704" s="217">
        <f>(G625/G612)*AM91</f>
        <v>0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2248509</v>
      </c>
      <c r="D715" s="202">
        <f>SUM(D616:D647)+SUM(D668:D713)</f>
        <v>65616</v>
      </c>
      <c r="E715" s="202">
        <f>SUM(E624:E647)+SUM(E668:E713)</f>
        <v>786684</v>
      </c>
      <c r="F715" s="202">
        <f>SUM(F625:F648)+SUM(F668:F713)</f>
        <v>0</v>
      </c>
      <c r="G715" s="202">
        <f>SUM(G626:G647)+SUM(G668:G713)</f>
        <v>752410.10721871629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2248509</v>
      </c>
      <c r="D716" s="202">
        <f>D615</f>
        <v>65616</v>
      </c>
      <c r="E716" s="202">
        <f>E623</f>
        <v>786684</v>
      </c>
      <c r="F716" s="202">
        <f>F624</f>
        <v>0</v>
      </c>
      <c r="G716" s="202">
        <f>G625</f>
        <v>752410.10721871629</v>
      </c>
      <c r="H716" s="202">
        <f>H628</f>
        <v>0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1628472</v>
      </c>
      <c r="N716" s="211" t="s">
        <v>694</v>
      </c>
    </row>
  </sheetData>
  <sheetProtection algorithmName="SHA-512" hashValue="e7GeAUnoacNkjuOBAn8W8UXwC0MmW5qKANeVhuc7omj8VEPihDdlk/mZKzqDoroG9tAnItvtNiR1moqeCr0WrA==" saltValue="cKXawCqNj/dtb5BgSTrfj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BHC Fairfax Behavioral Health - Everett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-12576.940000000002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3266455.17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1988058.1300000001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25168.33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0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145868.81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73165.75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1510022.9899999998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0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0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0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546635.69000000006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4340787.93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0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4758018.2700000005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129405.34999999963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1639428.3399999994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BHC Fairfax Behavioral Health - Everett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126323.08000000003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0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11145.709999999997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137468.79000000004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 t="str">
        <f>data!C334</f>
        <v xml:space="preserve"> </v>
      </c>
    </row>
    <row r="81" spans="1:3" ht="20.100000000000001" customHeight="1" x14ac:dyDescent="0.25">
      <c r="A81" s="174">
        <v>25</v>
      </c>
      <c r="B81" s="176" t="s">
        <v>476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-24630897.550000001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-24630897.550000001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-24630897.550000001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26132857.100000001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26132857.100000001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1639428.3399999994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BHC Fairfax Behavioral Health - Everett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31036852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0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31036852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192240.3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16390601.41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61247.91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3017741.5799999996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19661831.199999999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11375020.800000001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0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0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0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3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3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11375023.800000001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5285.380000000001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727.32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44050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614246.74999999988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2899.38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383987.88999999996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377175.67999999988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676793.23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89714.16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-111366.55000000002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399677.89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2483191.13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8891832.6700000018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8891832.6700000018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8891832.6700000018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BHC Fairfax Behavioral Health - Everett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0</v>
      </c>
      <c r="F9" s="238">
        <f>data!F59</f>
        <v>0</v>
      </c>
      <c r="G9" s="238">
        <f>data!G59</f>
        <v>0</v>
      </c>
      <c r="H9" s="238">
        <f>data!H59</f>
        <v>10161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0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0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0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0</v>
      </c>
      <c r="F14" s="238">
        <f>data!F64</f>
        <v>0</v>
      </c>
      <c r="G14" s="238">
        <f>data!G64</f>
        <v>0</v>
      </c>
      <c r="H14" s="238">
        <f>data!H64</f>
        <v>169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0</v>
      </c>
      <c r="D16" s="238">
        <f>data!D66</f>
        <v>0</v>
      </c>
      <c r="E16" s="238">
        <f>data!E66</f>
        <v>0</v>
      </c>
      <c r="F16" s="238">
        <f>data!F66</f>
        <v>0</v>
      </c>
      <c r="G16" s="238">
        <f>data!G66</f>
        <v>0</v>
      </c>
      <c r="H16" s="238">
        <f>data!H66</f>
        <v>1615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0</v>
      </c>
      <c r="F17" s="238">
        <f>data!F67</f>
        <v>0</v>
      </c>
      <c r="G17" s="238">
        <f>data!G67</f>
        <v>0</v>
      </c>
      <c r="H17" s="238">
        <f>data!H67</f>
        <v>377176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591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0</v>
      </c>
      <c r="D19" s="238">
        <f>data!D69</f>
        <v>0</v>
      </c>
      <c r="E19" s="238">
        <f>data!E69</f>
        <v>0</v>
      </c>
      <c r="F19" s="238">
        <f>data!F69</f>
        <v>0</v>
      </c>
      <c r="G19" s="238">
        <f>data!G69</f>
        <v>0</v>
      </c>
      <c r="H19" s="238">
        <f>data!H69</f>
        <v>94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0</v>
      </c>
      <c r="D21" s="238">
        <f>data!D85</f>
        <v>0</v>
      </c>
      <c r="E21" s="238">
        <f>data!E85</f>
        <v>0</v>
      </c>
      <c r="F21" s="238">
        <f>data!F85</f>
        <v>0</v>
      </c>
      <c r="G21" s="238">
        <f>data!G85</f>
        <v>0</v>
      </c>
      <c r="H21" s="238">
        <f>data!H85</f>
        <v>379645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0</v>
      </c>
      <c r="D24" s="238">
        <f>data!D87</f>
        <v>0</v>
      </c>
      <c r="E24" s="238">
        <f>data!E87</f>
        <v>0</v>
      </c>
      <c r="F24" s="238">
        <f>data!F87</f>
        <v>0</v>
      </c>
      <c r="G24" s="238">
        <f>data!G87</f>
        <v>0</v>
      </c>
      <c r="H24" s="238">
        <f>data!H87</f>
        <v>31036852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0</v>
      </c>
      <c r="D26" s="238">
        <f>data!D89</f>
        <v>0</v>
      </c>
      <c r="E26" s="238">
        <f>data!E89</f>
        <v>0</v>
      </c>
      <c r="F26" s="238">
        <f>data!F89</f>
        <v>0</v>
      </c>
      <c r="G26" s="238">
        <f>data!G89</f>
        <v>0</v>
      </c>
      <c r="H26" s="238">
        <f>data!H89</f>
        <v>31036852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0</v>
      </c>
      <c r="E28" s="238">
        <f>data!E90</f>
        <v>0</v>
      </c>
      <c r="F28" s="238">
        <f>data!F90</f>
        <v>0</v>
      </c>
      <c r="G28" s="238">
        <f>data!G90</f>
        <v>0</v>
      </c>
      <c r="H28" s="238">
        <f>data!H90</f>
        <v>22000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30483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15294.07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0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BHC Fairfax Behavioral Health - Everett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0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0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0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0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0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0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BHC Fairfax Behavioral Health - Everett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0</v>
      </c>
      <c r="F74" s="245">
        <f>data!T60</f>
        <v>0</v>
      </c>
      <c r="G74" s="245">
        <f>data!U60</f>
        <v>0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0</v>
      </c>
      <c r="F75" s="238">
        <f>data!T61</f>
        <v>0</v>
      </c>
      <c r="G75" s="238">
        <f>data!U61</f>
        <v>0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0</v>
      </c>
      <c r="F76" s="238">
        <f>data!T62</f>
        <v>0</v>
      </c>
      <c r="G76" s="238">
        <f>data!U62</f>
        <v>0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0</v>
      </c>
      <c r="F78" s="238">
        <f>data!T64</f>
        <v>0</v>
      </c>
      <c r="G78" s="238">
        <f>data!U64</f>
        <v>0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61369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0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0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0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0</v>
      </c>
      <c r="D85" s="238">
        <f>data!R85</f>
        <v>0</v>
      </c>
      <c r="E85" s="238">
        <f>data!S85</f>
        <v>0</v>
      </c>
      <c r="F85" s="238">
        <f>data!T85</f>
        <v>0</v>
      </c>
      <c r="G85" s="238">
        <f>data!U85</f>
        <v>61369</v>
      </c>
      <c r="H85" s="238">
        <f>data!V85</f>
        <v>0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0</v>
      </c>
      <c r="D88" s="238">
        <f>data!R87</f>
        <v>0</v>
      </c>
      <c r="E88" s="238">
        <f>data!S87</f>
        <v>0</v>
      </c>
      <c r="F88" s="238">
        <f>data!T87</f>
        <v>0</v>
      </c>
      <c r="G88" s="238">
        <f>data!U87</f>
        <v>0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0</v>
      </c>
      <c r="D89" s="238">
        <f>data!R88</f>
        <v>0</v>
      </c>
      <c r="E89" s="238">
        <f>data!S88</f>
        <v>0</v>
      </c>
      <c r="F89" s="238">
        <f>data!T88</f>
        <v>0</v>
      </c>
      <c r="G89" s="238">
        <f>data!U88</f>
        <v>0</v>
      </c>
      <c r="H89" s="238">
        <f>data!V88</f>
        <v>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0</v>
      </c>
      <c r="D90" s="238">
        <f>data!R89</f>
        <v>0</v>
      </c>
      <c r="E90" s="238">
        <f>data!S89</f>
        <v>0</v>
      </c>
      <c r="F90" s="238">
        <f>data!T89</f>
        <v>0</v>
      </c>
      <c r="G90" s="238">
        <f>data!U89</f>
        <v>0</v>
      </c>
      <c r="H90" s="238">
        <f>data!V89</f>
        <v>0</v>
      </c>
      <c r="I90" s="238">
        <f>data!W89</f>
        <v>0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0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BHC Fairfax Behavioral Health - Everett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0</v>
      </c>
      <c r="E106" s="245">
        <f>data!Z60</f>
        <v>0</v>
      </c>
      <c r="F106" s="245">
        <f>data!AA60</f>
        <v>0</v>
      </c>
      <c r="G106" s="245">
        <f>data!AB60</f>
        <v>0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0</v>
      </c>
      <c r="E107" s="238">
        <f>data!Z61</f>
        <v>0</v>
      </c>
      <c r="F107" s="238">
        <f>data!AA61</f>
        <v>0</v>
      </c>
      <c r="G107" s="238">
        <f>data!AB61</f>
        <v>0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0</v>
      </c>
      <c r="E108" s="238">
        <f>data!Z62</f>
        <v>0</v>
      </c>
      <c r="F108" s="238">
        <f>data!AA62</f>
        <v>0</v>
      </c>
      <c r="G108" s="238">
        <f>data!AB62</f>
        <v>0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0</v>
      </c>
      <c r="E110" s="238">
        <f>data!Z64</f>
        <v>0</v>
      </c>
      <c r="F110" s="238">
        <f>data!AA64</f>
        <v>0</v>
      </c>
      <c r="G110" s="238">
        <f>data!AB64</f>
        <v>98886</v>
      </c>
      <c r="H110" s="238">
        <f>data!AC64</f>
        <v>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0</v>
      </c>
      <c r="D112" s="238">
        <f>data!Y66</f>
        <v>21910</v>
      </c>
      <c r="E112" s="238">
        <f>data!Z66</f>
        <v>0</v>
      </c>
      <c r="F112" s="238">
        <f>data!AA66</f>
        <v>0</v>
      </c>
      <c r="G112" s="238">
        <f>data!AB66</f>
        <v>42297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0</v>
      </c>
      <c r="E113" s="238">
        <f>data!Z67</f>
        <v>0</v>
      </c>
      <c r="F113" s="238">
        <f>data!AA67</f>
        <v>0</v>
      </c>
      <c r="G113" s="238">
        <f>data!AB67</f>
        <v>0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0</v>
      </c>
      <c r="D115" s="238">
        <f>data!Y69</f>
        <v>0</v>
      </c>
      <c r="E115" s="238">
        <f>data!Z69</f>
        <v>0</v>
      </c>
      <c r="F115" s="238">
        <f>data!AA69</f>
        <v>0</v>
      </c>
      <c r="G115" s="238">
        <f>data!AB69</f>
        <v>0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0</v>
      </c>
      <c r="D117" s="238">
        <f>data!Y85</f>
        <v>21910</v>
      </c>
      <c r="E117" s="238">
        <f>data!Z85</f>
        <v>0</v>
      </c>
      <c r="F117" s="238">
        <f>data!AA85</f>
        <v>0</v>
      </c>
      <c r="G117" s="238">
        <f>data!AB85</f>
        <v>141183</v>
      </c>
      <c r="H117" s="238">
        <f>data!AC85</f>
        <v>0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0</v>
      </c>
      <c r="D120" s="238">
        <f>data!Y87</f>
        <v>0</v>
      </c>
      <c r="E120" s="238">
        <f>data!Z87</f>
        <v>0</v>
      </c>
      <c r="F120" s="238">
        <f>data!AA87</f>
        <v>0</v>
      </c>
      <c r="G120" s="238">
        <f>data!AB87</f>
        <v>0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0</v>
      </c>
      <c r="D121" s="238">
        <f>data!Y88</f>
        <v>0</v>
      </c>
      <c r="E121" s="238">
        <f>data!Z88</f>
        <v>0</v>
      </c>
      <c r="F121" s="238">
        <f>data!AA88</f>
        <v>0</v>
      </c>
      <c r="G121" s="238">
        <f>data!AB88</f>
        <v>0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0</v>
      </c>
      <c r="D122" s="238">
        <f>data!Y89</f>
        <v>0</v>
      </c>
      <c r="E122" s="238">
        <f>data!Z89</f>
        <v>0</v>
      </c>
      <c r="F122" s="238">
        <f>data!AA89</f>
        <v>0</v>
      </c>
      <c r="G122" s="238">
        <f>data!AB89</f>
        <v>0</v>
      </c>
      <c r="H122" s="238">
        <f>data!AC89</f>
        <v>0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0</v>
      </c>
      <c r="E124" s="238">
        <f>data!Z90</f>
        <v>0</v>
      </c>
      <c r="F124" s="238">
        <f>data!AA90</f>
        <v>0</v>
      </c>
      <c r="G124" s="238">
        <f>data!AB90</f>
        <v>0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BHC Fairfax Behavioral Health - Everett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0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0</v>
      </c>
      <c r="F139" s="238">
        <f>data!AH61</f>
        <v>0</v>
      </c>
      <c r="G139" s="238">
        <f>data!AI61</f>
        <v>0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0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0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0</v>
      </c>
      <c r="D142" s="238">
        <f>data!AF64</f>
        <v>0</v>
      </c>
      <c r="E142" s="238">
        <f>data!AG64</f>
        <v>0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0</v>
      </c>
      <c r="D144" s="238">
        <f>data!AF66</f>
        <v>0</v>
      </c>
      <c r="E144" s="238">
        <f>data!AG66</f>
        <v>0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0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0</v>
      </c>
      <c r="D147" s="238">
        <f>data!AF69</f>
        <v>0</v>
      </c>
      <c r="E147" s="238">
        <f>data!AG69</f>
        <v>0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0</v>
      </c>
      <c r="D149" s="238">
        <f>data!AF85</f>
        <v>0</v>
      </c>
      <c r="E149" s="238">
        <f>data!AG85</f>
        <v>0</v>
      </c>
      <c r="F149" s="238">
        <f>data!AH85</f>
        <v>0</v>
      </c>
      <c r="G149" s="238">
        <f>data!AI85</f>
        <v>0</v>
      </c>
      <c r="H149" s="238">
        <f>data!AJ85</f>
        <v>0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0</v>
      </c>
      <c r="D152" s="238">
        <f>data!AF87</f>
        <v>0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0</v>
      </c>
      <c r="D153" s="238">
        <f>data!AF88</f>
        <v>0</v>
      </c>
      <c r="E153" s="238">
        <f>data!AG88</f>
        <v>0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0</v>
      </c>
      <c r="D154" s="238">
        <f>data!AF89</f>
        <v>0</v>
      </c>
      <c r="E154" s="238">
        <f>data!AG89</f>
        <v>0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0</v>
      </c>
      <c r="D156" s="238">
        <f>data!AF90</f>
        <v>0</v>
      </c>
      <c r="E156" s="238">
        <f>data!AG90</f>
        <v>0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BHC Fairfax Behavioral Health - Everett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2605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13325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0</v>
      </c>
      <c r="D181" s="238">
        <f>data!AM85</f>
        <v>15930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BHC Fairfax Behavioral Health - Everett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30483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0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0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475863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13302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0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489165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BHC Fairfax Behavioral Health - Everett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22000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0</v>
      </c>
      <c r="H234" s="245">
        <f>data!BE60</f>
        <v>0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0</v>
      </c>
      <c r="H235" s="238">
        <f>data!BE61</f>
        <v>0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0</v>
      </c>
      <c r="H236" s="238">
        <f>data!BE62</f>
        <v>0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220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2899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37254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6000</v>
      </c>
      <c r="I240" s="238">
        <f>data!BF66</f>
        <v>129708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0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601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21840</v>
      </c>
      <c r="G243" s="238">
        <f>data!BD69</f>
        <v>0</v>
      </c>
      <c r="H243" s="238">
        <f>data!BE69</f>
        <v>55896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37254</v>
      </c>
      <c r="E245" s="238">
        <f>data!BB85</f>
        <v>0</v>
      </c>
      <c r="F245" s="238">
        <f>data!BC85</f>
        <v>21840</v>
      </c>
      <c r="G245" s="238">
        <f>data!BD85</f>
        <v>0</v>
      </c>
      <c r="H245" s="238">
        <f>data!BE85</f>
        <v>65616</v>
      </c>
      <c r="I245" s="238">
        <f>data!BF85</f>
        <v>129708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0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BHC Fairfax Behavioral Health - Everett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35051</v>
      </c>
      <c r="F270" s="238">
        <f>data!BJ64</f>
        <v>0</v>
      </c>
      <c r="G270" s="238">
        <f>data!BK64</f>
        <v>476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5153</v>
      </c>
      <c r="E272" s="238">
        <f>data!BI66</f>
        <v>0</v>
      </c>
      <c r="F272" s="238">
        <f>data!BJ66</f>
        <v>0</v>
      </c>
      <c r="G272" s="238">
        <f>data!BK66</f>
        <v>6100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16403</v>
      </c>
      <c r="D275" s="238">
        <f>data!BH69</f>
        <v>0</v>
      </c>
      <c r="E275" s="238">
        <f>data!BI69</f>
        <v>0</v>
      </c>
      <c r="F275" s="238">
        <f>data!BJ69</f>
        <v>147</v>
      </c>
      <c r="G275" s="238">
        <f>data!BK69</f>
        <v>400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16403</v>
      </c>
      <c r="D277" s="238">
        <f>data!BH85</f>
        <v>5153</v>
      </c>
      <c r="E277" s="238">
        <f>data!BI85</f>
        <v>35051</v>
      </c>
      <c r="F277" s="238">
        <f>data!BJ85</f>
        <v>147</v>
      </c>
      <c r="G277" s="238">
        <f>data!BK85</f>
        <v>6976</v>
      </c>
      <c r="H277" s="238">
        <f>data!BL85</f>
        <v>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BHC Fairfax Behavioral Health - Everett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1586</v>
      </c>
      <c r="D299" s="238">
        <f>data!BO61</f>
        <v>0</v>
      </c>
      <c r="E299" s="238">
        <f>data!BP61</f>
        <v>3699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218</v>
      </c>
      <c r="D300" s="238">
        <f>data!BO62</f>
        <v>0</v>
      </c>
      <c r="E300" s="238">
        <f>data!BP62</f>
        <v>509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5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26067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675601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39167</v>
      </c>
      <c r="D307" s="238">
        <f>data!BO69</f>
        <v>0</v>
      </c>
      <c r="E307" s="238">
        <f>data!BP69</f>
        <v>3696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742639</v>
      </c>
      <c r="D309" s="238">
        <f>data!BO85</f>
        <v>0</v>
      </c>
      <c r="E309" s="238">
        <f>data!BP85</f>
        <v>7909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0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BHC Fairfax Behavioral Health - Everett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44050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972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301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5702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6975</v>
      </c>
      <c r="E341" s="238">
        <f>data!BW85</f>
        <v>44050</v>
      </c>
      <c r="F341" s="238">
        <f>data!BX85</f>
        <v>0</v>
      </c>
      <c r="G341" s="238">
        <f>data!BY85</f>
        <v>0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BHC Fairfax Behavioral Health - Everett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0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5285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727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44050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614247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2899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19586</v>
      </c>
      <c r="E368" s="262"/>
      <c r="F368" s="262"/>
      <c r="G368" s="262"/>
      <c r="H368" s="262"/>
      <c r="I368" s="257">
        <f>data!CE66</f>
        <v>383987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377176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676793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0</v>
      </c>
      <c r="E371" s="257">
        <f>data!CD69</f>
        <v>0</v>
      </c>
      <c r="F371" s="262"/>
      <c r="G371" s="262"/>
      <c r="H371" s="262"/>
      <c r="I371" s="257">
        <f>data!CE69</f>
        <v>143345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19586</v>
      </c>
      <c r="E373" s="257">
        <f>data!CD85</f>
        <v>0</v>
      </c>
      <c r="F373" s="262"/>
      <c r="G373" s="262"/>
      <c r="H373" s="262"/>
      <c r="I373" s="238">
        <f>data!CE85</f>
        <v>2248509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31036852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0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31036852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22000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30483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0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15294.07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0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V52" transitionEvaluation="1" transitionEntry="1" codeName="Sheet1">
    <tabColor rgb="FF92D050"/>
    <pageSetUpPr autoPageBreaks="0" fitToPage="1"/>
  </sheetPr>
  <dimension ref="A1:CF716"/>
  <sheetViews>
    <sheetView topLeftCell="AV52" zoomScaleNormal="100" workbookViewId="0">
      <selection activeCell="A68" sqref="A68:XFD68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2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8">
        <v>0</v>
      </c>
    </row>
    <row r="48" spans="1:84" x14ac:dyDescent="0.25">
      <c r="A48" s="25" t="s">
        <v>231</v>
      </c>
      <c r="B48" s="272">
        <v>1187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1187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 t="s">
        <v>1058</v>
      </c>
      <c r="CE48" s="25" t="s">
        <v>1058</v>
      </c>
      <c r="CF48" s="328">
        <v>0</v>
      </c>
    </row>
    <row r="49" spans="1:84" x14ac:dyDescent="0.25">
      <c r="A49" s="16" t="s">
        <v>232</v>
      </c>
      <c r="B49" s="25">
        <v>1187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8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8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8">
        <v>0</v>
      </c>
    </row>
    <row r="52" spans="1:84" x14ac:dyDescent="0.25">
      <c r="A52" s="31" t="s">
        <v>234</v>
      </c>
      <c r="B52" s="329">
        <v>460207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460207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 t="s">
        <v>1058</v>
      </c>
      <c r="CE52" s="25" t="s">
        <v>1058</v>
      </c>
      <c r="CF52" s="328">
        <v>0</v>
      </c>
    </row>
    <row r="53" spans="1:84" x14ac:dyDescent="0.25">
      <c r="A53" s="16" t="s">
        <v>232</v>
      </c>
      <c r="B53" s="25">
        <v>460207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8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8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8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8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8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8">
        <v>0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0</v>
      </c>
      <c r="H59" s="273">
        <v>10244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30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0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22000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328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0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3">
        <v>0</v>
      </c>
      <c r="Q60" s="333">
        <v>0</v>
      </c>
      <c r="R60" s="333">
        <v>0</v>
      </c>
      <c r="S60" s="278">
        <v>0</v>
      </c>
      <c r="T60" s="278">
        <v>0</v>
      </c>
      <c r="U60" s="334">
        <v>0</v>
      </c>
      <c r="V60" s="333">
        <v>0</v>
      </c>
      <c r="W60" s="333">
        <v>0</v>
      </c>
      <c r="X60" s="333">
        <v>0</v>
      </c>
      <c r="Y60" s="333">
        <v>0</v>
      </c>
      <c r="Z60" s="333">
        <v>0</v>
      </c>
      <c r="AA60" s="333">
        <v>0</v>
      </c>
      <c r="AB60" s="278">
        <v>0</v>
      </c>
      <c r="AC60" s="333">
        <v>0</v>
      </c>
      <c r="AD60" s="333">
        <v>0</v>
      </c>
      <c r="AE60" s="333">
        <v>0</v>
      </c>
      <c r="AF60" s="333">
        <v>0</v>
      </c>
      <c r="AG60" s="333">
        <v>0</v>
      </c>
      <c r="AH60" s="333">
        <v>0</v>
      </c>
      <c r="AI60" s="333">
        <v>0</v>
      </c>
      <c r="AJ60" s="333">
        <v>0</v>
      </c>
      <c r="AK60" s="333">
        <v>0</v>
      </c>
      <c r="AL60" s="333">
        <v>0</v>
      </c>
      <c r="AM60" s="333">
        <v>0</v>
      </c>
      <c r="AN60" s="333">
        <v>0</v>
      </c>
      <c r="AO60" s="333">
        <v>0</v>
      </c>
      <c r="AP60" s="333">
        <v>0</v>
      </c>
      <c r="AQ60" s="333">
        <v>0</v>
      </c>
      <c r="AR60" s="333">
        <v>0</v>
      </c>
      <c r="AS60" s="333">
        <v>0</v>
      </c>
      <c r="AT60" s="333">
        <v>0</v>
      </c>
      <c r="AU60" s="333">
        <v>0</v>
      </c>
      <c r="AV60" s="278">
        <v>0</v>
      </c>
      <c r="AW60" s="278">
        <v>0</v>
      </c>
      <c r="AX60" s="278">
        <v>0</v>
      </c>
      <c r="AY60" s="333">
        <v>0</v>
      </c>
      <c r="AZ60" s="333">
        <v>0</v>
      </c>
      <c r="BA60" s="278">
        <v>0</v>
      </c>
      <c r="BB60" s="278">
        <v>0</v>
      </c>
      <c r="BC60" s="278">
        <v>0</v>
      </c>
      <c r="BD60" s="278">
        <v>0</v>
      </c>
      <c r="BE60" s="333">
        <v>0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0</v>
      </c>
      <c r="CA60" s="278">
        <v>0</v>
      </c>
      <c r="CB60" s="278">
        <v>0</v>
      </c>
      <c r="CC60" s="278">
        <v>0</v>
      </c>
      <c r="CD60" s="264" t="s">
        <v>247</v>
      </c>
      <c r="CE60" s="227">
        <v>0</v>
      </c>
      <c r="CF60" s="335">
        <v>0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0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30">
        <v>0</v>
      </c>
      <c r="Q61" s="330">
        <v>0</v>
      </c>
      <c r="R61" s="330">
        <v>0</v>
      </c>
      <c r="S61" s="280">
        <v>0</v>
      </c>
      <c r="T61" s="280">
        <v>0</v>
      </c>
      <c r="U61" s="332">
        <v>0</v>
      </c>
      <c r="V61" s="330">
        <v>0</v>
      </c>
      <c r="W61" s="330">
        <v>0</v>
      </c>
      <c r="X61" s="330">
        <v>0</v>
      </c>
      <c r="Y61" s="330">
        <v>0</v>
      </c>
      <c r="Z61" s="330">
        <v>0</v>
      </c>
      <c r="AA61" s="330">
        <v>0</v>
      </c>
      <c r="AB61" s="281">
        <v>0</v>
      </c>
      <c r="AC61" s="330">
        <v>0</v>
      </c>
      <c r="AD61" s="330">
        <v>0</v>
      </c>
      <c r="AE61" s="330">
        <v>0</v>
      </c>
      <c r="AF61" s="330">
        <v>0</v>
      </c>
      <c r="AG61" s="330">
        <v>0</v>
      </c>
      <c r="AH61" s="330">
        <v>0</v>
      </c>
      <c r="AI61" s="330">
        <v>0</v>
      </c>
      <c r="AJ61" s="330">
        <v>0</v>
      </c>
      <c r="AK61" s="330">
        <v>0</v>
      </c>
      <c r="AL61" s="330">
        <v>0</v>
      </c>
      <c r="AM61" s="330">
        <v>0</v>
      </c>
      <c r="AN61" s="330">
        <v>0</v>
      </c>
      <c r="AO61" s="330">
        <v>0</v>
      </c>
      <c r="AP61" s="330">
        <v>0</v>
      </c>
      <c r="AQ61" s="330">
        <v>0</v>
      </c>
      <c r="AR61" s="330">
        <v>0</v>
      </c>
      <c r="AS61" s="330">
        <v>0</v>
      </c>
      <c r="AT61" s="330">
        <v>0</v>
      </c>
      <c r="AU61" s="330">
        <v>0</v>
      </c>
      <c r="AV61" s="280">
        <v>0</v>
      </c>
      <c r="AW61" s="280">
        <v>0</v>
      </c>
      <c r="AX61" s="280">
        <v>0</v>
      </c>
      <c r="AY61" s="330">
        <v>0</v>
      </c>
      <c r="AZ61" s="330">
        <v>0</v>
      </c>
      <c r="BA61" s="280">
        <v>0</v>
      </c>
      <c r="BB61" s="280">
        <v>0</v>
      </c>
      <c r="BC61" s="280">
        <v>0</v>
      </c>
      <c r="BD61" s="280">
        <v>0</v>
      </c>
      <c r="BE61" s="33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19578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0</v>
      </c>
      <c r="CA61" s="280">
        <v>0</v>
      </c>
      <c r="CB61" s="280">
        <v>0</v>
      </c>
      <c r="CC61" s="280">
        <v>0</v>
      </c>
      <c r="CD61" s="264" t="s">
        <v>247</v>
      </c>
      <c r="CE61" s="25">
        <v>19578</v>
      </c>
      <c r="CF61" s="328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1187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64" t="s">
        <v>247</v>
      </c>
      <c r="CE62" s="25">
        <v>1187</v>
      </c>
      <c r="CF62" s="328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0">
        <v>0</v>
      </c>
      <c r="Q63" s="330">
        <v>0</v>
      </c>
      <c r="R63" s="330">
        <v>0</v>
      </c>
      <c r="S63" s="280">
        <v>0</v>
      </c>
      <c r="T63" s="280">
        <v>0</v>
      </c>
      <c r="U63" s="332">
        <v>0</v>
      </c>
      <c r="V63" s="330">
        <v>0</v>
      </c>
      <c r="W63" s="330">
        <v>0</v>
      </c>
      <c r="X63" s="330">
        <v>0</v>
      </c>
      <c r="Y63" s="330">
        <v>0</v>
      </c>
      <c r="Z63" s="330">
        <v>0</v>
      </c>
      <c r="AA63" s="330">
        <v>0</v>
      </c>
      <c r="AB63" s="281">
        <v>0</v>
      </c>
      <c r="AC63" s="330">
        <v>0</v>
      </c>
      <c r="AD63" s="330">
        <v>0</v>
      </c>
      <c r="AE63" s="330">
        <v>0</v>
      </c>
      <c r="AF63" s="330">
        <v>0</v>
      </c>
      <c r="AG63" s="330">
        <v>0</v>
      </c>
      <c r="AH63" s="330">
        <v>0</v>
      </c>
      <c r="AI63" s="330">
        <v>0</v>
      </c>
      <c r="AJ63" s="330">
        <v>0</v>
      </c>
      <c r="AK63" s="330">
        <v>0</v>
      </c>
      <c r="AL63" s="330">
        <v>0</v>
      </c>
      <c r="AM63" s="330">
        <v>0</v>
      </c>
      <c r="AN63" s="330">
        <v>0</v>
      </c>
      <c r="AO63" s="330">
        <v>0</v>
      </c>
      <c r="AP63" s="330">
        <v>0</v>
      </c>
      <c r="AQ63" s="330">
        <v>0</v>
      </c>
      <c r="AR63" s="330">
        <v>0</v>
      </c>
      <c r="AS63" s="330">
        <v>0</v>
      </c>
      <c r="AT63" s="330">
        <v>0</v>
      </c>
      <c r="AU63" s="330">
        <v>0</v>
      </c>
      <c r="AV63" s="280">
        <v>0</v>
      </c>
      <c r="AW63" s="280">
        <v>0</v>
      </c>
      <c r="AX63" s="280">
        <v>0</v>
      </c>
      <c r="AY63" s="330">
        <v>0</v>
      </c>
      <c r="AZ63" s="330">
        <v>0</v>
      </c>
      <c r="BA63" s="280">
        <v>0</v>
      </c>
      <c r="BB63" s="280">
        <v>0</v>
      </c>
      <c r="BC63" s="280">
        <v>0</v>
      </c>
      <c r="BD63" s="280">
        <v>0</v>
      </c>
      <c r="BE63" s="33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84775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29750</v>
      </c>
      <c r="CD63" s="264" t="s">
        <v>247</v>
      </c>
      <c r="CE63" s="25">
        <v>114525</v>
      </c>
      <c r="CF63" s="328">
        <v>0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0</v>
      </c>
      <c r="F64" s="273">
        <v>0</v>
      </c>
      <c r="G64" s="273">
        <v>0</v>
      </c>
      <c r="H64" s="273">
        <v>185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30">
        <v>0</v>
      </c>
      <c r="Q64" s="330">
        <v>0</v>
      </c>
      <c r="R64" s="330">
        <v>0</v>
      </c>
      <c r="S64" s="280">
        <v>0</v>
      </c>
      <c r="T64" s="280">
        <v>0</v>
      </c>
      <c r="U64" s="332">
        <v>0</v>
      </c>
      <c r="V64" s="330">
        <v>0</v>
      </c>
      <c r="W64" s="330">
        <v>0</v>
      </c>
      <c r="X64" s="330">
        <v>0</v>
      </c>
      <c r="Y64" s="330">
        <v>0</v>
      </c>
      <c r="Z64" s="330">
        <v>0</v>
      </c>
      <c r="AA64" s="330">
        <v>0</v>
      </c>
      <c r="AB64" s="281">
        <v>88562</v>
      </c>
      <c r="AC64" s="330">
        <v>0</v>
      </c>
      <c r="AD64" s="330">
        <v>0</v>
      </c>
      <c r="AE64" s="330">
        <v>0</v>
      </c>
      <c r="AF64" s="330">
        <v>0</v>
      </c>
      <c r="AG64" s="330">
        <v>0</v>
      </c>
      <c r="AH64" s="330">
        <v>0</v>
      </c>
      <c r="AI64" s="330">
        <v>0</v>
      </c>
      <c r="AJ64" s="330">
        <v>0</v>
      </c>
      <c r="AK64" s="330">
        <v>0</v>
      </c>
      <c r="AL64" s="330">
        <v>0</v>
      </c>
      <c r="AM64" s="330">
        <v>5014</v>
      </c>
      <c r="AN64" s="330">
        <v>0</v>
      </c>
      <c r="AO64" s="330">
        <v>0</v>
      </c>
      <c r="AP64" s="330">
        <v>0</v>
      </c>
      <c r="AQ64" s="330">
        <v>0</v>
      </c>
      <c r="AR64" s="330">
        <v>0</v>
      </c>
      <c r="AS64" s="330">
        <v>0</v>
      </c>
      <c r="AT64" s="330">
        <v>0</v>
      </c>
      <c r="AU64" s="330">
        <v>0</v>
      </c>
      <c r="AV64" s="280">
        <v>0</v>
      </c>
      <c r="AW64" s="280">
        <v>0</v>
      </c>
      <c r="AX64" s="280">
        <v>0</v>
      </c>
      <c r="AY64" s="330">
        <v>328202</v>
      </c>
      <c r="AZ64" s="330">
        <v>0</v>
      </c>
      <c r="BA64" s="280">
        <v>0</v>
      </c>
      <c r="BB64" s="280">
        <v>0</v>
      </c>
      <c r="BC64" s="280">
        <v>0</v>
      </c>
      <c r="BD64" s="280">
        <v>0</v>
      </c>
      <c r="BE64" s="330">
        <v>0</v>
      </c>
      <c r="BF64" s="280">
        <v>71</v>
      </c>
      <c r="BG64" s="280">
        <v>0</v>
      </c>
      <c r="BH64" s="280">
        <v>0</v>
      </c>
      <c r="BI64" s="280">
        <v>39476</v>
      </c>
      <c r="BJ64" s="280">
        <v>0</v>
      </c>
      <c r="BK64" s="280">
        <v>0</v>
      </c>
      <c r="BL64" s="280">
        <v>0</v>
      </c>
      <c r="BM64" s="280">
        <v>0</v>
      </c>
      <c r="BN64" s="280">
        <v>2</v>
      </c>
      <c r="BO64" s="280">
        <v>0</v>
      </c>
      <c r="BP64" s="280">
        <v>71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639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0</v>
      </c>
      <c r="CD64" s="264" t="s">
        <v>247</v>
      </c>
      <c r="CE64" s="25">
        <v>462222</v>
      </c>
      <c r="CF64" s="328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0">
        <v>0</v>
      </c>
      <c r="Q65" s="330">
        <v>0</v>
      </c>
      <c r="R65" s="330">
        <v>0</v>
      </c>
      <c r="S65" s="280">
        <v>0</v>
      </c>
      <c r="T65" s="280">
        <v>0</v>
      </c>
      <c r="U65" s="332">
        <v>0</v>
      </c>
      <c r="V65" s="330">
        <v>0</v>
      </c>
      <c r="W65" s="330">
        <v>0</v>
      </c>
      <c r="X65" s="330">
        <v>0</v>
      </c>
      <c r="Y65" s="330">
        <v>0</v>
      </c>
      <c r="Z65" s="330">
        <v>0</v>
      </c>
      <c r="AA65" s="330">
        <v>0</v>
      </c>
      <c r="AB65" s="281">
        <v>0</v>
      </c>
      <c r="AC65" s="330">
        <v>0</v>
      </c>
      <c r="AD65" s="330">
        <v>0</v>
      </c>
      <c r="AE65" s="330">
        <v>0</v>
      </c>
      <c r="AF65" s="330">
        <v>0</v>
      </c>
      <c r="AG65" s="330">
        <v>0</v>
      </c>
      <c r="AH65" s="330">
        <v>0</v>
      </c>
      <c r="AI65" s="330">
        <v>0</v>
      </c>
      <c r="AJ65" s="330">
        <v>0</v>
      </c>
      <c r="AK65" s="330">
        <v>0</v>
      </c>
      <c r="AL65" s="330">
        <v>0</v>
      </c>
      <c r="AM65" s="330">
        <v>0</v>
      </c>
      <c r="AN65" s="330">
        <v>0</v>
      </c>
      <c r="AO65" s="330">
        <v>0</v>
      </c>
      <c r="AP65" s="330">
        <v>0</v>
      </c>
      <c r="AQ65" s="330">
        <v>0</v>
      </c>
      <c r="AR65" s="330">
        <v>0</v>
      </c>
      <c r="AS65" s="330">
        <v>0</v>
      </c>
      <c r="AT65" s="330">
        <v>0</v>
      </c>
      <c r="AU65" s="330">
        <v>0</v>
      </c>
      <c r="AV65" s="280">
        <v>0</v>
      </c>
      <c r="AW65" s="280">
        <v>0</v>
      </c>
      <c r="AX65" s="280">
        <v>0</v>
      </c>
      <c r="AY65" s="330">
        <v>0</v>
      </c>
      <c r="AZ65" s="330">
        <v>0</v>
      </c>
      <c r="BA65" s="280">
        <v>0</v>
      </c>
      <c r="BB65" s="280">
        <v>0</v>
      </c>
      <c r="BC65" s="280">
        <v>0</v>
      </c>
      <c r="BD65" s="280">
        <v>0</v>
      </c>
      <c r="BE65" s="330">
        <v>1679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64" t="s">
        <v>247</v>
      </c>
      <c r="CE65" s="25">
        <v>1679</v>
      </c>
      <c r="CF65" s="328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0</v>
      </c>
      <c r="F66" s="273">
        <v>0</v>
      </c>
      <c r="G66" s="273">
        <v>0</v>
      </c>
      <c r="H66" s="273">
        <v>25691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30">
        <v>0</v>
      </c>
      <c r="Q66" s="330">
        <v>0</v>
      </c>
      <c r="R66" s="330">
        <v>0</v>
      </c>
      <c r="S66" s="280">
        <v>0</v>
      </c>
      <c r="T66" s="280">
        <v>0</v>
      </c>
      <c r="U66" s="332">
        <v>47464</v>
      </c>
      <c r="V66" s="330">
        <v>0</v>
      </c>
      <c r="W66" s="330">
        <v>0</v>
      </c>
      <c r="X66" s="330">
        <v>0</v>
      </c>
      <c r="Y66" s="330">
        <v>13354</v>
      </c>
      <c r="Z66" s="330">
        <v>0</v>
      </c>
      <c r="AA66" s="330">
        <v>0</v>
      </c>
      <c r="AB66" s="281">
        <v>25410</v>
      </c>
      <c r="AC66" s="330">
        <v>0</v>
      </c>
      <c r="AD66" s="330">
        <v>0</v>
      </c>
      <c r="AE66" s="330">
        <v>0</v>
      </c>
      <c r="AF66" s="330">
        <v>0</v>
      </c>
      <c r="AG66" s="330">
        <v>0</v>
      </c>
      <c r="AH66" s="330">
        <v>0</v>
      </c>
      <c r="AI66" s="330">
        <v>0</v>
      </c>
      <c r="AJ66" s="330">
        <v>0</v>
      </c>
      <c r="AK66" s="330">
        <v>0</v>
      </c>
      <c r="AL66" s="330">
        <v>0</v>
      </c>
      <c r="AM66" s="330">
        <v>13266</v>
      </c>
      <c r="AN66" s="330">
        <v>0</v>
      </c>
      <c r="AO66" s="330">
        <v>0</v>
      </c>
      <c r="AP66" s="330">
        <v>0</v>
      </c>
      <c r="AQ66" s="330">
        <v>0</v>
      </c>
      <c r="AR66" s="330">
        <v>0</v>
      </c>
      <c r="AS66" s="330">
        <v>0</v>
      </c>
      <c r="AT66" s="330">
        <v>0</v>
      </c>
      <c r="AU66" s="330">
        <v>0</v>
      </c>
      <c r="AV66" s="280">
        <v>0</v>
      </c>
      <c r="AW66" s="280">
        <v>0</v>
      </c>
      <c r="AX66" s="280">
        <v>0</v>
      </c>
      <c r="AY66" s="330">
        <v>10433</v>
      </c>
      <c r="AZ66" s="330">
        <v>0</v>
      </c>
      <c r="BA66" s="280">
        <v>11789</v>
      </c>
      <c r="BB66" s="280">
        <v>0</v>
      </c>
      <c r="BC66" s="280">
        <v>0</v>
      </c>
      <c r="BD66" s="280">
        <v>0</v>
      </c>
      <c r="BE66" s="330">
        <v>7391</v>
      </c>
      <c r="BF66" s="280">
        <v>118708</v>
      </c>
      <c r="BG66" s="280">
        <v>0</v>
      </c>
      <c r="BH66" s="280">
        <v>0</v>
      </c>
      <c r="BI66" s="280">
        <v>5943</v>
      </c>
      <c r="BJ66" s="280">
        <v>0</v>
      </c>
      <c r="BK66" s="280">
        <v>7459</v>
      </c>
      <c r="BL66" s="280">
        <v>0</v>
      </c>
      <c r="BM66" s="280">
        <v>0</v>
      </c>
      <c r="BN66" s="280">
        <v>25065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5041</v>
      </c>
      <c r="CD66" s="264" t="s">
        <v>247</v>
      </c>
      <c r="CE66" s="25">
        <v>317014</v>
      </c>
      <c r="CF66" s="328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460207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64" t="s">
        <v>247</v>
      </c>
      <c r="CE67" s="25">
        <v>460207</v>
      </c>
      <c r="CF67" s="328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341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0">
        <v>0</v>
      </c>
      <c r="Q68" s="330">
        <v>0</v>
      </c>
      <c r="R68" s="330">
        <v>0</v>
      </c>
      <c r="S68" s="280">
        <v>0</v>
      </c>
      <c r="T68" s="280">
        <v>0</v>
      </c>
      <c r="U68" s="332">
        <v>0</v>
      </c>
      <c r="V68" s="330">
        <v>0</v>
      </c>
      <c r="W68" s="330">
        <v>0</v>
      </c>
      <c r="X68" s="330">
        <v>0</v>
      </c>
      <c r="Y68" s="330">
        <v>0</v>
      </c>
      <c r="Z68" s="330">
        <v>0</v>
      </c>
      <c r="AA68" s="330">
        <v>0</v>
      </c>
      <c r="AB68" s="281">
        <v>0</v>
      </c>
      <c r="AC68" s="330">
        <v>0</v>
      </c>
      <c r="AD68" s="330">
        <v>0</v>
      </c>
      <c r="AE68" s="330">
        <v>0</v>
      </c>
      <c r="AF68" s="330">
        <v>0</v>
      </c>
      <c r="AG68" s="330">
        <v>0</v>
      </c>
      <c r="AH68" s="330">
        <v>0</v>
      </c>
      <c r="AI68" s="330">
        <v>0</v>
      </c>
      <c r="AJ68" s="330">
        <v>0</v>
      </c>
      <c r="AK68" s="330">
        <v>0</v>
      </c>
      <c r="AL68" s="330">
        <v>0</v>
      </c>
      <c r="AM68" s="330">
        <v>0</v>
      </c>
      <c r="AN68" s="330">
        <v>0</v>
      </c>
      <c r="AO68" s="330">
        <v>0</v>
      </c>
      <c r="AP68" s="330">
        <v>0</v>
      </c>
      <c r="AQ68" s="330">
        <v>0</v>
      </c>
      <c r="AR68" s="330">
        <v>0</v>
      </c>
      <c r="AS68" s="330">
        <v>0</v>
      </c>
      <c r="AT68" s="330">
        <v>0</v>
      </c>
      <c r="AU68" s="330">
        <v>0</v>
      </c>
      <c r="AV68" s="280">
        <v>0</v>
      </c>
      <c r="AW68" s="280">
        <v>0</v>
      </c>
      <c r="AX68" s="280">
        <v>0</v>
      </c>
      <c r="AY68" s="330">
        <v>0</v>
      </c>
      <c r="AZ68" s="330">
        <v>0</v>
      </c>
      <c r="BA68" s="280">
        <v>0</v>
      </c>
      <c r="BB68" s="280">
        <v>0</v>
      </c>
      <c r="BC68" s="280">
        <v>0</v>
      </c>
      <c r="BD68" s="280">
        <v>0</v>
      </c>
      <c r="BE68" s="330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657813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64" t="s">
        <v>247</v>
      </c>
      <c r="CE68" s="25">
        <v>658154</v>
      </c>
      <c r="CF68" s="328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775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43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21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29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23192</v>
      </c>
      <c r="BD69" s="25">
        <v>0</v>
      </c>
      <c r="BE69" s="25">
        <v>7966</v>
      </c>
      <c r="BF69" s="25">
        <v>0</v>
      </c>
      <c r="BG69" s="25">
        <v>0</v>
      </c>
      <c r="BH69" s="25">
        <v>0</v>
      </c>
      <c r="BI69" s="25">
        <v>14131</v>
      </c>
      <c r="BJ69" s="25">
        <v>137</v>
      </c>
      <c r="BK69" s="25">
        <v>0</v>
      </c>
      <c r="BL69" s="25">
        <v>0</v>
      </c>
      <c r="BM69" s="25">
        <v>0</v>
      </c>
      <c r="BN69" s="25">
        <v>44242</v>
      </c>
      <c r="BO69" s="25">
        <v>0</v>
      </c>
      <c r="BP69" s="25">
        <v>2328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5508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98372</v>
      </c>
      <c r="CF69" s="328">
        <v>0</v>
      </c>
    </row>
    <row r="70" spans="1:84" x14ac:dyDescent="0.25">
      <c r="A70" s="26" t="s">
        <v>269</v>
      </c>
      <c r="B70" s="336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8">
        <v>0</v>
      </c>
    </row>
    <row r="71" spans="1:84" x14ac:dyDescent="0.25">
      <c r="A71" s="26" t="s">
        <v>270</v>
      </c>
      <c r="B71" s="336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8">
        <v>0</v>
      </c>
    </row>
    <row r="72" spans="1:84" x14ac:dyDescent="0.25">
      <c r="A72" s="26" t="s">
        <v>271</v>
      </c>
      <c r="B72" s="336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8">
        <v>0</v>
      </c>
    </row>
    <row r="73" spans="1:84" x14ac:dyDescent="0.25">
      <c r="A73" s="26" t="s">
        <v>272</v>
      </c>
      <c r="B73" s="336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  <c r="CF73" s="328">
        <v>0</v>
      </c>
    </row>
    <row r="74" spans="1:84" x14ac:dyDescent="0.25">
      <c r="A74" s="26" t="s">
        <v>273</v>
      </c>
      <c r="B74" s="336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8">
        <v>0</v>
      </c>
    </row>
    <row r="75" spans="1:84" x14ac:dyDescent="0.25">
      <c r="A75" s="26" t="s">
        <v>274</v>
      </c>
      <c r="B75" s="336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8">
        <v>0</v>
      </c>
    </row>
    <row r="76" spans="1:84" x14ac:dyDescent="0.25">
      <c r="A76" s="26" t="s">
        <v>275</v>
      </c>
      <c r="B76" s="337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8">
        <v>0</v>
      </c>
    </row>
    <row r="77" spans="1:84" x14ac:dyDescent="0.25">
      <c r="A77" s="26" t="s">
        <v>276</v>
      </c>
      <c r="B77" s="336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8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8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  <c r="CF79" s="328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  <c r="CF80" s="328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  <c r="CF81" s="328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8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0">
        <v>0</v>
      </c>
      <c r="F83" s="330">
        <v>0</v>
      </c>
      <c r="G83" s="273">
        <v>0</v>
      </c>
      <c r="H83" s="273">
        <v>775</v>
      </c>
      <c r="I83" s="330">
        <v>0</v>
      </c>
      <c r="J83" s="330">
        <v>0</v>
      </c>
      <c r="K83" s="330">
        <v>0</v>
      </c>
      <c r="L83" s="330">
        <v>0</v>
      </c>
      <c r="M83" s="273">
        <v>0</v>
      </c>
      <c r="N83" s="273">
        <v>0</v>
      </c>
      <c r="O83" s="273">
        <v>0</v>
      </c>
      <c r="P83" s="330">
        <v>0</v>
      </c>
      <c r="Q83" s="330">
        <v>0</v>
      </c>
      <c r="R83" s="332">
        <v>0</v>
      </c>
      <c r="S83" s="330">
        <v>0</v>
      </c>
      <c r="T83" s="273">
        <v>0</v>
      </c>
      <c r="U83" s="330">
        <v>0</v>
      </c>
      <c r="V83" s="330">
        <v>0</v>
      </c>
      <c r="W83" s="273">
        <v>0</v>
      </c>
      <c r="X83" s="330">
        <v>0</v>
      </c>
      <c r="Y83" s="330">
        <v>0</v>
      </c>
      <c r="Z83" s="330">
        <v>0</v>
      </c>
      <c r="AA83" s="330">
        <v>0</v>
      </c>
      <c r="AB83" s="330">
        <v>43</v>
      </c>
      <c r="AC83" s="330">
        <v>0</v>
      </c>
      <c r="AD83" s="330">
        <v>0</v>
      </c>
      <c r="AE83" s="330">
        <v>0</v>
      </c>
      <c r="AF83" s="330">
        <v>0</v>
      </c>
      <c r="AG83" s="330">
        <v>0</v>
      </c>
      <c r="AH83" s="330">
        <v>0</v>
      </c>
      <c r="AI83" s="330">
        <v>0</v>
      </c>
      <c r="AJ83" s="330">
        <v>0</v>
      </c>
      <c r="AK83" s="330">
        <v>0</v>
      </c>
      <c r="AL83" s="330">
        <v>0</v>
      </c>
      <c r="AM83" s="330">
        <v>21</v>
      </c>
      <c r="AN83" s="330">
        <v>0</v>
      </c>
      <c r="AO83" s="273">
        <v>0</v>
      </c>
      <c r="AP83" s="330">
        <v>0</v>
      </c>
      <c r="AQ83" s="273">
        <v>0</v>
      </c>
      <c r="AR83" s="273">
        <v>0</v>
      </c>
      <c r="AS83" s="273">
        <v>0</v>
      </c>
      <c r="AT83" s="273">
        <v>0</v>
      </c>
      <c r="AU83" s="330">
        <v>0</v>
      </c>
      <c r="AV83" s="330">
        <v>29</v>
      </c>
      <c r="AW83" s="330">
        <v>0</v>
      </c>
      <c r="AX83" s="330">
        <v>0</v>
      </c>
      <c r="AY83" s="330">
        <v>0</v>
      </c>
      <c r="AZ83" s="330">
        <v>0</v>
      </c>
      <c r="BA83" s="330">
        <v>0</v>
      </c>
      <c r="BB83" s="330">
        <v>0</v>
      </c>
      <c r="BC83" s="330">
        <v>23192</v>
      </c>
      <c r="BD83" s="330">
        <v>0</v>
      </c>
      <c r="BE83" s="330">
        <v>7966</v>
      </c>
      <c r="BF83" s="330">
        <v>0</v>
      </c>
      <c r="BG83" s="330">
        <v>0</v>
      </c>
      <c r="BH83" s="332">
        <v>0</v>
      </c>
      <c r="BI83" s="330">
        <v>14131</v>
      </c>
      <c r="BJ83" s="330">
        <v>137</v>
      </c>
      <c r="BK83" s="330">
        <v>0</v>
      </c>
      <c r="BL83" s="330">
        <v>0</v>
      </c>
      <c r="BM83" s="330">
        <v>0</v>
      </c>
      <c r="BN83" s="330">
        <v>44242</v>
      </c>
      <c r="BO83" s="330">
        <v>0</v>
      </c>
      <c r="BP83" s="330">
        <v>2328</v>
      </c>
      <c r="BQ83" s="330">
        <v>0</v>
      </c>
      <c r="BR83" s="330">
        <v>0</v>
      </c>
      <c r="BS83" s="330">
        <v>0</v>
      </c>
      <c r="BT83" s="330">
        <v>0</v>
      </c>
      <c r="BU83" s="330">
        <v>0</v>
      </c>
      <c r="BV83" s="330">
        <v>5508</v>
      </c>
      <c r="BW83" s="330">
        <v>0</v>
      </c>
      <c r="BX83" s="330">
        <v>0</v>
      </c>
      <c r="BY83" s="330">
        <v>0</v>
      </c>
      <c r="BZ83" s="330">
        <v>0</v>
      </c>
      <c r="CA83" s="330">
        <v>0</v>
      </c>
      <c r="CB83" s="330">
        <v>0</v>
      </c>
      <c r="CC83" s="330">
        <v>0</v>
      </c>
      <c r="CD83" s="282">
        <v>0</v>
      </c>
      <c r="CE83" s="25">
        <v>98372</v>
      </c>
      <c r="CF83" s="328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  <c r="CF84" s="328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487199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47464</v>
      </c>
      <c r="V85" s="25">
        <v>0</v>
      </c>
      <c r="W85" s="25">
        <v>0</v>
      </c>
      <c r="X85" s="25">
        <v>0</v>
      </c>
      <c r="Y85" s="25">
        <v>13354</v>
      </c>
      <c r="Z85" s="25">
        <v>0</v>
      </c>
      <c r="AA85" s="25">
        <v>0</v>
      </c>
      <c r="AB85" s="25">
        <v>114015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18301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29</v>
      </c>
      <c r="AW85" s="25">
        <v>0</v>
      </c>
      <c r="AX85" s="25">
        <v>0</v>
      </c>
      <c r="AY85" s="25">
        <v>338635</v>
      </c>
      <c r="AZ85" s="25">
        <v>0</v>
      </c>
      <c r="BA85" s="25">
        <v>11789</v>
      </c>
      <c r="BB85" s="25">
        <v>0</v>
      </c>
      <c r="BC85" s="25">
        <v>23192</v>
      </c>
      <c r="BD85" s="25">
        <v>0</v>
      </c>
      <c r="BE85" s="25">
        <v>17036</v>
      </c>
      <c r="BF85" s="25">
        <v>118779</v>
      </c>
      <c r="BG85" s="25">
        <v>0</v>
      </c>
      <c r="BH85" s="25">
        <v>0</v>
      </c>
      <c r="BI85" s="25">
        <v>59550</v>
      </c>
      <c r="BJ85" s="25">
        <v>137</v>
      </c>
      <c r="BK85" s="25">
        <v>7459</v>
      </c>
      <c r="BL85" s="25">
        <v>0</v>
      </c>
      <c r="BM85" s="25">
        <v>0</v>
      </c>
      <c r="BN85" s="25">
        <v>747887</v>
      </c>
      <c r="BO85" s="25">
        <v>0</v>
      </c>
      <c r="BP85" s="25">
        <v>2399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6147</v>
      </c>
      <c r="BW85" s="25">
        <v>84775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34791</v>
      </c>
      <c r="CD85" s="25">
        <v>0</v>
      </c>
      <c r="CE85" s="25">
        <v>2132938</v>
      </c>
      <c r="CF85" s="328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8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0</v>
      </c>
      <c r="F87" s="273">
        <v>0</v>
      </c>
      <c r="G87" s="273">
        <v>0</v>
      </c>
      <c r="H87" s="282">
        <v>30699988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0</v>
      </c>
      <c r="T87" s="273">
        <v>0</v>
      </c>
      <c r="U87" s="273">
        <v>0</v>
      </c>
      <c r="V87" s="273">
        <v>0</v>
      </c>
      <c r="W87" s="273">
        <v>0</v>
      </c>
      <c r="X87" s="273">
        <v>0</v>
      </c>
      <c r="Y87" s="273">
        <v>0</v>
      </c>
      <c r="Z87" s="273">
        <v>0</v>
      </c>
      <c r="AA87" s="273">
        <v>0</v>
      </c>
      <c r="AB87" s="273">
        <v>0</v>
      </c>
      <c r="AC87" s="273">
        <v>0</v>
      </c>
      <c r="AD87" s="273">
        <v>0</v>
      </c>
      <c r="AE87" s="273">
        <v>0</v>
      </c>
      <c r="AF87" s="273">
        <v>0</v>
      </c>
      <c r="AG87" s="273">
        <v>0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30699988</v>
      </c>
      <c r="CF87" s="328">
        <v>0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0</v>
      </c>
      <c r="T88" s="273">
        <v>0</v>
      </c>
      <c r="U88" s="273">
        <v>0</v>
      </c>
      <c r="V88" s="273">
        <v>0</v>
      </c>
      <c r="W88" s="273">
        <v>0</v>
      </c>
      <c r="X88" s="273">
        <v>0</v>
      </c>
      <c r="Y88" s="273">
        <v>0</v>
      </c>
      <c r="Z88" s="273">
        <v>0</v>
      </c>
      <c r="AA88" s="273">
        <v>0</v>
      </c>
      <c r="AB88" s="273">
        <v>0</v>
      </c>
      <c r="AC88" s="273">
        <v>0</v>
      </c>
      <c r="AD88" s="273">
        <v>0</v>
      </c>
      <c r="AE88" s="273">
        <v>0</v>
      </c>
      <c r="AF88" s="273">
        <v>0</v>
      </c>
      <c r="AG88" s="273">
        <v>0</v>
      </c>
      <c r="AH88" s="273">
        <v>0</v>
      </c>
      <c r="AI88" s="273">
        <v>0</v>
      </c>
      <c r="AJ88" s="273">
        <v>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0</v>
      </c>
      <c r="CF88" s="328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30699988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30699988</v>
      </c>
      <c r="CF89" s="328">
        <v>0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0</v>
      </c>
      <c r="F90" s="273">
        <v>0</v>
      </c>
      <c r="G90" s="273">
        <v>0</v>
      </c>
      <c r="H90" s="273">
        <v>22000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0</v>
      </c>
      <c r="T90" s="273">
        <v>0</v>
      </c>
      <c r="U90" s="273">
        <v>0</v>
      </c>
      <c r="V90" s="273">
        <v>0</v>
      </c>
      <c r="W90" s="273">
        <v>0</v>
      </c>
      <c r="X90" s="273">
        <v>0</v>
      </c>
      <c r="Y90" s="273">
        <v>0</v>
      </c>
      <c r="Z90" s="273">
        <v>0</v>
      </c>
      <c r="AA90" s="273">
        <v>0</v>
      </c>
      <c r="AB90" s="273">
        <v>0</v>
      </c>
      <c r="AC90" s="273">
        <v>0</v>
      </c>
      <c r="AD90" s="273">
        <v>0</v>
      </c>
      <c r="AE90" s="273">
        <v>0</v>
      </c>
      <c r="AF90" s="273">
        <v>0</v>
      </c>
      <c r="AG90" s="273">
        <v>0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0</v>
      </c>
      <c r="AZ90" s="273">
        <v>0</v>
      </c>
      <c r="BA90" s="273">
        <v>0</v>
      </c>
      <c r="BB90" s="273">
        <v>0</v>
      </c>
      <c r="BC90" s="273">
        <v>0</v>
      </c>
      <c r="BD90" s="273">
        <v>0</v>
      </c>
      <c r="BE90" s="273">
        <v>0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0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22000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30732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30732</v>
      </c>
      <c r="CF91" s="25">
        <v>-30732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0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0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0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34140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34140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0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3">
        <v>0</v>
      </c>
      <c r="Q94" s="333">
        <v>0</v>
      </c>
      <c r="R94" s="333">
        <v>0</v>
      </c>
      <c r="S94" s="278">
        <v>0</v>
      </c>
      <c r="T94" s="278">
        <v>0</v>
      </c>
      <c r="U94" s="334">
        <v>0</v>
      </c>
      <c r="V94" s="333">
        <v>0</v>
      </c>
      <c r="W94" s="333">
        <v>0</v>
      </c>
      <c r="X94" s="333">
        <v>0</v>
      </c>
      <c r="Y94" s="333">
        <v>0</v>
      </c>
      <c r="Z94" s="333">
        <v>0</v>
      </c>
      <c r="AA94" s="333">
        <v>0</v>
      </c>
      <c r="AB94" s="278">
        <v>0</v>
      </c>
      <c r="AC94" s="333">
        <v>0</v>
      </c>
      <c r="AD94" s="333">
        <v>0</v>
      </c>
      <c r="AE94" s="333">
        <v>0</v>
      </c>
      <c r="AF94" s="333">
        <v>0</v>
      </c>
      <c r="AG94" s="333">
        <v>0</v>
      </c>
      <c r="AH94" s="333">
        <v>0</v>
      </c>
      <c r="AI94" s="333">
        <v>0</v>
      </c>
      <c r="AJ94" s="333">
        <v>0</v>
      </c>
      <c r="AK94" s="333">
        <v>0</v>
      </c>
      <c r="AL94" s="333">
        <v>0</v>
      </c>
      <c r="AM94" s="333">
        <v>0</v>
      </c>
      <c r="AN94" s="333">
        <v>0</v>
      </c>
      <c r="AO94" s="333">
        <v>0</v>
      </c>
      <c r="AP94" s="333">
        <v>0</v>
      </c>
      <c r="AQ94" s="333">
        <v>0</v>
      </c>
      <c r="AR94" s="333">
        <v>0</v>
      </c>
      <c r="AS94" s="333">
        <v>0</v>
      </c>
      <c r="AT94" s="333">
        <v>0</v>
      </c>
      <c r="AU94" s="333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0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/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/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39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1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2">
        <v>923</v>
      </c>
      <c r="D127" s="295">
        <v>10244</v>
      </c>
      <c r="E127" s="16"/>
    </row>
    <row r="128" spans="1:5" x14ac:dyDescent="0.25">
      <c r="A128" s="16" t="s">
        <v>333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30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v>30</v>
      </c>
    </row>
    <row r="144" spans="1:5" x14ac:dyDescent="0.25">
      <c r="A144" s="16" t="s">
        <v>347</v>
      </c>
      <c r="B144" s="35" t="s">
        <v>299</v>
      </c>
      <c r="C144" s="292">
        <v>30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169</v>
      </c>
      <c r="C154" s="295">
        <v>466</v>
      </c>
      <c r="D154" s="295">
        <v>288</v>
      </c>
      <c r="E154" s="25">
        <v>923</v>
      </c>
    </row>
    <row r="155" spans="1:6" x14ac:dyDescent="0.25">
      <c r="A155" s="16" t="s">
        <v>241</v>
      </c>
      <c r="B155" s="295">
        <v>2255</v>
      </c>
      <c r="C155" s="295">
        <v>5230</v>
      </c>
      <c r="D155" s="295">
        <v>2759</v>
      </c>
      <c r="E155" s="25">
        <v>10244</v>
      </c>
    </row>
    <row r="156" spans="1:6" x14ac:dyDescent="0.25">
      <c r="A156" s="16" t="s">
        <v>354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6314000</v>
      </c>
      <c r="C157" s="295">
        <v>14644000</v>
      </c>
      <c r="D157" s="295">
        <v>9741988</v>
      </c>
      <c r="E157" s="25">
        <v>30699988</v>
      </c>
      <c r="F157" s="14"/>
    </row>
    <row r="158" spans="1:6" x14ac:dyDescent="0.25">
      <c r="A158" s="16" t="s">
        <v>287</v>
      </c>
      <c r="B158" s="295">
        <v>0</v>
      </c>
      <c r="C158" s="295">
        <v>0</v>
      </c>
      <c r="D158" s="295">
        <v>0</v>
      </c>
      <c r="E158" s="25">
        <v>0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0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0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1186.6400000000001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1186.6400000000001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657812.74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340.89000000001397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658153.63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69714.53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22817.7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92532.23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50416.73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90325.64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550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141292.37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5">
        <v>0</v>
      </c>
      <c r="C211" s="292">
        <v>0</v>
      </c>
      <c r="D211" s="295">
        <v>0</v>
      </c>
      <c r="E211" s="25">
        <v>0</v>
      </c>
    </row>
    <row r="212" spans="1:5" x14ac:dyDescent="0.25">
      <c r="A212" s="16" t="s">
        <v>389</v>
      </c>
      <c r="B212" s="295">
        <v>0</v>
      </c>
      <c r="C212" s="292">
        <v>0</v>
      </c>
      <c r="D212" s="295">
        <v>0</v>
      </c>
      <c r="E212" s="25">
        <v>0</v>
      </c>
    </row>
    <row r="213" spans="1:5" x14ac:dyDescent="0.25">
      <c r="A213" s="16" t="s">
        <v>390</v>
      </c>
      <c r="B213" s="295">
        <v>0</v>
      </c>
      <c r="C213" s="292">
        <v>0</v>
      </c>
      <c r="D213" s="295">
        <v>0</v>
      </c>
      <c r="E213" s="25">
        <v>0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394</v>
      </c>
      <c r="B216" s="295">
        <v>542536.93000000005</v>
      </c>
      <c r="C216" s="292">
        <v>3701.33</v>
      </c>
      <c r="D216" s="295">
        <v>926.71</v>
      </c>
      <c r="E216" s="25">
        <v>545311.55000000005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4297441.29</v>
      </c>
      <c r="C218" s="292">
        <v>43346.64</v>
      </c>
      <c r="D218" s="295">
        <v>0</v>
      </c>
      <c r="E218" s="25">
        <v>4340787.93</v>
      </c>
    </row>
    <row r="219" spans="1:5" x14ac:dyDescent="0.25">
      <c r="A219" s="16" t="s">
        <v>397</v>
      </c>
      <c r="B219" s="295">
        <v>3167.2299999999964</v>
      </c>
      <c r="C219" s="292">
        <v>19272.650000000001</v>
      </c>
      <c r="D219" s="295">
        <v>3167.2299999999964</v>
      </c>
      <c r="E219" s="25">
        <v>19272.650000000001</v>
      </c>
    </row>
    <row r="220" spans="1:5" x14ac:dyDescent="0.25">
      <c r="A220" s="16" t="s">
        <v>229</v>
      </c>
      <c r="B220" s="25">
        <v>4843145.45</v>
      </c>
      <c r="C220" s="225">
        <v>66320.62</v>
      </c>
      <c r="D220" s="25">
        <v>4093.9399999999964</v>
      </c>
      <c r="E220" s="25">
        <v>4905372.13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5" x14ac:dyDescent="0.25">
      <c r="A225" s="16" t="s">
        <v>389</v>
      </c>
      <c r="B225" s="295">
        <v>0</v>
      </c>
      <c r="C225" s="292">
        <v>0</v>
      </c>
      <c r="D225" s="295">
        <v>0</v>
      </c>
      <c r="E225" s="25">
        <v>0</v>
      </c>
    </row>
    <row r="226" spans="1:5" x14ac:dyDescent="0.25">
      <c r="A226" s="16" t="s">
        <v>390</v>
      </c>
      <c r="B226" s="295">
        <v>0</v>
      </c>
      <c r="C226" s="292">
        <v>0</v>
      </c>
      <c r="D226" s="295">
        <v>0</v>
      </c>
      <c r="E226" s="25">
        <v>0</v>
      </c>
    </row>
    <row r="227" spans="1:5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5" x14ac:dyDescent="0.25">
      <c r="A228" s="16" t="s">
        <v>393</v>
      </c>
      <c r="B228" s="295">
        <v>0</v>
      </c>
      <c r="C228" s="292">
        <v>0</v>
      </c>
      <c r="D228" s="295">
        <v>0</v>
      </c>
      <c r="E228" s="25">
        <v>0</v>
      </c>
    </row>
    <row r="229" spans="1:5" x14ac:dyDescent="0.25">
      <c r="A229" s="16" t="s">
        <v>394</v>
      </c>
      <c r="B229" s="295">
        <v>418608.64000000001</v>
      </c>
      <c r="C229" s="292">
        <v>20515.61</v>
      </c>
      <c r="D229" s="295">
        <v>378.44</v>
      </c>
      <c r="E229" s="25">
        <v>438745.81</v>
      </c>
    </row>
    <row r="230" spans="1:5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396</v>
      </c>
      <c r="B231" s="295">
        <v>3506994.36</v>
      </c>
      <c r="C231" s="292">
        <v>439691.07</v>
      </c>
      <c r="D231" s="295">
        <v>0</v>
      </c>
      <c r="E231" s="25">
        <v>3946685.4299999997</v>
      </c>
    </row>
    <row r="232" spans="1:5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3925603</v>
      </c>
      <c r="C233" s="225">
        <v>460206.68</v>
      </c>
      <c r="D233" s="25">
        <v>378.44</v>
      </c>
      <c r="E233" s="25">
        <v>4385431.2399999993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399</v>
      </c>
      <c r="B235" s="30"/>
      <c r="C235" s="30"/>
      <c r="D235" s="30"/>
      <c r="E235" s="30"/>
    </row>
    <row r="236" spans="1:5" x14ac:dyDescent="0.25">
      <c r="A236" s="30"/>
      <c r="B236" s="341" t="s">
        <v>400</v>
      </c>
      <c r="C236" s="341"/>
      <c r="D236" s="30"/>
      <c r="E236" s="30"/>
    </row>
    <row r="237" spans="1:5" x14ac:dyDescent="0.25">
      <c r="A237" s="43" t="s">
        <v>400</v>
      </c>
      <c r="B237" s="30"/>
      <c r="C237" s="292">
        <v>185597.63</v>
      </c>
      <c r="D237" s="32">
        <v>185597.63</v>
      </c>
      <c r="E237" s="30"/>
    </row>
    <row r="238" spans="1:5" x14ac:dyDescent="0.25">
      <c r="A238" s="34" t="s">
        <v>401</v>
      </c>
      <c r="B238" s="34"/>
      <c r="C238" s="34"/>
      <c r="D238" s="34"/>
      <c r="E238" s="34"/>
    </row>
    <row r="239" spans="1:5" x14ac:dyDescent="0.25">
      <c r="A239" s="16" t="s">
        <v>402</v>
      </c>
      <c r="B239" s="35" t="s">
        <v>299</v>
      </c>
      <c r="C239" s="292">
        <v>3406141.83</v>
      </c>
      <c r="D239" s="16"/>
      <c r="E239" s="16"/>
    </row>
    <row r="240" spans="1:5" x14ac:dyDescent="0.25">
      <c r="A240" s="16" t="s">
        <v>403</v>
      </c>
      <c r="B240" s="35" t="s">
        <v>299</v>
      </c>
      <c r="C240" s="292">
        <v>9694130.3900000006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286634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3946410.6500000004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0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17333316.870000001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7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238655.71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238655.71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124280.9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1967804.23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2092085.13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19849655.34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-8013.760000000002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4022809.3599999994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1969190.9500000002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16844.68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126468.9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73745.619999999981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2262663.8499999996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0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0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545311.55000000005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4340787.93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19272.650000000001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4905372.13</v>
      </c>
      <c r="E291" s="16"/>
    </row>
    <row r="292" spans="1:5" x14ac:dyDescent="0.25">
      <c r="A292" s="16" t="s">
        <v>439</v>
      </c>
      <c r="B292" s="35" t="s">
        <v>299</v>
      </c>
      <c r="C292" s="292">
        <v>4385431.2399999993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519940.8900000006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451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452</v>
      </c>
      <c r="B308" s="16"/>
      <c r="C308" s="22"/>
      <c r="D308" s="25">
        <v>2782604.74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453</v>
      </c>
      <c r="B312" s="30"/>
      <c r="C312" s="30"/>
      <c r="D312" s="30"/>
      <c r="E312" s="30"/>
    </row>
    <row r="313" spans="1:5" x14ac:dyDescent="0.25">
      <c r="A313" s="34" t="s">
        <v>454</v>
      </c>
      <c r="B313" s="34"/>
      <c r="C313" s="34"/>
      <c r="D313" s="34"/>
      <c r="E313" s="34"/>
    </row>
    <row r="314" spans="1:5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456</v>
      </c>
      <c r="B315" s="35" t="s">
        <v>299</v>
      </c>
      <c r="C315" s="292">
        <v>5081.2599999999838</v>
      </c>
      <c r="D315" s="16"/>
      <c r="E315" s="16"/>
    </row>
    <row r="316" spans="1:5" x14ac:dyDescent="0.25">
      <c r="A316" s="16" t="s">
        <v>457</v>
      </c>
      <c r="B316" s="35" t="s">
        <v>299</v>
      </c>
      <c r="C316" s="292">
        <v>0</v>
      </c>
      <c r="D316" s="16"/>
      <c r="E316" s="16"/>
    </row>
    <row r="317" spans="1:5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5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5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203132.64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208213.9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-14357675.24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-14357675.24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-14357675.24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340">
        <v>16931082.210000001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2781620.870000001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2782604.74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30699988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0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30699988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185597.63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17333316.870000001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238655.71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2092085.13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19849655.34</v>
      </c>
      <c r="E366" s="16"/>
    </row>
    <row r="367" spans="1:5" x14ac:dyDescent="0.25">
      <c r="A367" s="16" t="s">
        <v>499</v>
      </c>
      <c r="B367" s="16"/>
      <c r="C367" s="22"/>
      <c r="D367" s="25">
        <v>10850332.66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0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0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0</v>
      </c>
      <c r="E383" s="16"/>
    </row>
    <row r="384" spans="1:6" x14ac:dyDescent="0.25">
      <c r="A384" s="16" t="s">
        <v>516</v>
      </c>
      <c r="B384" s="16"/>
      <c r="C384" s="22"/>
      <c r="D384" s="25">
        <v>10850332.66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19577.72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1186.6400000000001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188578.08000000002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462221.17999999993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1679.09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317016.65000000008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460206.68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658153.63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92532.23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141292.37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421453</v>
      </c>
      <c r="D414" s="25">
        <v>0</v>
      </c>
      <c r="E414" s="204" t="s">
        <v>1064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421453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2763897.27</v>
      </c>
      <c r="E416" s="25"/>
    </row>
    <row r="417" spans="1:13" x14ac:dyDescent="0.25">
      <c r="A417" s="25" t="s">
        <v>530</v>
      </c>
      <c r="B417" s="16"/>
      <c r="C417" s="22"/>
      <c r="D417" s="25">
        <v>8086435.3900000006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0</v>
      </c>
      <c r="E420" s="25"/>
    </row>
    <row r="421" spans="1:13" x14ac:dyDescent="0.25">
      <c r="A421" s="25" t="s">
        <v>534</v>
      </c>
      <c r="B421" s="16"/>
      <c r="C421" s="22"/>
      <c r="D421" s="25">
        <v>8086435.3900000006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8086435.3900000006</v>
      </c>
      <c r="E424" s="16"/>
    </row>
    <row r="426" spans="1:13" ht="29.1" customHeight="1" x14ac:dyDescent="0.25">
      <c r="A426" s="343" t="s">
        <v>538</v>
      </c>
      <c r="B426" s="343"/>
      <c r="C426" s="343"/>
      <c r="D426" s="343"/>
      <c r="E426" s="343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22000</v>
      </c>
      <c r="E612" s="219">
        <f>SUM(C624:D647)+SUM(C668:D713)</f>
        <v>1347724</v>
      </c>
      <c r="F612" s="219">
        <f>CE64-(AX64+BD64+BE64+BG64+BJ64+BN64+BP64+BQ64+CB64+CC64+CD64)</f>
        <v>462149</v>
      </c>
      <c r="G612" s="217">
        <f>CE91-(AX91+AY91+BD91+BE91+BG91+BJ91+BN91+BP91+BQ91+CB91+CC91+CD91)</f>
        <v>30732</v>
      </c>
      <c r="H612" s="222">
        <f>CE60-(AX60+AY60+AZ60+BD60+BE60+BG60+BJ60+BN60+BO60+BP60+BQ60+BR60+CB60+CC60+CD60)</f>
        <v>0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34140</v>
      </c>
      <c r="K612" s="217">
        <f>CE89-(AW89+AX89+AY89+AZ89+BA89+BB89+BC89+BD89+BE89+BF89+BG89+BH89+BI89+BJ89+BK89+BL89+BM89+BN89+BO89+BP89+BQ89+BR89+BS89+BT89+BU89+BV89+BW89+BX89+CB89+CC89+CD89)</f>
        <v>30699988</v>
      </c>
      <c r="L612" s="223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17036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17036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137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747887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34791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2399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785214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338635</v>
      </c>
      <c r="D625" s="217">
        <f>(D615/D612)*AY90</f>
        <v>0</v>
      </c>
      <c r="E625" s="219">
        <f>(E623/E612)*SUM(C625:D625)</f>
        <v>197296.28832758041</v>
      </c>
      <c r="F625" s="219">
        <f>(F624/F612)*AY64</f>
        <v>0</v>
      </c>
      <c r="G625" s="217">
        <f>SUM(C625:F625)</f>
        <v>535931.28832758043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118779</v>
      </c>
      <c r="D629" s="217">
        <f>(D615/D612)*BF90</f>
        <v>0</v>
      </c>
      <c r="E629" s="219">
        <f>(E623/E612)*SUM(C629:D629)</f>
        <v>69203.289179386877</v>
      </c>
      <c r="F629" s="219">
        <f>(F624/F612)*BF64</f>
        <v>0</v>
      </c>
      <c r="G629" s="217">
        <f>(G625/G612)*BF91</f>
        <v>0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11789</v>
      </c>
      <c r="D630" s="217">
        <f>(D615/D612)*BA90</f>
        <v>0</v>
      </c>
      <c r="E630" s="219">
        <f>(E623/E612)*SUM(C630:D630)</f>
        <v>6868.5337992051782</v>
      </c>
      <c r="F630" s="219">
        <f>(F624/F612)*BA64</f>
        <v>0</v>
      </c>
      <c r="G630" s="217">
        <f>(G625/G612)*BA91</f>
        <v>0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23192</v>
      </c>
      <c r="D633" s="217">
        <f>(D615/D612)*BC90</f>
        <v>0</v>
      </c>
      <c r="E633" s="219">
        <f>(E623/E612)*SUM(C633:D633)</f>
        <v>13512.17540683404</v>
      </c>
      <c r="F633" s="219">
        <f>(F624/F612)*BC64</f>
        <v>0</v>
      </c>
      <c r="G633" s="217">
        <f>(G625/G612)*BC91</f>
        <v>0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59550</v>
      </c>
      <c r="D634" s="217">
        <f>(D615/D612)*BI90</f>
        <v>0</v>
      </c>
      <c r="E634" s="219">
        <f>(E623/E612)*SUM(C634:D634)</f>
        <v>34695.15546209758</v>
      </c>
      <c r="F634" s="219">
        <f>(F624/F612)*BI64</f>
        <v>0</v>
      </c>
      <c r="G634" s="217">
        <f>(G625/G612)*BI91</f>
        <v>0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7459</v>
      </c>
      <c r="D635" s="217">
        <f>(D615/D612)*BK90</f>
        <v>0</v>
      </c>
      <c r="E635" s="219">
        <f>(E623/E612)*SUM(C635:D635)</f>
        <v>4345.7794221962358</v>
      </c>
      <c r="F635" s="219">
        <f>(F624/F612)*BK64</f>
        <v>0</v>
      </c>
      <c r="G635" s="217">
        <f>(G625/G612)*BK91</f>
        <v>0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6147</v>
      </c>
      <c r="D642" s="217">
        <f>(D615/D612)*BV90</f>
        <v>0</v>
      </c>
      <c r="E642" s="219">
        <f>(E623/E612)*SUM(C642:D642)</f>
        <v>3581.3790197399467</v>
      </c>
      <c r="F642" s="219">
        <f>(F624/F612)*BV64</f>
        <v>0</v>
      </c>
      <c r="G642" s="217">
        <f>(G625/G612)*BV91</f>
        <v>0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84775</v>
      </c>
      <c r="D643" s="217">
        <f>(D615/D612)*BW90</f>
        <v>0</v>
      </c>
      <c r="E643" s="219">
        <f>(E623/E612)*SUM(C643:D643)</f>
        <v>49391.801919384088</v>
      </c>
      <c r="F643" s="219">
        <f>(F624/F612)*BW64</f>
        <v>0</v>
      </c>
      <c r="G643" s="217">
        <f>(G625/G612)*BW91</f>
        <v>0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>
        <f>(G625/G612)*BY91</f>
        <v>0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1452576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>
        <f>(F624/F612)*E64</f>
        <v>0</v>
      </c>
      <c r="G670" s="217">
        <f>(G625/G612)*E91</f>
        <v>0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487199</v>
      </c>
      <c r="D673" s="217">
        <f>(D615/D612)*H90</f>
        <v>17036</v>
      </c>
      <c r="E673" s="219">
        <f>(E623/E612)*SUM(C673:D673)</f>
        <v>293778.53424736817</v>
      </c>
      <c r="F673" s="219">
        <f>(F624/F612)*H64</f>
        <v>0</v>
      </c>
      <c r="G673" s="217">
        <f>(G625/G612)*H91</f>
        <v>535931.28832758043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>
        <f>(G625/G612)*S91</f>
        <v>0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47464</v>
      </c>
      <c r="D686" s="217">
        <f>(D615/D612)*U90</f>
        <v>0</v>
      </c>
      <c r="E686" s="219">
        <f>(E623/E612)*SUM(C686:D686)</f>
        <v>27653.582852275391</v>
      </c>
      <c r="F686" s="219">
        <f>(F624/F612)*U64</f>
        <v>0</v>
      </c>
      <c r="G686" s="217">
        <f>(G625/G612)*U91</f>
        <v>0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13354</v>
      </c>
      <c r="D690" s="217">
        <f>(D615/D612)*Y90</f>
        <v>0</v>
      </c>
      <c r="E690" s="219">
        <f>(E623/E612)*SUM(C690:D690)</f>
        <v>7780.3376329278099</v>
      </c>
      <c r="F690" s="219">
        <f>(F624/F612)*Y64</f>
        <v>0</v>
      </c>
      <c r="G690" s="217">
        <f>(G625/G612)*Y91</f>
        <v>0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114015</v>
      </c>
      <c r="D693" s="217">
        <f>(D615/D612)*AB90</f>
        <v>0</v>
      </c>
      <c r="E693" s="219">
        <f>(E623/E612)*SUM(C693:D693)</f>
        <v>66427.676742419062</v>
      </c>
      <c r="F693" s="219">
        <f>(F624/F612)*AB64</f>
        <v>0</v>
      </c>
      <c r="G693" s="217">
        <f>(G625/G612)*AB91</f>
        <v>0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>
        <f>(F624/F612)*AG64</f>
        <v>0</v>
      </c>
      <c r="G698" s="217">
        <f>(G625/G612)*AG91</f>
        <v>0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18301</v>
      </c>
      <c r="D704" s="217">
        <f>(D615/D612)*AM90</f>
        <v>0</v>
      </c>
      <c r="E704" s="219">
        <f>(E623/E612)*SUM(C704:D704)</f>
        <v>10662.569943104078</v>
      </c>
      <c r="F704" s="219">
        <f>(F624/F612)*AM64</f>
        <v>0</v>
      </c>
      <c r="G704" s="217">
        <f>(G625/G612)*AM91</f>
        <v>0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29</v>
      </c>
      <c r="D713" s="217">
        <f>(D615/D612)*AV90</f>
        <v>0</v>
      </c>
      <c r="E713" s="219">
        <f>(E623/E612)*SUM(C713:D713)</f>
        <v>16.896045481122247</v>
      </c>
      <c r="F713" s="219">
        <f>(F624/F612)*AV64</f>
        <v>0</v>
      </c>
      <c r="G713" s="217">
        <f>(G625/G612)*AV91</f>
        <v>0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2132938</v>
      </c>
      <c r="D715" s="202">
        <f>SUM(D616:D647)+SUM(D668:D713)</f>
        <v>17036</v>
      </c>
      <c r="E715" s="202">
        <f>SUM(E624:E647)+SUM(E668:E713)</f>
        <v>785214</v>
      </c>
      <c r="F715" s="202">
        <f>SUM(F625:F648)+SUM(F668:F713)</f>
        <v>0</v>
      </c>
      <c r="G715" s="202">
        <f>SUM(G626:G647)+SUM(G668:G713)</f>
        <v>535931.28832758043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2132938</v>
      </c>
      <c r="D716" s="202">
        <f>D615</f>
        <v>17036</v>
      </c>
      <c r="E716" s="202">
        <f>E623</f>
        <v>785214</v>
      </c>
      <c r="F716" s="202">
        <f>F624</f>
        <v>0</v>
      </c>
      <c r="G716" s="202">
        <f>G625</f>
        <v>535931.28832758043</v>
      </c>
      <c r="H716" s="202">
        <f>H628</f>
        <v>0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1452576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922</v>
      </c>
      <c r="C2" s="11" t="str">
        <f>SUBSTITUTE(LEFT(data!C98,49),",","")</f>
        <v>BHC Fairfax Behavioral Health - Everett</v>
      </c>
      <c r="D2" s="11" t="str">
        <f>LEFT(data!C99, 49)</f>
        <v>916 Pacific Ave, 7th Floor</v>
      </c>
      <c r="E2" s="11" t="str">
        <f>LEFT(data!C100, 100)</f>
        <v>Everett</v>
      </c>
      <c r="F2" s="11" t="str">
        <f>LEFT(data!C101, 2)</f>
        <v>WA</v>
      </c>
      <c r="G2" s="11" t="str">
        <f>LEFT(data!C102, 100)</f>
        <v>98201</v>
      </c>
      <c r="H2" s="11" t="str">
        <f>LEFT(data!C103, 100)</f>
        <v>Snohomish</v>
      </c>
      <c r="I2" s="11" t="str">
        <f>LEFT(data!C104, 49)</f>
        <v>Christopher West</v>
      </c>
      <c r="J2" s="11" t="str">
        <f>LEFT(data!C105, 49)</f>
        <v>Brady Gustafson</v>
      </c>
      <c r="K2" s="11" t="str">
        <f>LEFT(data!C107, 49)</f>
        <v>425.821.2000</v>
      </c>
      <c r="L2" s="11" t="str">
        <f>LEFT(data!C108, 49)</f>
        <v/>
      </c>
      <c r="M2" s="11" t="str">
        <f>LEFT(data!C109, 49)</f>
        <v>Nicole Bryan</v>
      </c>
      <c r="N2" s="11" t="str">
        <f>LEFT(data!C110, 49)</f>
        <v>Nicole.bryan@uhsinc.com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922</v>
      </c>
      <c r="B2" s="200" t="str">
        <f>RIGHT(data!C96,4)</f>
        <v>2024</v>
      </c>
      <c r="C2" s="12" t="s">
        <v>1163</v>
      </c>
      <c r="D2" s="199">
        <f>ROUND(N(data!C181),0)</f>
        <v>727</v>
      </c>
      <c r="E2" s="199">
        <f>ROUND(N(data!C182),0)</f>
        <v>0</v>
      </c>
      <c r="F2" s="199">
        <f>ROUND(N(data!C183),0)</f>
        <v>0</v>
      </c>
      <c r="G2" s="199">
        <f>ROUND(N(data!C184),0)</f>
        <v>0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0</v>
      </c>
      <c r="K2" s="199">
        <f>ROUND(N(data!C191),0)</f>
        <v>675601</v>
      </c>
      <c r="L2" s="199">
        <f>ROUND(N(data!C192),0)</f>
        <v>1192</v>
      </c>
      <c r="M2" s="199">
        <f>ROUND(N(data!C195),0)</f>
        <v>70789</v>
      </c>
      <c r="N2" s="199">
        <f>ROUND(N(data!C196),0)</f>
        <v>18926</v>
      </c>
      <c r="O2" s="199">
        <f>ROUND(N(data!C199),0)</f>
        <v>54944</v>
      </c>
      <c r="P2" s="199">
        <f>ROUND(N(data!C200),0)</f>
        <v>-166931</v>
      </c>
      <c r="Q2" s="199">
        <f>ROUND(N(data!C201),0)</f>
        <v>621</v>
      </c>
      <c r="R2" s="199">
        <f>ROUND(N(data!C204),0)</f>
        <v>0</v>
      </c>
      <c r="S2" s="199">
        <f>ROUND(N(data!C205),0)</f>
        <v>0</v>
      </c>
      <c r="T2" s="199">
        <f>ROUND(N(data!B211),0)</f>
        <v>0</v>
      </c>
      <c r="U2" s="199">
        <f>ROUND(N(data!C211),0)</f>
        <v>0</v>
      </c>
      <c r="V2" s="199">
        <f>ROUND(N(data!D211),0)</f>
        <v>0</v>
      </c>
      <c r="W2" s="199">
        <f>ROUND(N(data!B212),0)</f>
        <v>0</v>
      </c>
      <c r="X2" s="199">
        <f>ROUND(N(data!C212),0)</f>
        <v>0</v>
      </c>
      <c r="Y2" s="199">
        <f>ROUND(N(data!D212),0)</f>
        <v>0</v>
      </c>
      <c r="Z2" s="199">
        <f>ROUND(N(data!B213),0)</f>
        <v>0</v>
      </c>
      <c r="AA2" s="199">
        <f>ROUND(N(data!C213),0)</f>
        <v>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545312</v>
      </c>
      <c r="AJ2" s="199">
        <f>ROUND(N(data!C216),0)</f>
        <v>5913</v>
      </c>
      <c r="AK2" s="199">
        <f>ROUND(N(data!D216),0)</f>
        <v>4589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4340788</v>
      </c>
      <c r="AP2" s="199">
        <f>ROUND(N(data!C218),0)</f>
        <v>0</v>
      </c>
      <c r="AQ2" s="199">
        <f>ROUND(N(data!D218),0)</f>
        <v>0</v>
      </c>
      <c r="AR2" s="199">
        <f>ROUND(N(data!B219),0)</f>
        <v>19273</v>
      </c>
      <c r="AS2" s="199">
        <f>ROUND(N(data!C219),0)</f>
        <v>0</v>
      </c>
      <c r="AT2" s="199">
        <f>ROUND(N(data!D219),0)</f>
        <v>19273</v>
      </c>
      <c r="AU2" s="199">
        <v>0</v>
      </c>
      <c r="AV2" s="199">
        <v>0</v>
      </c>
      <c r="AW2" s="199">
        <v>0</v>
      </c>
      <c r="AX2" s="199">
        <f>ROUND(N(data!B225),0)</f>
        <v>0</v>
      </c>
      <c r="AY2" s="199">
        <f>ROUND(N(data!C225),0)</f>
        <v>0</v>
      </c>
      <c r="AZ2" s="199">
        <f>ROUND(N(data!D225),0)</f>
        <v>0</v>
      </c>
      <c r="BA2" s="199">
        <f>ROUND(N(data!B226),0)</f>
        <v>0</v>
      </c>
      <c r="BB2" s="199">
        <f>ROUND(N(data!C226),0)</f>
        <v>0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438746</v>
      </c>
      <c r="BK2" s="199">
        <f>ROUND(N(data!C229),0)</f>
        <v>16809</v>
      </c>
      <c r="BL2" s="199">
        <f>ROUND(N(data!D229),0)</f>
        <v>4589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3946685</v>
      </c>
      <c r="BQ2" s="199">
        <f>ROUND(N(data!C231),0)</f>
        <v>360367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4083841</v>
      </c>
      <c r="BW2" s="199">
        <f>ROUND(N(data!C240),0)</f>
        <v>8829163</v>
      </c>
      <c r="BX2" s="199">
        <f>ROUND(N(data!C241),0)</f>
        <v>0</v>
      </c>
      <c r="BY2" s="199">
        <f>ROUND(N(data!C242),0)</f>
        <v>255725</v>
      </c>
      <c r="BZ2" s="199">
        <f>ROUND(N(data!C243),0)</f>
        <v>3221872</v>
      </c>
      <c r="CA2" s="199">
        <f>ROUND(N(data!C244),0)</f>
        <v>0</v>
      </c>
      <c r="CB2" s="199">
        <f>ROUND(N(data!C247),0)</f>
        <v>9</v>
      </c>
      <c r="CC2" s="199">
        <f>ROUND(N(data!C249),0)</f>
        <v>61248</v>
      </c>
      <c r="CD2" s="199">
        <f>ROUND(N(data!C250),0)</f>
        <v>0</v>
      </c>
      <c r="CE2" s="199">
        <f>ROUND(N(data!C254)+N(data!C255),0)</f>
        <v>3017742</v>
      </c>
      <c r="CF2" s="199">
        <f>ROUND(N(data!D237),0)</f>
        <v>192240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922</v>
      </c>
      <c r="B2" s="12" t="str">
        <f>RIGHT(data!C96,4)</f>
        <v>2024</v>
      </c>
      <c r="C2" s="12" t="s">
        <v>1163</v>
      </c>
      <c r="D2" s="198">
        <f>ROUND(N(data!C127),0)</f>
        <v>1028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10161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30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30</v>
      </c>
      <c r="X2" s="198">
        <f>ROUND(N(data!C145),0)</f>
        <v>0</v>
      </c>
      <c r="Y2" s="198">
        <f>ROUND(N(data!B154),0)</f>
        <v>193</v>
      </c>
      <c r="Z2" s="198">
        <f>ROUND(N(data!B155),0)</f>
        <v>2452</v>
      </c>
      <c r="AA2" s="198">
        <f>ROUND(N(data!B156),0)</f>
        <v>0</v>
      </c>
      <c r="AB2" s="198">
        <f>ROUND(N(data!B157),0)</f>
        <v>6865600</v>
      </c>
      <c r="AC2" s="198">
        <f>ROUND(N(data!B158),0)</f>
        <v>0</v>
      </c>
      <c r="AD2" s="198">
        <f>ROUND(N(data!C154),0)</f>
        <v>547</v>
      </c>
      <c r="AE2" s="198">
        <f>ROUND(N(data!C155),0)</f>
        <v>5354</v>
      </c>
      <c r="AF2" s="198">
        <f>ROUND(N(data!C156),0)</f>
        <v>0</v>
      </c>
      <c r="AG2" s="198">
        <f>ROUND(N(data!C157),0)</f>
        <v>14991200</v>
      </c>
      <c r="AH2" s="198">
        <f>ROUND(N(data!C158),0)</f>
        <v>0</v>
      </c>
      <c r="AI2" s="198">
        <f>ROUND(N(data!D154),0)</f>
        <v>288</v>
      </c>
      <c r="AJ2" s="198">
        <f>ROUND(N(data!D155),0)</f>
        <v>2355</v>
      </c>
      <c r="AK2" s="198">
        <f>ROUND(N(data!D156),0)</f>
        <v>0</v>
      </c>
      <c r="AL2" s="198">
        <f>ROUND(N(data!D157),0)</f>
        <v>9180052</v>
      </c>
      <c r="AM2" s="198">
        <f>ROUND(N(data!D158),0)</f>
        <v>0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I26" sqref="I26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922</v>
      </c>
      <c r="B2" s="200" t="str">
        <f>RIGHT(data!C96,4)</f>
        <v>2024</v>
      </c>
      <c r="C2" s="12" t="s">
        <v>1163</v>
      </c>
      <c r="D2" s="198">
        <f>ROUND(N(data!C266),0)</f>
        <v>-12577</v>
      </c>
      <c r="E2" s="198">
        <f>ROUND(N(data!C267),0)</f>
        <v>0</v>
      </c>
      <c r="F2" s="198">
        <f>ROUND(N(data!C268),0)</f>
        <v>3266455</v>
      </c>
      <c r="G2" s="198">
        <f>ROUND(N(data!C269),0)</f>
        <v>1988058</v>
      </c>
      <c r="H2" s="198">
        <f>ROUND(N(data!C270),0)</f>
        <v>25168</v>
      </c>
      <c r="I2" s="198">
        <f>ROUND(N(data!C271),0)</f>
        <v>0</v>
      </c>
      <c r="J2" s="198">
        <f>ROUND(N(data!C272),0)</f>
        <v>0</v>
      </c>
      <c r="K2" s="198">
        <f>ROUND(N(data!C273),0)</f>
        <v>145869</v>
      </c>
      <c r="L2" s="198">
        <f>ROUND(N(data!C274),0)</f>
        <v>73166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0</v>
      </c>
      <c r="R2" s="198">
        <f>ROUND(N(data!C284),0)</f>
        <v>0</v>
      </c>
      <c r="S2" s="198">
        <f>ROUND(N(data!C285),0)</f>
        <v>0</v>
      </c>
      <c r="T2" s="198">
        <f>ROUND(N(data!C286),0)</f>
        <v>0</v>
      </c>
      <c r="U2" s="198">
        <f>ROUND(N(data!C287),0)</f>
        <v>0</v>
      </c>
      <c r="V2" s="198">
        <f>ROUND(N(data!C288),0)</f>
        <v>546636</v>
      </c>
      <c r="W2" s="198">
        <f>ROUND(N(data!C289),0)</f>
        <v>4340788</v>
      </c>
      <c r="X2" s="198">
        <f>ROUND(N(data!C290),0)</f>
        <v>0</v>
      </c>
      <c r="Y2" s="198">
        <f>ROUND(N(data!C291),0)</f>
        <v>0</v>
      </c>
      <c r="Z2" s="198">
        <f>ROUND(N(data!C292),0)</f>
        <v>4758018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126323</v>
      </c>
      <c r="AK2" s="198">
        <f>ROUND(N(data!C316),0)</f>
        <v>0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11146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-24630898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26132857</v>
      </c>
      <c r="BJ2" s="198">
        <f>ROUND(N(data!C349),0)</f>
        <v>0</v>
      </c>
      <c r="BK2" s="198">
        <f>ROUND(N(data!CE60),2)</f>
        <v>0</v>
      </c>
      <c r="BL2" s="198">
        <f>ROUND(N(data!C358),0)</f>
        <v>31036852</v>
      </c>
      <c r="BM2" s="198">
        <f>ROUND(N(data!C359),0)</f>
        <v>0</v>
      </c>
      <c r="BN2" s="198">
        <f>ROUND(N(data!C363),0)</f>
        <v>16390601</v>
      </c>
      <c r="BO2" s="198">
        <f>ROUND(N(data!C364),0)</f>
        <v>61248</v>
      </c>
      <c r="BP2" s="198">
        <f>ROUND(N(data!C365),0)</f>
        <v>3017742</v>
      </c>
      <c r="BQ2" s="198">
        <f>ROUND(N(data!D381),0)</f>
        <v>3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3</v>
      </c>
      <c r="CC2" s="198">
        <f>ROUND(N(data!C382),0)</f>
        <v>0</v>
      </c>
      <c r="CD2" s="198">
        <f>ROUND(N(data!C389),0)</f>
        <v>5285</v>
      </c>
      <c r="CE2" s="198">
        <f>ROUND(N(data!C390),0)</f>
        <v>727</v>
      </c>
      <c r="CF2" s="198">
        <f>ROUND(N(data!C391),0)</f>
        <v>44050</v>
      </c>
      <c r="CG2" s="198">
        <f>ROUND(N(data!C392),0)</f>
        <v>614247</v>
      </c>
      <c r="CH2" s="198">
        <f>ROUND(N(data!C393),0)</f>
        <v>2899</v>
      </c>
      <c r="CI2" s="198">
        <f>ROUND(N(data!C394),0)</f>
        <v>383988</v>
      </c>
      <c r="CJ2" s="198">
        <f>ROUND(N(data!C395),0)</f>
        <v>377176</v>
      </c>
      <c r="CK2" s="198">
        <f>ROUND(N(data!C396),0)</f>
        <v>676793</v>
      </c>
      <c r="CL2" s="198">
        <f>ROUND(N(data!C397),0)</f>
        <v>89714</v>
      </c>
      <c r="CM2" s="198">
        <f>ROUND(N(data!C398),0)</f>
        <v>-111367</v>
      </c>
      <c r="CN2" s="198">
        <f>ROUND(N(data!C399),0)</f>
        <v>0</v>
      </c>
      <c r="CO2" s="198">
        <f>ROUND(N(data!C362),0)</f>
        <v>192240</v>
      </c>
      <c r="CP2" s="198">
        <f>ROUND(N(data!D415),0)</f>
        <v>399678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399678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KuzFFbbnqdS/CVlgWnoDElJfz1BxDxRD2N+HSRldXhgsKQ1nbu+jbhtqPiOWIsUFtwS6SMUvBqWysW6u26w98w==" saltValue="y1Kwvm+fX5SpGCuR0OFUP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E31" sqref="E31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922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922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922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0</v>
      </c>
      <c r="F4" s="271">
        <f>ROUND(N(data!E60), 2)</f>
        <v>0</v>
      </c>
      <c r="G4" s="198">
        <f>ROUND(N(data!E61), 0)</f>
        <v>0</v>
      </c>
      <c r="H4" s="198">
        <f>ROUND(N(data!E62), 0)</f>
        <v>0</v>
      </c>
      <c r="I4" s="198">
        <f>ROUND(N(data!E63), 0)</f>
        <v>0</v>
      </c>
      <c r="J4" s="198">
        <f>ROUND(N(data!E64), 0)</f>
        <v>0</v>
      </c>
      <c r="K4" s="198">
        <f>ROUND(N(data!E65), 0)</f>
        <v>0</v>
      </c>
      <c r="L4" s="198">
        <f>ROUND(N(data!E66), 0)</f>
        <v>0</v>
      </c>
      <c r="M4" s="198">
        <f>ROUND(N(data!E67), 0)</f>
        <v>0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0</v>
      </c>
      <c r="AF4" s="198">
        <f>ROUND(N(data!E87), 0)</f>
        <v>0</v>
      </c>
      <c r="AG4" s="198">
        <f>ROUND(N(data!E90), 0)</f>
        <v>0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271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922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922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922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10161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169</v>
      </c>
      <c r="K7" s="198">
        <f>ROUND(N(data!H65), 0)</f>
        <v>0</v>
      </c>
      <c r="L7" s="198">
        <f>ROUND(N(data!H66), 0)</f>
        <v>1615</v>
      </c>
      <c r="M7" s="198">
        <f>ROUND(N(data!H67), 0)</f>
        <v>377176</v>
      </c>
      <c r="N7" s="198">
        <f>ROUND(N(data!H68), 0)</f>
        <v>591</v>
      </c>
      <c r="O7" s="198">
        <f>ROUND(N(data!H69), 0)</f>
        <v>94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94</v>
      </c>
      <c r="AD7" s="198">
        <f>ROUND(N(data!H84), 0)</f>
        <v>0</v>
      </c>
      <c r="AE7" s="198">
        <f>ROUND(N(data!H89), 0)</f>
        <v>31036852</v>
      </c>
      <c r="AF7" s="198">
        <f>ROUND(N(data!H87), 0)</f>
        <v>31036852</v>
      </c>
      <c r="AG7" s="198">
        <f>ROUND(N(data!H90), 0)</f>
        <v>22000</v>
      </c>
      <c r="AH7" s="198">
        <f>ROUND(N(data!H91), 0)</f>
        <v>30483</v>
      </c>
      <c r="AI7" s="198">
        <f>ROUND(N(data!H92), 0)</f>
        <v>0</v>
      </c>
      <c r="AJ7" s="198">
        <f>ROUND(N(data!H93), 0)</f>
        <v>15294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922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922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922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922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922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922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922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922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922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922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922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922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922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0</v>
      </c>
      <c r="G20" s="198">
        <f>ROUND(N(data!U61), 0)</f>
        <v>0</v>
      </c>
      <c r="H20" s="198">
        <f>ROUND(N(data!U62), 0)</f>
        <v>0</v>
      </c>
      <c r="I20" s="198">
        <f>ROUND(N(data!U63), 0)</f>
        <v>0</v>
      </c>
      <c r="J20" s="198">
        <f>ROUND(N(data!U64), 0)</f>
        <v>0</v>
      </c>
      <c r="K20" s="198">
        <f>ROUND(N(data!U65), 0)</f>
        <v>0</v>
      </c>
      <c r="L20" s="198">
        <f>ROUND(N(data!U66), 0)</f>
        <v>61369</v>
      </c>
      <c r="M20" s="198">
        <f>ROUND(N(data!U67), 0)</f>
        <v>0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0</v>
      </c>
      <c r="AF20" s="198">
        <f>ROUND(N(data!U87), 0)</f>
        <v>0</v>
      </c>
      <c r="AG20" s="198">
        <f>ROUND(N(data!U90), 0)</f>
        <v>0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922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922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922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922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0</v>
      </c>
      <c r="G24" s="198">
        <f>ROUND(N(data!Y61), 0)</f>
        <v>0</v>
      </c>
      <c r="H24" s="198">
        <f>ROUND(N(data!Y62), 0)</f>
        <v>0</v>
      </c>
      <c r="I24" s="198">
        <f>ROUND(N(data!Y63), 0)</f>
        <v>0</v>
      </c>
      <c r="J24" s="198">
        <f>ROUND(N(data!Y64), 0)</f>
        <v>0</v>
      </c>
      <c r="K24" s="198">
        <f>ROUND(N(data!Y65), 0)</f>
        <v>0</v>
      </c>
      <c r="L24" s="198">
        <f>ROUND(N(data!Y66), 0)</f>
        <v>21910</v>
      </c>
      <c r="M24" s="198">
        <f>ROUND(N(data!Y67), 0)</f>
        <v>0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0</v>
      </c>
      <c r="AF24" s="198">
        <f>ROUND(N(data!Y87), 0)</f>
        <v>0</v>
      </c>
      <c r="AG24" s="198">
        <f>ROUND(N(data!Y90), 0)</f>
        <v>0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922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922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922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0</v>
      </c>
      <c r="G27" s="198">
        <f>ROUND(N(data!AB61), 0)</f>
        <v>0</v>
      </c>
      <c r="H27" s="198">
        <f>ROUND(N(data!AB62), 0)</f>
        <v>0</v>
      </c>
      <c r="I27" s="198">
        <f>ROUND(N(data!AB63), 0)</f>
        <v>0</v>
      </c>
      <c r="J27" s="198">
        <f>ROUND(N(data!AB64), 0)</f>
        <v>98886</v>
      </c>
      <c r="K27" s="198">
        <f>ROUND(N(data!AB65), 0)</f>
        <v>0</v>
      </c>
      <c r="L27" s="198">
        <f>ROUND(N(data!AB66), 0)</f>
        <v>42297</v>
      </c>
      <c r="M27" s="198">
        <f>ROUND(N(data!AB67), 0)</f>
        <v>0</v>
      </c>
      <c r="N27" s="198">
        <f>ROUND(N(data!AB68), 0)</f>
        <v>0</v>
      </c>
      <c r="O27" s="198">
        <f>ROUND(N(data!AB69), 0)</f>
        <v>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0</v>
      </c>
      <c r="AF27" s="198">
        <f>ROUND(N(data!AB87), 0)</f>
        <v>0</v>
      </c>
      <c r="AG27" s="198">
        <f>ROUND(N(data!AB90), 0)</f>
        <v>0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922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922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922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922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922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0</v>
      </c>
      <c r="G32" s="198">
        <f>ROUND(N(data!AG61), 0)</f>
        <v>0</v>
      </c>
      <c r="H32" s="198">
        <f>ROUND(N(data!AG62), 0)</f>
        <v>0</v>
      </c>
      <c r="I32" s="198">
        <f>ROUND(N(data!AG63), 0)</f>
        <v>0</v>
      </c>
      <c r="J32" s="198">
        <f>ROUND(N(data!AG64), 0)</f>
        <v>0</v>
      </c>
      <c r="K32" s="198">
        <f>ROUND(N(data!AG65), 0)</f>
        <v>0</v>
      </c>
      <c r="L32" s="198">
        <f>ROUND(N(data!AG66), 0)</f>
        <v>0</v>
      </c>
      <c r="M32" s="198">
        <f>ROUND(N(data!AG67), 0)</f>
        <v>0</v>
      </c>
      <c r="N32" s="198">
        <f>ROUND(N(data!AG68), 0)</f>
        <v>0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0</v>
      </c>
      <c r="AF32" s="198">
        <f>ROUND(N(data!AG87), 0)</f>
        <v>0</v>
      </c>
      <c r="AG32" s="198">
        <f>ROUND(N(data!AG90), 0)</f>
        <v>0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922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922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922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922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922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922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2605</v>
      </c>
      <c r="K38" s="198">
        <f>ROUND(N(data!AM65), 0)</f>
        <v>0</v>
      </c>
      <c r="L38" s="198">
        <f>ROUND(N(data!AM66), 0)</f>
        <v>13325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922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922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922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922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922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922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922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922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922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922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922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922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30483</v>
      </c>
      <c r="F50" s="271">
        <f>ROUND(N(data!AY60), 2)</f>
        <v>0</v>
      </c>
      <c r="G50" s="198">
        <f>ROUND(N(data!AY61), 0)</f>
        <v>0</v>
      </c>
      <c r="H50" s="198">
        <f>ROUND(N(data!AY62), 0)</f>
        <v>0</v>
      </c>
      <c r="I50" s="198">
        <f>ROUND(N(data!AY63), 0)</f>
        <v>0</v>
      </c>
      <c r="J50" s="198">
        <f>ROUND(N(data!AY64), 0)</f>
        <v>475863</v>
      </c>
      <c r="K50" s="198">
        <f>ROUND(N(data!AY65), 0)</f>
        <v>0</v>
      </c>
      <c r="L50" s="198">
        <f>ROUND(N(data!AY66), 0)</f>
        <v>13302</v>
      </c>
      <c r="M50" s="198">
        <f>ROUND(N(data!AY67), 0)</f>
        <v>0</v>
      </c>
      <c r="N50" s="198">
        <f>ROUND(N(data!AY68), 0)</f>
        <v>0</v>
      </c>
      <c r="O50" s="198">
        <f>ROUND(N(data!AY69), 0)</f>
        <v>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922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922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37254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922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922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21840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21840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922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922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22000</v>
      </c>
      <c r="F56" s="271">
        <f>ROUND(N(data!BE60), 2)</f>
        <v>0</v>
      </c>
      <c r="G56" s="198">
        <f>ROUND(N(data!BE61), 0)</f>
        <v>0</v>
      </c>
      <c r="H56" s="198">
        <f>ROUND(N(data!BE62), 0)</f>
        <v>0</v>
      </c>
      <c r="I56" s="198">
        <f>ROUND(N(data!BE63), 0)</f>
        <v>0</v>
      </c>
      <c r="J56" s="198">
        <f>ROUND(N(data!BE64), 0)</f>
        <v>220</v>
      </c>
      <c r="K56" s="198">
        <f>ROUND(N(data!BE65), 0)</f>
        <v>2899</v>
      </c>
      <c r="L56" s="198">
        <f>ROUND(N(data!BE66), 0)</f>
        <v>6000</v>
      </c>
      <c r="M56" s="198">
        <f>ROUND(N(data!BE67), 0)</f>
        <v>0</v>
      </c>
      <c r="N56" s="198">
        <f>ROUND(N(data!BE68), 0)</f>
        <v>601</v>
      </c>
      <c r="O56" s="198">
        <f>ROUND(N(data!BE69), 0)</f>
        <v>55896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55896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0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922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129708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922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16403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16403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922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5153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922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35051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922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147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147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922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476</v>
      </c>
      <c r="K62" s="198">
        <f>ROUND(N(data!BK65), 0)</f>
        <v>0</v>
      </c>
      <c r="L62" s="198">
        <f>ROUND(N(data!BK66), 0)</f>
        <v>6100</v>
      </c>
      <c r="M62" s="198">
        <f>ROUND(N(data!BK67), 0)</f>
        <v>0</v>
      </c>
      <c r="N62" s="198">
        <f>ROUND(N(data!BK68), 0)</f>
        <v>0</v>
      </c>
      <c r="O62" s="198">
        <f>ROUND(N(data!BK69), 0)</f>
        <v>400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400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922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922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922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0</v>
      </c>
      <c r="G65" s="198">
        <f>ROUND(N(data!BN61), 0)</f>
        <v>1586</v>
      </c>
      <c r="H65" s="198">
        <f>ROUND(N(data!BN62), 0)</f>
        <v>218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26067</v>
      </c>
      <c r="M65" s="198">
        <f>ROUND(N(data!BN67), 0)</f>
        <v>0</v>
      </c>
      <c r="N65" s="198">
        <f>ROUND(N(data!BN68), 0)</f>
        <v>675601</v>
      </c>
      <c r="O65" s="198">
        <f>ROUND(N(data!BN69), 0)</f>
        <v>39167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39167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922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922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3699</v>
      </c>
      <c r="H67" s="198">
        <f>ROUND(N(data!BP62), 0)</f>
        <v>509</v>
      </c>
      <c r="I67" s="198">
        <f>ROUND(N(data!BP63), 0)</f>
        <v>0</v>
      </c>
      <c r="J67" s="198">
        <f>ROUND(N(data!BP64), 0)</f>
        <v>5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3696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3696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922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922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922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922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922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922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972</v>
      </c>
      <c r="K73" s="198">
        <f>ROUND(N(data!BV65), 0)</f>
        <v>0</v>
      </c>
      <c r="L73" s="198">
        <f>ROUND(N(data!BV66), 0)</f>
        <v>301</v>
      </c>
      <c r="M73" s="198">
        <f>ROUND(N(data!BV67), 0)</f>
        <v>0</v>
      </c>
      <c r="N73" s="198">
        <f>ROUND(N(data!BV68), 0)</f>
        <v>0</v>
      </c>
      <c r="O73" s="198">
        <f>ROUND(N(data!BV69), 0)</f>
        <v>5702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5702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922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44050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922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922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922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922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922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922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19586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C42" sqref="C4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BHC Fairfax Behavioral Health - Everett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H-922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916 Pacific Ave, 7th Floor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916 Pacific Ave, 7th Floor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Everett,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 t="s">
        <v>1372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 t="s">
        <v>1372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9" zoomScale="85" zoomScaleNormal="85" workbookViewId="0">
      <selection activeCell="I70" sqref="I7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922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359</v>
      </c>
      <c r="C14" s="228" t="s">
        <v>359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0</v>
      </c>
      <c r="C17" s="228">
        <f>data!E85</f>
        <v>0</v>
      </c>
      <c r="D17" s="228">
        <f>ROUND(N('Prior Year'!E59), 0)</f>
        <v>0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487199</v>
      </c>
      <c r="C20" s="228">
        <f>data!H85</f>
        <v>379645</v>
      </c>
      <c r="D20" s="228">
        <f>ROUND(N('Prior Year'!H59), 0)</f>
        <v>10244</v>
      </c>
      <c r="E20" s="1">
        <f>data!H59</f>
        <v>10161</v>
      </c>
      <c r="F20" s="205">
        <f t="shared" si="0"/>
        <v>47.559449433814919</v>
      </c>
      <c r="G20" s="205">
        <f t="shared" si="1"/>
        <v>37.362956401928948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0</v>
      </c>
      <c r="C31" s="228">
        <f>data!S85</f>
        <v>0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0</v>
      </c>
      <c r="C32" s="228">
        <f>data!T85</f>
        <v>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47464</v>
      </c>
      <c r="C33" s="228">
        <f>data!U85</f>
        <v>61369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13354</v>
      </c>
      <c r="C37" s="228">
        <f>data!Y85</f>
        <v>21910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114015</v>
      </c>
      <c r="C40" s="228">
        <f>data!AB85</f>
        <v>141183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0</v>
      </c>
      <c r="C41" s="228">
        <f>data!AC85</f>
        <v>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0</v>
      </c>
      <c r="C43" s="228">
        <f>data!AE85</f>
        <v>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0</v>
      </c>
      <c r="C45" s="228">
        <f>data!AG85</f>
        <v>0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0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18301</v>
      </c>
      <c r="C51" s="228">
        <f>data!AM85</f>
        <v>15930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29</v>
      </c>
      <c r="C60" s="228">
        <f>data!AV85</f>
        <v>0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338635</v>
      </c>
      <c r="C63" s="228">
        <f>data!AY85</f>
        <v>489165</v>
      </c>
      <c r="D63" s="228">
        <f>ROUND(N('Prior Year'!AY59), 0)</f>
        <v>0</v>
      </c>
      <c r="E63" s="1">
        <f>data!AY59</f>
        <v>30483</v>
      </c>
      <c r="F63" s="205" t="str">
        <f>IF(B63=0,"",IF(D63=0,"",B63/D63))</f>
        <v/>
      </c>
      <c r="G63" s="205">
        <f t="shared" si="4"/>
        <v>16.047141029426239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11789</v>
      </c>
      <c r="C65" s="228">
        <f>data!BA85</f>
        <v>37254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23192</v>
      </c>
      <c r="C67" s="228">
        <f>data!BC85</f>
        <v>21840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0</v>
      </c>
      <c r="C68" s="228">
        <f>data!BD85</f>
        <v>0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17036</v>
      </c>
      <c r="C69" s="228">
        <f>data!BE85</f>
        <v>65616</v>
      </c>
      <c r="D69" s="228">
        <f>ROUND(N('Prior Year'!BE59), 0)</f>
        <v>22000</v>
      </c>
      <c r="E69" s="1">
        <f>data!BE59</f>
        <v>22000</v>
      </c>
      <c r="F69" s="205">
        <f>IF(B69=0,"",IF(D69=0,"",B69/D69))</f>
        <v>0.77436363636363637</v>
      </c>
      <c r="G69" s="205">
        <f t="shared" si="4"/>
        <v>2.9825454545454546</v>
      </c>
      <c r="H69" s="6">
        <f>IF(B69 = 0, "", IF(C69 = 0, "", IF(D69 = 0, "", IF(E69 = 0, "", IF(G69 / F69 - 1 &lt; -0.25, G69 / F69 - 1, IF(G69 / F69 - 1 &gt; 0.25, G69 / F69 - 1, ""))))))</f>
        <v>2.8516083587696643</v>
      </c>
      <c r="I69" s="228" t="s">
        <v>1377</v>
      </c>
      <c r="M69" s="7"/>
    </row>
    <row r="70" spans="1:13" x14ac:dyDescent="0.25">
      <c r="A70" s="1" t="s">
        <v>788</v>
      </c>
      <c r="B70" s="228">
        <f>ROUND(N('Prior Year'!BF85), 0)</f>
        <v>118779</v>
      </c>
      <c r="C70" s="228">
        <f>data!BF85</f>
        <v>129708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16403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0</v>
      </c>
      <c r="C72" s="228">
        <f>data!BH85</f>
        <v>5153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59550</v>
      </c>
      <c r="C73" s="228">
        <f>data!BI85</f>
        <v>35051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137</v>
      </c>
      <c r="C74" s="228">
        <f>data!BJ85</f>
        <v>147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7459</v>
      </c>
      <c r="C75" s="228">
        <f>data!BK85</f>
        <v>6976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0</v>
      </c>
      <c r="C76" s="228">
        <f>data!BL85</f>
        <v>0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747887</v>
      </c>
      <c r="C78" s="228">
        <f>data!BN85</f>
        <v>742639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0</v>
      </c>
      <c r="C79" s="228">
        <f>data!BO85</f>
        <v>0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2399</v>
      </c>
      <c r="C80" s="228">
        <f>data!BP85</f>
        <v>7909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0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6147</v>
      </c>
      <c r="C86" s="228">
        <f>data!BV85</f>
        <v>6975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84775</v>
      </c>
      <c r="C87" s="228">
        <f>data!BW85</f>
        <v>44050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0</v>
      </c>
      <c r="C89" s="228">
        <f>data!BY85</f>
        <v>0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0</v>
      </c>
      <c r="C91" s="228">
        <f>data!CA85</f>
        <v>0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34791</v>
      </c>
      <c r="C93" s="228">
        <f>data!CC85</f>
        <v>19586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9" workbookViewId="0">
      <selection activeCell="I30" sqref="I30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3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823</v>
      </c>
      <c r="B15" s="267"/>
      <c r="C15" s="267"/>
      <c r="D15" s="267"/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399677.89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1" t="s">
        <v>1373</v>
      </c>
      <c r="B29" s="267"/>
      <c r="C29" s="267"/>
      <c r="D29" s="267">
        <v>17777.740000000002</v>
      </c>
    </row>
    <row r="30" spans="1:4" ht="15.75" x14ac:dyDescent="0.25">
      <c r="A30" s="1" t="s">
        <v>1374</v>
      </c>
      <c r="B30" s="267"/>
      <c r="C30" s="267"/>
      <c r="D30" s="267">
        <v>34461.82</v>
      </c>
    </row>
    <row r="31" spans="1:4" ht="15.75" x14ac:dyDescent="0.25">
      <c r="A31" s="1" t="s">
        <v>1375</v>
      </c>
      <c r="B31" s="267"/>
      <c r="C31" s="267"/>
      <c r="D31" s="267">
        <v>88206</v>
      </c>
    </row>
    <row r="32" spans="1:4" ht="15.75" x14ac:dyDescent="0.25">
      <c r="A32" s="1" t="s">
        <v>1376</v>
      </c>
      <c r="B32" s="267"/>
      <c r="C32" s="267"/>
      <c r="D32" s="267">
        <v>259233</v>
      </c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H-922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BHC Fairfax Behavioral Health - Everett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Snohomish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Christopher West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Brady Gustafson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425.821.2000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 xml:space="preserve"> X</v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1028</v>
      </c>
      <c r="G23" s="67">
        <f>data!D127</f>
        <v>10161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0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0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346</v>
      </c>
      <c r="F34" s="67"/>
      <c r="G34" s="67">
        <f>data!E143</f>
        <v>30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30</v>
      </c>
      <c r="E36" s="64" t="s">
        <v>347</v>
      </c>
      <c r="F36" s="67"/>
      <c r="G36" s="67">
        <f>data!C144</f>
        <v>30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BHC Fairfax Behavioral Health - Everett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856</v>
      </c>
      <c r="B6" s="79" t="s">
        <v>331</v>
      </c>
      <c r="C6" s="79" t="s">
        <v>857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193</v>
      </c>
      <c r="C7" s="127">
        <f>data!B155</f>
        <v>2452</v>
      </c>
      <c r="D7" s="127">
        <f>data!B156</f>
        <v>0</v>
      </c>
      <c r="E7" s="127">
        <f>data!B157</f>
        <v>6865600</v>
      </c>
      <c r="F7" s="127">
        <f>data!B158</f>
        <v>0</v>
      </c>
      <c r="G7" s="127">
        <f>data!B157+data!B158</f>
        <v>6865600</v>
      </c>
    </row>
    <row r="8" spans="1:7" ht="20.100000000000001" customHeight="1" x14ac:dyDescent="0.25">
      <c r="A8" s="63" t="s">
        <v>353</v>
      </c>
      <c r="B8" s="127">
        <f>data!C154</f>
        <v>547</v>
      </c>
      <c r="C8" s="127">
        <f>data!C155</f>
        <v>5354</v>
      </c>
      <c r="D8" s="127">
        <f>data!C156</f>
        <v>0</v>
      </c>
      <c r="E8" s="127">
        <f>data!C157</f>
        <v>14991200</v>
      </c>
      <c r="F8" s="127">
        <f>data!C158</f>
        <v>0</v>
      </c>
      <c r="G8" s="127">
        <f>data!C157+data!C158</f>
        <v>14991200</v>
      </c>
    </row>
    <row r="9" spans="1:7" ht="20.100000000000001" customHeight="1" x14ac:dyDescent="0.25">
      <c r="A9" s="63" t="s">
        <v>858</v>
      </c>
      <c r="B9" s="127">
        <f>data!D154</f>
        <v>288</v>
      </c>
      <c r="C9" s="127">
        <f>data!D155</f>
        <v>2355</v>
      </c>
      <c r="D9" s="127">
        <f>data!D156</f>
        <v>0</v>
      </c>
      <c r="E9" s="127">
        <f>data!D157</f>
        <v>9180052</v>
      </c>
      <c r="F9" s="127">
        <f>data!D158</f>
        <v>0</v>
      </c>
      <c r="G9" s="127">
        <f>data!D157+data!D158</f>
        <v>9180052</v>
      </c>
    </row>
    <row r="10" spans="1:7" ht="20.100000000000001" customHeight="1" x14ac:dyDescent="0.25">
      <c r="A10" s="78" t="s">
        <v>229</v>
      </c>
      <c r="B10" s="127">
        <f>data!E154</f>
        <v>1028</v>
      </c>
      <c r="C10" s="127">
        <f>data!E155</f>
        <v>10161</v>
      </c>
      <c r="D10" s="127">
        <f>data!E156</f>
        <v>0</v>
      </c>
      <c r="E10" s="127">
        <f>data!E157</f>
        <v>31036852</v>
      </c>
      <c r="F10" s="127">
        <f>data!E158</f>
        <v>0</v>
      </c>
      <c r="G10" s="127">
        <f>E10+F10</f>
        <v>31036852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331</v>
      </c>
      <c r="C15" s="79" t="s">
        <v>857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856</v>
      </c>
      <c r="B24" s="79" t="s">
        <v>331</v>
      </c>
      <c r="C24" s="79" t="s">
        <v>857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BHC Fairfax Behavioral Health - Everett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727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0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727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675601.34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1191.890000000014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676793.23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70788.63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18925.53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89714.16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54944.369999999995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-166931.42000000001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620.5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-111366.55000000002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BHC Fairfax Behavioral Health - Everett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385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0</v>
      </c>
      <c r="D7" s="67">
        <f>data!C211</f>
        <v>0</v>
      </c>
      <c r="E7" s="67">
        <f>data!D211</f>
        <v>0</v>
      </c>
      <c r="F7" s="67">
        <f>data!E211</f>
        <v>0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0</v>
      </c>
      <c r="D8" s="67">
        <f>data!C212</f>
        <v>0</v>
      </c>
      <c r="E8" s="67">
        <f>data!D212</f>
        <v>0</v>
      </c>
      <c r="F8" s="67">
        <f>data!E212</f>
        <v>0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0</v>
      </c>
      <c r="D9" s="67" t="str">
        <f>data!C213</f>
        <v xml:space="preserve"> </v>
      </c>
      <c r="E9" s="67">
        <f>data!D213</f>
        <v>0</v>
      </c>
      <c r="F9" s="67">
        <f>data!E213</f>
        <v>0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545311.55000000005</v>
      </c>
      <c r="D12" s="67">
        <f>data!C216</f>
        <v>5913</v>
      </c>
      <c r="E12" s="67">
        <f>data!D216</f>
        <v>4588.6499999999996</v>
      </c>
      <c r="F12" s="67">
        <f>data!E216</f>
        <v>546635.9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4340787.93</v>
      </c>
      <c r="D14" s="67">
        <f>data!C218</f>
        <v>0</v>
      </c>
      <c r="E14" s="67">
        <f>data!D218</f>
        <v>0</v>
      </c>
      <c r="F14" s="67">
        <f>data!E218</f>
        <v>4340787.93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19272.650000000001</v>
      </c>
      <c r="D15" s="67">
        <f>data!C219</f>
        <v>0</v>
      </c>
      <c r="E15" s="67">
        <f>data!D219</f>
        <v>19272.650000000001</v>
      </c>
      <c r="F15" s="67">
        <f>data!E219</f>
        <v>0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4905372.13</v>
      </c>
      <c r="D16" s="67">
        <f>data!C220</f>
        <v>5913</v>
      </c>
      <c r="E16" s="67">
        <f>data!D220</f>
        <v>23861.300000000003</v>
      </c>
      <c r="F16" s="67">
        <f>data!E220</f>
        <v>4887423.83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0</v>
      </c>
      <c r="D24" s="67">
        <f>data!C225</f>
        <v>0</v>
      </c>
      <c r="E24" s="67">
        <f>data!D225</f>
        <v>0</v>
      </c>
      <c r="F24" s="67">
        <f>data!E225</f>
        <v>0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0</v>
      </c>
      <c r="D25" s="67">
        <f>data!C226</f>
        <v>0</v>
      </c>
      <c r="E25" s="67">
        <f>data!D226</f>
        <v>0</v>
      </c>
      <c r="F25" s="67">
        <f>data!E226</f>
        <v>0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438745.81</v>
      </c>
      <c r="D28" s="67">
        <f>data!C229</f>
        <v>16808.580000000002</v>
      </c>
      <c r="E28" s="67">
        <f>data!D229</f>
        <v>4588.6499999999996</v>
      </c>
      <c r="F28" s="67">
        <f>data!E229</f>
        <v>450965.74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3946685.43</v>
      </c>
      <c r="D30" s="67">
        <f>data!C231</f>
        <v>360367.1</v>
      </c>
      <c r="E30" s="67">
        <f>data!D231</f>
        <v>0</v>
      </c>
      <c r="F30" s="67">
        <f>data!E231</f>
        <v>4307052.53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4385431.24</v>
      </c>
      <c r="D32" s="67">
        <f>data!C233</f>
        <v>377175.68</v>
      </c>
      <c r="E32" s="67">
        <f>data!D233</f>
        <v>4588.6499999999996</v>
      </c>
      <c r="F32" s="67">
        <f>data!E233</f>
        <v>4758018.2700000005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BHC Fairfax Behavioral Health - Everett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192240.3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4083841.2299999995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8829162.6600000001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255725.17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3221872.3499999996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0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16390601.41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9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61247.91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61247.91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189865.28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2827876.3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3017741.5799999996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204F1817F704F9FE5BBC16EA897C2" ma:contentTypeVersion="16" ma:contentTypeDescription="Create a new document." ma:contentTypeScope="" ma:versionID="dd7409322afb47604bbe825f08aed577">
  <xsd:schema xmlns:xsd="http://www.w3.org/2001/XMLSchema" xmlns:xs="http://www.w3.org/2001/XMLSchema" xmlns:p="http://schemas.microsoft.com/office/2006/metadata/properties" xmlns:ns2="d3e273a5-52a4-43b1-b3ab-3d03bfea652f" xmlns:ns3="5d66d65d-e94f-41f0-a2ef-7cc97aaa8555" targetNamespace="http://schemas.microsoft.com/office/2006/metadata/properties" ma:root="true" ma:fieldsID="34b559e5c61cc547362a1037b9d0f795" ns2:_="" ns3:_="">
    <xsd:import namespace="d3e273a5-52a4-43b1-b3ab-3d03bfea652f"/>
    <xsd:import namespace="5d66d65d-e94f-41f0-a2ef-7cc97aaa8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273a5-52a4-43b1-b3ab-3d03bfea6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dde1eea-0c38-412e-a6b7-5eb379a67b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6d65d-e94f-41f0-a2ef-7cc97aaa855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f4f6601-eba9-4d3c-ae16-1e15a409b57e}" ma:internalName="TaxCatchAll" ma:showField="CatchAllData" ma:web="5d66d65d-e94f-41f0-a2ef-7cc97aaa85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66d65d-e94f-41f0-a2ef-7cc97aaa8555" xsi:nil="true"/>
    <lcf76f155ced4ddcb4097134ff3c332f xmlns="d3e273a5-52a4-43b1-b3ab-3d03bfea65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F113B7-F7D0-49EA-861E-061DD586D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273a5-52a4-43b1-b3ab-3d03bfea652f"/>
    <ds:schemaRef ds:uri="5d66d65d-e94f-41f0-a2ef-7cc97aaa8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C571FE-2C7D-4F3E-8C28-9A6CF2FBA1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0A3EA-EB09-41D8-91D6-4ACA8F0424AC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5d66d65d-e94f-41f0-a2ef-7cc97aaa8555"/>
    <ds:schemaRef ds:uri="d3e273a5-52a4-43b1-b3ab-3d03bfea65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 2024</dc:title>
  <dc:subject>Hospital Year End Report 2024</dc:subject>
  <dc:creator>Washington State Department of Health, Health Systems Quality Assurance, Community Health Systems</dc:creator>
  <cp:keywords>Hospital Year End Report 2024</cp:keywords>
  <cp:lastModifiedBy>Reichley, Emily K (DOH)</cp:lastModifiedBy>
  <cp:lastPrinted>2025-04-11T21:16:25Z</cp:lastPrinted>
  <dcterms:created xsi:type="dcterms:W3CDTF">1999-06-02T22:01:56Z</dcterms:created>
  <dcterms:modified xsi:type="dcterms:W3CDTF">2025-04-30T15:45:15Z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ContentTypeId">
    <vt:lpwstr>0x010100D71204F1817F704F9FE5BBC16EA897C2</vt:lpwstr>
  </property>
  <property fmtid="{D5CDD505-2E9C-101B-9397-08002B2CF9AE}" pid="14" name="Order">
    <vt:r8>112622400</vt:r8>
  </property>
  <property fmtid="{D5CDD505-2E9C-101B-9397-08002B2CF9AE}" pid="15" name="SV_QUERY_LIST_4F35BF76-6C0D-4D9B-82B2-816C12CF3733">
    <vt:lpwstr>empty_477D106A-C0D6-4607-AEBD-E2C9D60EA279</vt:lpwstr>
  </property>
  <property fmtid="{D5CDD505-2E9C-101B-9397-08002B2CF9AE}" pid="16" name="SV_HIDDEN_GRID_QUERY_LIST_4F35BF76-6C0D-4D9B-82B2-816C12CF3733">
    <vt:lpwstr>empty_477D106A-C0D6-4607-AEBD-E2C9D60EA279</vt:lpwstr>
  </property>
  <property fmtid="{D5CDD505-2E9C-101B-9397-08002B2CF9AE}" pid="17" name="MediaServiceImageTags">
    <vt:lpwstr/>
  </property>
</Properties>
</file>