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B5084C85-806F-48AE-B447-C9007D58F596}" xr6:coauthVersionLast="47" xr6:coauthVersionMax="47" xr10:uidLastSave="{00000000-0000-0000-0000-000000000000}"/>
  <bookViews>
    <workbookView xWindow="-28920" yWindow="-6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E51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F65" i="15" s="1"/>
  <c r="B65" i="15"/>
  <c r="F64" i="15"/>
  <c r="E64" i="15"/>
  <c r="D64" i="15"/>
  <c r="B64" i="15"/>
  <c r="H64" i="15" s="1"/>
  <c r="I64" i="15" s="1"/>
  <c r="E63" i="15"/>
  <c r="D63" i="15"/>
  <c r="F63" i="15" s="1"/>
  <c r="B63" i="15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H58" i="15"/>
  <c r="I58" i="15" s="1"/>
  <c r="F58" i="15"/>
  <c r="E58" i="15"/>
  <c r="D58" i="15"/>
  <c r="B58" i="15"/>
  <c r="H57" i="15"/>
  <c r="I57" i="15" s="1"/>
  <c r="F57" i="15"/>
  <c r="E57" i="15"/>
  <c r="D57" i="15"/>
  <c r="B57" i="15"/>
  <c r="H56" i="15"/>
  <c r="I56" i="15" s="1"/>
  <c r="F56" i="15"/>
  <c r="E56" i="15"/>
  <c r="D56" i="15"/>
  <c r="B56" i="15"/>
  <c r="H55" i="15"/>
  <c r="I55" i="15" s="1"/>
  <c r="F55" i="15"/>
  <c r="E55" i="15"/>
  <c r="D55" i="15"/>
  <c r="B55" i="15"/>
  <c r="H54" i="15"/>
  <c r="I54" i="15" s="1"/>
  <c r="F54" i="15"/>
  <c r="E54" i="15"/>
  <c r="D54" i="15"/>
  <c r="B54" i="15"/>
  <c r="H53" i="15"/>
  <c r="I53" i="15" s="1"/>
  <c r="F53" i="15"/>
  <c r="E53" i="15"/>
  <c r="D53" i="15"/>
  <c r="B53" i="15"/>
  <c r="H52" i="15"/>
  <c r="I52" i="15" s="1"/>
  <c r="F52" i="15"/>
  <c r="E52" i="15"/>
  <c r="D52" i="15"/>
  <c r="B52" i="15"/>
  <c r="E51" i="15"/>
  <c r="D51" i="15"/>
  <c r="F51" i="15" s="1"/>
  <c r="B51" i="15"/>
  <c r="H50" i="15"/>
  <c r="I50" i="15" s="1"/>
  <c r="F50" i="15"/>
  <c r="E50" i="15"/>
  <c r="D50" i="15"/>
  <c r="B50" i="15"/>
  <c r="H49" i="15"/>
  <c r="I49" i="15" s="1"/>
  <c r="F49" i="15"/>
  <c r="E49" i="15"/>
  <c r="D49" i="15"/>
  <c r="B49" i="15"/>
  <c r="H48" i="15"/>
  <c r="I48" i="15" s="1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H45" i="15"/>
  <c r="I45" i="15" s="1"/>
  <c r="F45" i="15"/>
  <c r="E45" i="15"/>
  <c r="D45" i="15"/>
  <c r="B45" i="15"/>
  <c r="H44" i="15"/>
  <c r="I44" i="15" s="1"/>
  <c r="F44" i="15"/>
  <c r="E44" i="15"/>
  <c r="D44" i="15"/>
  <c r="B44" i="15"/>
  <c r="H43" i="15"/>
  <c r="I43" i="15" s="1"/>
  <c r="F43" i="15"/>
  <c r="E43" i="15"/>
  <c r="D43" i="15"/>
  <c r="B43" i="15"/>
  <c r="H42" i="15"/>
  <c r="I42" i="15" s="1"/>
  <c r="F42" i="15"/>
  <c r="E42" i="15"/>
  <c r="D42" i="15"/>
  <c r="B42" i="15"/>
  <c r="H41" i="15"/>
  <c r="I41" i="15" s="1"/>
  <c r="F41" i="15"/>
  <c r="E41" i="15"/>
  <c r="D41" i="15"/>
  <c r="B41" i="15"/>
  <c r="I40" i="15"/>
  <c r="B40" i="15"/>
  <c r="E39" i="15"/>
  <c r="D39" i="15"/>
  <c r="B39" i="15"/>
  <c r="F39" i="15" s="1"/>
  <c r="H38" i="15"/>
  <c r="I38" i="15" s="1"/>
  <c r="E38" i="15"/>
  <c r="D38" i="15"/>
  <c r="B38" i="15"/>
  <c r="F38" i="15" s="1"/>
  <c r="E37" i="15"/>
  <c r="D37" i="15"/>
  <c r="B37" i="15"/>
  <c r="H36" i="15"/>
  <c r="I36" i="15" s="1"/>
  <c r="E36" i="15"/>
  <c r="D36" i="15"/>
  <c r="B36" i="15"/>
  <c r="F36" i="15" s="1"/>
  <c r="H35" i="15"/>
  <c r="I35" i="15" s="1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H30" i="15"/>
  <c r="I30" i="15" s="1"/>
  <c r="E30" i="15"/>
  <c r="D30" i="15"/>
  <c r="B30" i="15"/>
  <c r="F30" i="15" s="1"/>
  <c r="E29" i="15"/>
  <c r="D29" i="15"/>
  <c r="B29" i="15"/>
  <c r="H28" i="15"/>
  <c r="I28" i="15" s="1"/>
  <c r="E28" i="15"/>
  <c r="D28" i="15"/>
  <c r="B28" i="15"/>
  <c r="F28" i="15" s="1"/>
  <c r="E27" i="15"/>
  <c r="D27" i="15"/>
  <c r="B27" i="15"/>
  <c r="F27" i="15" s="1"/>
  <c r="H26" i="15"/>
  <c r="I26" i="15" s="1"/>
  <c r="E26" i="15"/>
  <c r="D26" i="15"/>
  <c r="B26" i="15"/>
  <c r="F26" i="15" s="1"/>
  <c r="E25" i="15"/>
  <c r="D25" i="15"/>
  <c r="B25" i="15"/>
  <c r="E24" i="15"/>
  <c r="D24" i="15"/>
  <c r="B24" i="15"/>
  <c r="F24" i="15" s="1"/>
  <c r="E23" i="15"/>
  <c r="D23" i="15"/>
  <c r="B23" i="15"/>
  <c r="H22" i="15"/>
  <c r="I22" i="15" s="1"/>
  <c r="F22" i="15"/>
  <c r="E22" i="15"/>
  <c r="D22" i="15"/>
  <c r="B22" i="15"/>
  <c r="F21" i="15"/>
  <c r="E21" i="15"/>
  <c r="D21" i="15"/>
  <c r="B21" i="15"/>
  <c r="H21" i="15" s="1"/>
  <c r="I21" i="15" s="1"/>
  <c r="E20" i="15"/>
  <c r="D20" i="15"/>
  <c r="B20" i="15"/>
  <c r="F20" i="15" s="1"/>
  <c r="F19" i="15"/>
  <c r="E19" i="15"/>
  <c r="D19" i="15"/>
  <c r="B19" i="15"/>
  <c r="H19" i="15" s="1"/>
  <c r="I19" i="15" s="1"/>
  <c r="E18" i="15"/>
  <c r="D18" i="15"/>
  <c r="B18" i="15"/>
  <c r="E17" i="15"/>
  <c r="D17" i="15"/>
  <c r="B17" i="15"/>
  <c r="H17" i="15" s="1"/>
  <c r="I17" i="15" s="1"/>
  <c r="H16" i="15"/>
  <c r="I16" i="15" s="1"/>
  <c r="F16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I612" i="24"/>
  <c r="D420" i="24"/>
  <c r="D415" i="24"/>
  <c r="CP2" i="30" s="1"/>
  <c r="D381" i="24"/>
  <c r="BQ2" i="30" s="1"/>
  <c r="D360" i="24"/>
  <c r="D340" i="24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AE9" i="31" s="1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O64" i="31" s="1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O44" i="31" s="1"/>
  <c r="AR69" i="24"/>
  <c r="AQ69" i="24"/>
  <c r="AP69" i="24"/>
  <c r="AO69" i="24"/>
  <c r="AN69" i="24"/>
  <c r="AM69" i="24"/>
  <c r="O38" i="31" s="1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O24" i="31" s="1"/>
  <c r="X69" i="24"/>
  <c r="W69" i="24"/>
  <c r="O22" i="31" s="1"/>
  <c r="V69" i="24"/>
  <c r="U69" i="24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I69" i="24"/>
  <c r="O8" i="31" s="1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W62" i="24"/>
  <c r="CE61" i="24"/>
  <c r="I363" i="32" s="1"/>
  <c r="CE60" i="24"/>
  <c r="B53" i="24"/>
  <c r="CE51" i="24"/>
  <c r="B49" i="24"/>
  <c r="CD48" i="24"/>
  <c r="CA48" i="24"/>
  <c r="CA62" i="24" s="1"/>
  <c r="BX48" i="24"/>
  <c r="BX62" i="24" s="1"/>
  <c r="BW48" i="24"/>
  <c r="BW62" i="24" s="1"/>
  <c r="BV48" i="24"/>
  <c r="BV62" i="24" s="1"/>
  <c r="BS48" i="24"/>
  <c r="BS62" i="24" s="1"/>
  <c r="BP48" i="24"/>
  <c r="BP62" i="24" s="1"/>
  <c r="BO48" i="24"/>
  <c r="BO62" i="24" s="1"/>
  <c r="BN48" i="24"/>
  <c r="BN62" i="24" s="1"/>
  <c r="BK48" i="24"/>
  <c r="BK62" i="24" s="1"/>
  <c r="BH48" i="24"/>
  <c r="BH62" i="24" s="1"/>
  <c r="BH85" i="24" s="1"/>
  <c r="BG48" i="24"/>
  <c r="BG62" i="24" s="1"/>
  <c r="BG85" i="24" s="1"/>
  <c r="BF48" i="24"/>
  <c r="BF62" i="24" s="1"/>
  <c r="BC48" i="24"/>
  <c r="BC62" i="24" s="1"/>
  <c r="AZ48" i="24"/>
  <c r="AZ62" i="24" s="1"/>
  <c r="AY48" i="24"/>
  <c r="AY62" i="24" s="1"/>
  <c r="AX48" i="24"/>
  <c r="AX62" i="24" s="1"/>
  <c r="AU48" i="24"/>
  <c r="AU62" i="24" s="1"/>
  <c r="AR48" i="24"/>
  <c r="AR62" i="24" s="1"/>
  <c r="AR85" i="24" s="1"/>
  <c r="AQ48" i="24"/>
  <c r="AQ62" i="24" s="1"/>
  <c r="AQ85" i="24" s="1"/>
  <c r="AP48" i="24"/>
  <c r="AP62" i="24" s="1"/>
  <c r="AM48" i="24"/>
  <c r="AM62" i="24" s="1"/>
  <c r="AJ48" i="24"/>
  <c r="AJ62" i="24" s="1"/>
  <c r="AI48" i="24"/>
  <c r="AI62" i="24" s="1"/>
  <c r="AH48" i="24"/>
  <c r="AH62" i="24" s="1"/>
  <c r="AE48" i="24"/>
  <c r="AE62" i="24" s="1"/>
  <c r="AB48" i="24"/>
  <c r="AB62" i="24" s="1"/>
  <c r="AB85" i="24" s="1"/>
  <c r="AA48" i="24"/>
  <c r="AA62" i="24" s="1"/>
  <c r="AA85" i="24" s="1"/>
  <c r="Z48" i="24"/>
  <c r="Z62" i="24" s="1"/>
  <c r="Y48" i="24"/>
  <c r="Y62" i="24" s="1"/>
  <c r="X48" i="24"/>
  <c r="X62" i="24" s="1"/>
  <c r="W48" i="24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M48" i="24"/>
  <c r="M62" i="24" s="1"/>
  <c r="L48" i="24"/>
  <c r="L62" i="24" s="1"/>
  <c r="K48" i="24"/>
  <c r="K62" i="24" s="1"/>
  <c r="K85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U48" i="24" l="1"/>
  <c r="U62" i="24" s="1"/>
  <c r="U85" i="24" s="1"/>
  <c r="AC48" i="24"/>
  <c r="AC62" i="24" s="1"/>
  <c r="AK48" i="24"/>
  <c r="AK62" i="24" s="1"/>
  <c r="I140" i="32" s="1"/>
  <c r="AS48" i="24"/>
  <c r="AS62" i="24" s="1"/>
  <c r="BA48" i="24"/>
  <c r="BA62" i="24" s="1"/>
  <c r="BI48" i="24"/>
  <c r="BI62" i="24" s="1"/>
  <c r="H60" i="31" s="1"/>
  <c r="BQ48" i="24"/>
  <c r="BQ62" i="24" s="1"/>
  <c r="BY48" i="24"/>
  <c r="BY62" i="24" s="1"/>
  <c r="H76" i="31" s="1"/>
  <c r="N48" i="24"/>
  <c r="N62" i="24" s="1"/>
  <c r="V48" i="24"/>
  <c r="V62" i="24" s="1"/>
  <c r="H21" i="31" s="1"/>
  <c r="AD48" i="24"/>
  <c r="AD62" i="24" s="1"/>
  <c r="AL48" i="24"/>
  <c r="AL62" i="24" s="1"/>
  <c r="AT48" i="24"/>
  <c r="AT62" i="24" s="1"/>
  <c r="H45" i="31" s="1"/>
  <c r="BB48" i="24"/>
  <c r="BB62" i="24" s="1"/>
  <c r="BJ48" i="24"/>
  <c r="BJ62" i="24" s="1"/>
  <c r="F268" i="32" s="1"/>
  <c r="BR48" i="24"/>
  <c r="BR62" i="24" s="1"/>
  <c r="G300" i="32" s="1"/>
  <c r="BZ48" i="24"/>
  <c r="BZ62" i="24" s="1"/>
  <c r="AF48" i="24"/>
  <c r="AF62" i="24" s="1"/>
  <c r="H31" i="31" s="1"/>
  <c r="AN48" i="24"/>
  <c r="AN62" i="24" s="1"/>
  <c r="AV48" i="24"/>
  <c r="AV62" i="24" s="1"/>
  <c r="BD48" i="24"/>
  <c r="BD62" i="24" s="1"/>
  <c r="BD85" i="24" s="1"/>
  <c r="BL48" i="24"/>
  <c r="BL62" i="24" s="1"/>
  <c r="BT48" i="24"/>
  <c r="BT62" i="24" s="1"/>
  <c r="H71" i="31" s="1"/>
  <c r="CB48" i="24"/>
  <c r="CB62" i="24" s="1"/>
  <c r="AG48" i="24"/>
  <c r="AG62" i="24" s="1"/>
  <c r="AO48" i="24"/>
  <c r="AO62" i="24" s="1"/>
  <c r="F172" i="32" s="1"/>
  <c r="AW48" i="24"/>
  <c r="AW62" i="24" s="1"/>
  <c r="BE48" i="24"/>
  <c r="BE62" i="24" s="1"/>
  <c r="BM48" i="24"/>
  <c r="BM62" i="24" s="1"/>
  <c r="H64" i="31" s="1"/>
  <c r="BU48" i="24"/>
  <c r="BU62" i="24" s="1"/>
  <c r="CC48" i="24"/>
  <c r="CC62" i="24" s="1"/>
  <c r="CC85" i="24" s="1"/>
  <c r="J612" i="24"/>
  <c r="CE69" i="24"/>
  <c r="I371" i="32" s="1"/>
  <c r="S85" i="24"/>
  <c r="C31" i="15" s="1"/>
  <c r="G31" i="15" s="1"/>
  <c r="AI85" i="24"/>
  <c r="C47" i="15" s="1"/>
  <c r="G47" i="15" s="1"/>
  <c r="C62" i="24"/>
  <c r="D383" i="24"/>
  <c r="C365" i="24"/>
  <c r="H61" i="31"/>
  <c r="AZ85" i="24"/>
  <c r="H72" i="31"/>
  <c r="C332" i="32"/>
  <c r="BU85" i="24"/>
  <c r="D53" i="32"/>
  <c r="C676" i="24"/>
  <c r="C23" i="15"/>
  <c r="G23" i="15" s="1"/>
  <c r="C700" i="24"/>
  <c r="H47" i="31"/>
  <c r="F204" i="32"/>
  <c r="AV85" i="24"/>
  <c r="H8" i="31"/>
  <c r="I12" i="32"/>
  <c r="I85" i="24"/>
  <c r="H16" i="31"/>
  <c r="C76" i="32"/>
  <c r="Q85" i="24"/>
  <c r="H24" i="31"/>
  <c r="D108" i="32"/>
  <c r="Y85" i="24"/>
  <c r="H32" i="31"/>
  <c r="E140" i="32"/>
  <c r="AG85" i="24"/>
  <c r="H40" i="31"/>
  <c r="H48" i="31"/>
  <c r="G204" i="32"/>
  <c r="AW85" i="24"/>
  <c r="H56" i="31"/>
  <c r="H236" i="32"/>
  <c r="BE85" i="24"/>
  <c r="BM85" i="24"/>
  <c r="D364" i="32"/>
  <c r="H17" i="31"/>
  <c r="D76" i="32"/>
  <c r="R85" i="24"/>
  <c r="H29" i="31"/>
  <c r="I108" i="32"/>
  <c r="AD85" i="24"/>
  <c r="AJ85" i="24"/>
  <c r="C55" i="15"/>
  <c r="G55" i="15" s="1"/>
  <c r="H181" i="32"/>
  <c r="C708" i="24"/>
  <c r="H13" i="31"/>
  <c r="G44" i="32"/>
  <c r="N85" i="24"/>
  <c r="H7" i="31"/>
  <c r="H12" i="32"/>
  <c r="H85" i="24"/>
  <c r="H39" i="31"/>
  <c r="E172" i="32"/>
  <c r="AN85" i="24"/>
  <c r="H77" i="31"/>
  <c r="H332" i="32"/>
  <c r="BZ85" i="24"/>
  <c r="H57" i="31"/>
  <c r="I236" i="32"/>
  <c r="BF85" i="24"/>
  <c r="H65" i="31"/>
  <c r="C300" i="32"/>
  <c r="BN85" i="24"/>
  <c r="H5" i="31"/>
  <c r="F12" i="32"/>
  <c r="F85" i="24"/>
  <c r="H58" i="31"/>
  <c r="C268" i="32"/>
  <c r="AF85" i="24"/>
  <c r="H41" i="31"/>
  <c r="G172" i="32"/>
  <c r="AP85" i="24"/>
  <c r="H53" i="31"/>
  <c r="E236" i="32"/>
  <c r="BB85" i="24"/>
  <c r="H66" i="31"/>
  <c r="D300" i="32"/>
  <c r="BO85" i="24"/>
  <c r="C618" i="24"/>
  <c r="C71" i="15"/>
  <c r="G71" i="15" s="1"/>
  <c r="C277" i="32"/>
  <c r="H69" i="31"/>
  <c r="H25" i="31"/>
  <c r="E108" i="32"/>
  <c r="Z85" i="24"/>
  <c r="H37" i="31"/>
  <c r="C172" i="32"/>
  <c r="AL85" i="24"/>
  <c r="D85" i="24"/>
  <c r="F117" i="32"/>
  <c r="C39" i="15"/>
  <c r="G39" i="15" s="1"/>
  <c r="C692" i="24"/>
  <c r="H15" i="31"/>
  <c r="I44" i="32"/>
  <c r="P85" i="24"/>
  <c r="H75" i="31"/>
  <c r="F332" i="32"/>
  <c r="BX85" i="24"/>
  <c r="H9" i="31"/>
  <c r="C44" i="32"/>
  <c r="J85" i="24"/>
  <c r="H76" i="32"/>
  <c r="V85" i="24"/>
  <c r="H63" i="31"/>
  <c r="H268" i="32"/>
  <c r="BL85" i="24"/>
  <c r="C86" i="8"/>
  <c r="D341" i="24"/>
  <c r="C87" i="8" s="1"/>
  <c r="C684" i="24"/>
  <c r="H23" i="31"/>
  <c r="C108" i="32"/>
  <c r="X85" i="24"/>
  <c r="H74" i="31"/>
  <c r="E332" i="32"/>
  <c r="H33" i="31"/>
  <c r="F140" i="32"/>
  <c r="AH85" i="24"/>
  <c r="D204" i="32"/>
  <c r="AT85" i="24"/>
  <c r="H4" i="31"/>
  <c r="E12" i="32"/>
  <c r="E85" i="24"/>
  <c r="H12" i="31"/>
  <c r="F44" i="32"/>
  <c r="M85" i="24"/>
  <c r="H20" i="31"/>
  <c r="G76" i="32"/>
  <c r="H28" i="31"/>
  <c r="H108" i="32"/>
  <c r="AC85" i="24"/>
  <c r="H36" i="31"/>
  <c r="AK85" i="24"/>
  <c r="H44" i="31"/>
  <c r="C204" i="32"/>
  <c r="AS85" i="24"/>
  <c r="H52" i="31"/>
  <c r="D236" i="32"/>
  <c r="BA85" i="24"/>
  <c r="E268" i="32"/>
  <c r="BI85" i="24"/>
  <c r="H68" i="31"/>
  <c r="F300" i="32"/>
  <c r="BQ85" i="24"/>
  <c r="G332" i="32"/>
  <c r="H49" i="31"/>
  <c r="H204" i="32"/>
  <c r="AX85" i="24"/>
  <c r="H67" i="31"/>
  <c r="E300" i="32"/>
  <c r="BP85" i="24"/>
  <c r="BW85" i="24"/>
  <c r="O2" i="31"/>
  <c r="C19" i="32"/>
  <c r="O26" i="31"/>
  <c r="F115" i="32"/>
  <c r="O58" i="31"/>
  <c r="C275" i="32"/>
  <c r="AE7" i="31"/>
  <c r="H26" i="32"/>
  <c r="AE47" i="31"/>
  <c r="F218" i="32"/>
  <c r="D13" i="7"/>
  <c r="C363" i="24"/>
  <c r="H18" i="15"/>
  <c r="I18" i="15" s="1"/>
  <c r="F18" i="15"/>
  <c r="H18" i="31"/>
  <c r="E76" i="32"/>
  <c r="H42" i="31"/>
  <c r="H172" i="32"/>
  <c r="H59" i="31"/>
  <c r="D268" i="32"/>
  <c r="H79" i="31"/>
  <c r="C364" i="32"/>
  <c r="CB85" i="24"/>
  <c r="O19" i="31"/>
  <c r="F83" i="32"/>
  <c r="O43" i="31"/>
  <c r="I179" i="32"/>
  <c r="O67" i="31"/>
  <c r="E307" i="32"/>
  <c r="T85" i="24"/>
  <c r="H11" i="31"/>
  <c r="E44" i="32"/>
  <c r="H27" i="31"/>
  <c r="G108" i="32"/>
  <c r="H43" i="31"/>
  <c r="I172" i="32"/>
  <c r="O4" i="31"/>
  <c r="E19" i="32"/>
  <c r="O12" i="31"/>
  <c r="F51" i="32"/>
  <c r="O20" i="31"/>
  <c r="G83" i="32"/>
  <c r="O28" i="31"/>
  <c r="H115" i="32"/>
  <c r="O36" i="31"/>
  <c r="I147" i="32"/>
  <c r="O52" i="31"/>
  <c r="D243" i="32"/>
  <c r="O60" i="31"/>
  <c r="E275" i="32"/>
  <c r="O68" i="31"/>
  <c r="F307" i="32"/>
  <c r="O76" i="31"/>
  <c r="G339" i="32"/>
  <c r="AE17" i="31"/>
  <c r="D90" i="32"/>
  <c r="AE25" i="31"/>
  <c r="E122" i="32"/>
  <c r="AE33" i="31"/>
  <c r="F154" i="32"/>
  <c r="AE41" i="31"/>
  <c r="G186" i="32"/>
  <c r="I380" i="32"/>
  <c r="D612" i="24"/>
  <c r="C74" i="8"/>
  <c r="H15" i="15"/>
  <c r="I15" i="15" s="1"/>
  <c r="F15" i="15"/>
  <c r="F29" i="15"/>
  <c r="H29" i="15"/>
  <c r="I29" i="15" s="1"/>
  <c r="O18" i="31"/>
  <c r="E83" i="32"/>
  <c r="O50" i="31"/>
  <c r="I211" i="32"/>
  <c r="AE23" i="31"/>
  <c r="C122" i="32"/>
  <c r="DF2" i="30"/>
  <c r="C170" i="8"/>
  <c r="F420" i="24"/>
  <c r="H10" i="31"/>
  <c r="D44" i="32"/>
  <c r="H26" i="31"/>
  <c r="F108" i="32"/>
  <c r="H50" i="31"/>
  <c r="I204" i="32"/>
  <c r="O3" i="31"/>
  <c r="D19" i="32"/>
  <c r="O27" i="31"/>
  <c r="G115" i="32"/>
  <c r="O59" i="31"/>
  <c r="D275" i="32"/>
  <c r="H3" i="31"/>
  <c r="D12" i="32"/>
  <c r="H19" i="31"/>
  <c r="F76" i="32"/>
  <c r="H35" i="31"/>
  <c r="H140" i="32"/>
  <c r="H51" i="31"/>
  <c r="C236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F25" i="15"/>
  <c r="H25" i="15"/>
  <c r="I25" i="15" s="1"/>
  <c r="H6" i="31"/>
  <c r="G12" i="32"/>
  <c r="G85" i="24"/>
  <c r="H22" i="31"/>
  <c r="I76" i="32"/>
  <c r="W85" i="24"/>
  <c r="H30" i="31"/>
  <c r="C140" i="32"/>
  <c r="AE85" i="24"/>
  <c r="H38" i="31"/>
  <c r="D172" i="32"/>
  <c r="AM85" i="24"/>
  <c r="H55" i="31"/>
  <c r="G236" i="32"/>
  <c r="H73" i="31"/>
  <c r="D332" i="32"/>
  <c r="BV85" i="24"/>
  <c r="L85" i="24"/>
  <c r="C72" i="15"/>
  <c r="G72" i="15" s="1"/>
  <c r="D277" i="32"/>
  <c r="C636" i="24"/>
  <c r="E233" i="24"/>
  <c r="F32" i="6" s="1"/>
  <c r="H54" i="31"/>
  <c r="F236" i="32"/>
  <c r="BC85" i="24"/>
  <c r="H62" i="31"/>
  <c r="G268" i="32"/>
  <c r="BK85" i="24"/>
  <c r="H70" i="31"/>
  <c r="H300" i="32"/>
  <c r="BS85" i="24"/>
  <c r="H78" i="31"/>
  <c r="I332" i="32"/>
  <c r="CA85" i="24"/>
  <c r="F7" i="6"/>
  <c r="E220" i="24"/>
  <c r="D416" i="24"/>
  <c r="H14" i="31"/>
  <c r="H44" i="32"/>
  <c r="O85" i="24"/>
  <c r="H46" i="31"/>
  <c r="E204" i="32"/>
  <c r="AU85" i="24"/>
  <c r="C40" i="15"/>
  <c r="G40" i="15" s="1"/>
  <c r="G117" i="32"/>
  <c r="I181" i="32"/>
  <c r="C56" i="15"/>
  <c r="G56" i="15" s="1"/>
  <c r="C709" i="24"/>
  <c r="F23" i="15"/>
  <c r="H23" i="15"/>
  <c r="I23" i="15" s="1"/>
  <c r="BK2" i="30"/>
  <c r="I362" i="32"/>
  <c r="H612" i="24"/>
  <c r="CF2" i="28"/>
  <c r="D5" i="7"/>
  <c r="D258" i="24"/>
  <c r="BP2" i="30"/>
  <c r="C119" i="8"/>
  <c r="G28" i="4"/>
  <c r="C211" i="32"/>
  <c r="O10" i="31"/>
  <c r="D51" i="32"/>
  <c r="O34" i="31"/>
  <c r="G147" i="32"/>
  <c r="O42" i="31"/>
  <c r="H179" i="32"/>
  <c r="O66" i="31"/>
  <c r="D307" i="32"/>
  <c r="O74" i="31"/>
  <c r="E339" i="32"/>
  <c r="C85" i="24"/>
  <c r="AY85" i="24"/>
  <c r="AE15" i="31"/>
  <c r="I58" i="32"/>
  <c r="AE31" i="31"/>
  <c r="D154" i="32"/>
  <c r="AE39" i="31"/>
  <c r="E186" i="32"/>
  <c r="I384" i="32"/>
  <c r="L612" i="24"/>
  <c r="H2" i="31"/>
  <c r="C12" i="32"/>
  <c r="H34" i="31"/>
  <c r="G140" i="32"/>
  <c r="O35" i="31"/>
  <c r="H147" i="32"/>
  <c r="O51" i="31"/>
  <c r="C243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CE89" i="24"/>
  <c r="F612" i="24"/>
  <c r="C693" i="24"/>
  <c r="F34" i="15"/>
  <c r="H34" i="15"/>
  <c r="I34" i="15" s="1"/>
  <c r="D115" i="32"/>
  <c r="O6" i="31"/>
  <c r="G19" i="32"/>
  <c r="O14" i="31"/>
  <c r="H51" i="32"/>
  <c r="O30" i="31"/>
  <c r="C147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E19" i="4"/>
  <c r="G19" i="4"/>
  <c r="I19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D308" i="24"/>
  <c r="F33" i="15"/>
  <c r="F37" i="15"/>
  <c r="I90" i="32"/>
  <c r="O16" i="31"/>
  <c r="C83" i="32"/>
  <c r="O32" i="31"/>
  <c r="E147" i="32"/>
  <c r="O40" i="31"/>
  <c r="F179" i="32"/>
  <c r="O48" i="31"/>
  <c r="G211" i="32"/>
  <c r="O56" i="31"/>
  <c r="H243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113" i="8"/>
  <c r="D12" i="33"/>
  <c r="C615" i="24"/>
  <c r="I83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30" i="31"/>
  <c r="C154" i="32"/>
  <c r="AE38" i="31"/>
  <c r="D186" i="32"/>
  <c r="AE46" i="31"/>
  <c r="E218" i="32"/>
  <c r="G10" i="4"/>
  <c r="D179" i="32"/>
  <c r="I275" i="32"/>
  <c r="H27" i="15"/>
  <c r="I27" i="15" s="1"/>
  <c r="H39" i="15"/>
  <c r="I39" i="15" s="1"/>
  <c r="F17" i="15"/>
  <c r="H24" i="15"/>
  <c r="I24" i="15" s="1"/>
  <c r="C648" i="34"/>
  <c r="M716" i="34" s="1"/>
  <c r="D615" i="34"/>
  <c r="C715" i="34"/>
  <c r="BY85" i="24" l="1"/>
  <c r="H80" i="31"/>
  <c r="E85" i="32"/>
  <c r="BT85" i="24"/>
  <c r="I309" i="32" s="1"/>
  <c r="BR85" i="24"/>
  <c r="C626" i="24" s="1"/>
  <c r="D140" i="32"/>
  <c r="CE62" i="24"/>
  <c r="I364" i="32" s="1"/>
  <c r="I268" i="32"/>
  <c r="AO85" i="24"/>
  <c r="CE85" i="24" s="1"/>
  <c r="I300" i="32"/>
  <c r="G149" i="32"/>
  <c r="BJ85" i="24"/>
  <c r="C617" i="24" s="1"/>
  <c r="CE48" i="24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P52" i="24"/>
  <c r="P67" i="24" s="1"/>
  <c r="W52" i="24"/>
  <c r="W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H52" i="24"/>
  <c r="H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CA52" i="24"/>
  <c r="CA67" i="24" s="1"/>
  <c r="BK52" i="24"/>
  <c r="BK67" i="24" s="1"/>
  <c r="AU52" i="24"/>
  <c r="AU67" i="24" s="1"/>
  <c r="AE52" i="24"/>
  <c r="AE67" i="24" s="1"/>
  <c r="G52" i="24"/>
  <c r="G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S52" i="24"/>
  <c r="BS67" i="24" s="1"/>
  <c r="BC52" i="24"/>
  <c r="BC67" i="24" s="1"/>
  <c r="AM52" i="24"/>
  <c r="AM67" i="24" s="1"/>
  <c r="O52" i="24"/>
  <c r="O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C137" i="8"/>
  <c r="E380" i="24"/>
  <c r="D350" i="24"/>
  <c r="E21" i="32"/>
  <c r="C17" i="15"/>
  <c r="G17" i="15" s="1"/>
  <c r="C670" i="24"/>
  <c r="H149" i="32"/>
  <c r="C48" i="15"/>
  <c r="G48" i="15" s="1"/>
  <c r="C701" i="24"/>
  <c r="C167" i="8"/>
  <c r="D26" i="33"/>
  <c r="E414" i="24"/>
  <c r="D341" i="32"/>
  <c r="C86" i="15"/>
  <c r="G86" i="15" s="1"/>
  <c r="C642" i="24"/>
  <c r="F53" i="32"/>
  <c r="C25" i="15"/>
  <c r="G25" i="15" s="1"/>
  <c r="C678" i="24"/>
  <c r="F16" i="6"/>
  <c r="F234" i="24"/>
  <c r="G277" i="32"/>
  <c r="C75" i="15"/>
  <c r="G75" i="15" s="1"/>
  <c r="C635" i="24"/>
  <c r="C43" i="15"/>
  <c r="G43" i="15" s="1"/>
  <c r="C696" i="24"/>
  <c r="C149" i="32"/>
  <c r="BN2" i="30"/>
  <c r="C117" i="8"/>
  <c r="D366" i="24"/>
  <c r="D245" i="32"/>
  <c r="C65" i="15"/>
  <c r="C630" i="24"/>
  <c r="C46" i="15"/>
  <c r="G46" i="15" s="1"/>
  <c r="F149" i="32"/>
  <c r="C699" i="24"/>
  <c r="E245" i="32"/>
  <c r="C66" i="15"/>
  <c r="G66" i="15" s="1"/>
  <c r="C632" i="24"/>
  <c r="G53" i="32"/>
  <c r="C26" i="15"/>
  <c r="G26" i="15" s="1"/>
  <c r="C679" i="24"/>
  <c r="D85" i="32"/>
  <c r="C30" i="15"/>
  <c r="G30" i="15" s="1"/>
  <c r="C683" i="24"/>
  <c r="E149" i="32"/>
  <c r="C45" i="15"/>
  <c r="G45" i="15" s="1"/>
  <c r="C698" i="24"/>
  <c r="C245" i="32"/>
  <c r="C628" i="24"/>
  <c r="C64" i="15"/>
  <c r="G64" i="15" s="1"/>
  <c r="E309" i="32"/>
  <c r="C80" i="15"/>
  <c r="G80" i="15" s="1"/>
  <c r="C621" i="24"/>
  <c r="C41" i="15"/>
  <c r="G41" i="15" s="1"/>
  <c r="C694" i="24"/>
  <c r="H117" i="32"/>
  <c r="C181" i="32"/>
  <c r="C50" i="15"/>
  <c r="G50" i="15" s="1"/>
  <c r="C703" i="24"/>
  <c r="I245" i="32"/>
  <c r="C70" i="15"/>
  <c r="G70" i="15" s="1"/>
  <c r="C629" i="24"/>
  <c r="D373" i="32"/>
  <c r="C620" i="24"/>
  <c r="C93" i="15"/>
  <c r="G93" i="15" s="1"/>
  <c r="C21" i="15"/>
  <c r="G21" i="15" s="1"/>
  <c r="I21" i="32"/>
  <c r="C674" i="24"/>
  <c r="I341" i="32"/>
  <c r="C647" i="24"/>
  <c r="C91" i="15"/>
  <c r="G91" i="15" s="1"/>
  <c r="E181" i="32"/>
  <c r="C52" i="15"/>
  <c r="G52" i="15" s="1"/>
  <c r="C705" i="24"/>
  <c r="I213" i="32"/>
  <c r="C63" i="15"/>
  <c r="C625" i="24"/>
  <c r="E213" i="32"/>
  <c r="C59" i="15"/>
  <c r="G59" i="15" s="1"/>
  <c r="C712" i="24"/>
  <c r="F245" i="32"/>
  <c r="C67" i="15"/>
  <c r="G67" i="15" s="1"/>
  <c r="C633" i="24"/>
  <c r="C640" i="24"/>
  <c r="C84" i="15"/>
  <c r="G84" i="15" s="1"/>
  <c r="D117" i="32"/>
  <c r="C37" i="15"/>
  <c r="C690" i="24"/>
  <c r="F309" i="32"/>
  <c r="C81" i="15"/>
  <c r="G81" i="15" s="1"/>
  <c r="C623" i="24"/>
  <c r="F309" i="24"/>
  <c r="D352" i="24"/>
  <c r="C103" i="8" s="1"/>
  <c r="C50" i="8"/>
  <c r="I85" i="32"/>
  <c r="C35" i="15"/>
  <c r="G35" i="15" s="1"/>
  <c r="C688" i="24"/>
  <c r="C213" i="32"/>
  <c r="C57" i="15"/>
  <c r="G57" i="15" s="1"/>
  <c r="C710" i="24"/>
  <c r="C54" i="15"/>
  <c r="G54" i="15" s="1"/>
  <c r="G181" i="32"/>
  <c r="C707" i="24"/>
  <c r="D716" i="34"/>
  <c r="D707" i="34"/>
  <c r="D708" i="34"/>
  <c r="D700" i="34"/>
  <c r="D692" i="34"/>
  <c r="D684" i="34"/>
  <c r="D703" i="34"/>
  <c r="D697" i="34"/>
  <c r="D693" i="34"/>
  <c r="D688" i="34"/>
  <c r="D677" i="34"/>
  <c r="D669" i="34"/>
  <c r="D627" i="34"/>
  <c r="D702" i="34"/>
  <c r="D683" i="34"/>
  <c r="D674" i="34"/>
  <c r="D623" i="34"/>
  <c r="D619" i="34"/>
  <c r="D701" i="34"/>
  <c r="D696" i="34"/>
  <c r="D687" i="34"/>
  <c r="D679" i="34"/>
  <c r="D671" i="34"/>
  <c r="D625" i="34"/>
  <c r="D711" i="34"/>
  <c r="D695" i="34"/>
  <c r="D686" i="34"/>
  <c r="D681" i="34"/>
  <c r="D673" i="34"/>
  <c r="D706" i="34"/>
  <c r="D647" i="34"/>
  <c r="D645" i="34"/>
  <c r="D629" i="34"/>
  <c r="D675" i="34"/>
  <c r="D643" i="34"/>
  <c r="D641" i="34"/>
  <c r="D639" i="34"/>
  <c r="D637" i="34"/>
  <c r="D635" i="34"/>
  <c r="D633" i="34"/>
  <c r="D631" i="34"/>
  <c r="D618" i="34"/>
  <c r="D704" i="34"/>
  <c r="D698" i="34"/>
  <c r="D689" i="34"/>
  <c r="D676" i="34"/>
  <c r="D668" i="34"/>
  <c r="D626" i="34"/>
  <c r="D622" i="34"/>
  <c r="D709" i="34"/>
  <c r="D680" i="34"/>
  <c r="D672" i="34"/>
  <c r="D628" i="34"/>
  <c r="D617" i="34"/>
  <c r="D712" i="34"/>
  <c r="D699" i="34"/>
  <c r="D646" i="34"/>
  <c r="D621" i="34"/>
  <c r="D710" i="34"/>
  <c r="D644" i="34"/>
  <c r="D640" i="34"/>
  <c r="D636" i="34"/>
  <c r="D632" i="34"/>
  <c r="D624" i="34"/>
  <c r="D713" i="34"/>
  <c r="D694" i="34"/>
  <c r="D691" i="34"/>
  <c r="D685" i="34"/>
  <c r="D682" i="34"/>
  <c r="D670" i="34"/>
  <c r="D616" i="34"/>
  <c r="D705" i="34"/>
  <c r="D678" i="34"/>
  <c r="D642" i="34"/>
  <c r="D638" i="34"/>
  <c r="D634" i="34"/>
  <c r="D630" i="34"/>
  <c r="D620" i="34"/>
  <c r="D690" i="34"/>
  <c r="I381" i="32"/>
  <c r="CF91" i="24"/>
  <c r="G612" i="24"/>
  <c r="I378" i="32"/>
  <c r="K612" i="24"/>
  <c r="C668" i="24"/>
  <c r="C15" i="15"/>
  <c r="G15" i="15" s="1"/>
  <c r="C21" i="32"/>
  <c r="F85" i="32"/>
  <c r="C32" i="15"/>
  <c r="G32" i="15" s="1"/>
  <c r="C685" i="24"/>
  <c r="H213" i="32"/>
  <c r="C62" i="15"/>
  <c r="C616" i="24"/>
  <c r="G85" i="32"/>
  <c r="C33" i="15"/>
  <c r="C686" i="24"/>
  <c r="E117" i="32"/>
  <c r="C38" i="15"/>
  <c r="G38" i="15" s="1"/>
  <c r="C691" i="24"/>
  <c r="H341" i="32"/>
  <c r="C90" i="15"/>
  <c r="G90" i="15" s="1"/>
  <c r="C646" i="24"/>
  <c r="I277" i="32"/>
  <c r="C77" i="15"/>
  <c r="G77" i="15" s="1"/>
  <c r="C638" i="24"/>
  <c r="G245" i="32"/>
  <c r="C68" i="15"/>
  <c r="G68" i="15" s="1"/>
  <c r="C624" i="24"/>
  <c r="H85" i="32"/>
  <c r="C34" i="15"/>
  <c r="G34" i="15" s="1"/>
  <c r="C687" i="24"/>
  <c r="F341" i="32"/>
  <c r="C88" i="15"/>
  <c r="G88" i="15" s="1"/>
  <c r="C644" i="24"/>
  <c r="E373" i="32"/>
  <c r="C94" i="15"/>
  <c r="G94" i="15" s="1"/>
  <c r="H309" i="32"/>
  <c r="C83" i="15"/>
  <c r="G83" i="15" s="1"/>
  <c r="C639" i="24"/>
  <c r="D181" i="32"/>
  <c r="C51" i="15"/>
  <c r="C704" i="24"/>
  <c r="C373" i="32"/>
  <c r="C622" i="24"/>
  <c r="C92" i="15"/>
  <c r="G92" i="15" s="1"/>
  <c r="E277" i="32"/>
  <c r="C73" i="15"/>
  <c r="G73" i="15" s="1"/>
  <c r="C634" i="24"/>
  <c r="D213" i="32"/>
  <c r="C58" i="15"/>
  <c r="G58" i="15" s="1"/>
  <c r="C711" i="24"/>
  <c r="C117" i="32"/>
  <c r="C36" i="15"/>
  <c r="G36" i="15" s="1"/>
  <c r="C689" i="24"/>
  <c r="C53" i="32"/>
  <c r="C22" i="15"/>
  <c r="G22" i="15" s="1"/>
  <c r="C675" i="24"/>
  <c r="D309" i="32"/>
  <c r="C79" i="15"/>
  <c r="G79" i="15" s="1"/>
  <c r="C627" i="24"/>
  <c r="F21" i="32"/>
  <c r="C18" i="15"/>
  <c r="G18" i="15" s="1"/>
  <c r="C671" i="24"/>
  <c r="H21" i="32"/>
  <c r="C673" i="24"/>
  <c r="C20" i="15"/>
  <c r="I117" i="32"/>
  <c r="C42" i="15"/>
  <c r="G42" i="15" s="1"/>
  <c r="C695" i="24"/>
  <c r="C53" i="15"/>
  <c r="G53" i="15" s="1"/>
  <c r="F181" i="32"/>
  <c r="C706" i="24"/>
  <c r="C341" i="32"/>
  <c r="C641" i="24"/>
  <c r="C85" i="15"/>
  <c r="G85" i="15" s="1"/>
  <c r="C60" i="15"/>
  <c r="C713" i="24"/>
  <c r="F213" i="32"/>
  <c r="H53" i="32"/>
  <c r="C27" i="15"/>
  <c r="G27" i="15" s="1"/>
  <c r="C680" i="24"/>
  <c r="G21" i="32"/>
  <c r="C672" i="24"/>
  <c r="C19" i="15"/>
  <c r="G19" i="15" s="1"/>
  <c r="E341" i="32"/>
  <c r="C87" i="15"/>
  <c r="G87" i="15" s="1"/>
  <c r="C643" i="24"/>
  <c r="I149" i="32"/>
  <c r="C49" i="15"/>
  <c r="G49" i="15" s="1"/>
  <c r="C702" i="24"/>
  <c r="I53" i="32"/>
  <c r="C28" i="15"/>
  <c r="G28" i="15" s="1"/>
  <c r="C681" i="24"/>
  <c r="D21" i="32"/>
  <c r="C16" i="15"/>
  <c r="G16" i="15" s="1"/>
  <c r="C669" i="24"/>
  <c r="C44" i="15"/>
  <c r="G44" i="15" s="1"/>
  <c r="D149" i="32"/>
  <c r="C697" i="24"/>
  <c r="C309" i="32"/>
  <c r="C619" i="24"/>
  <c r="C78" i="15"/>
  <c r="G78" i="15" s="1"/>
  <c r="C29" i="15"/>
  <c r="G29" i="15" s="1"/>
  <c r="C85" i="32"/>
  <c r="C682" i="24"/>
  <c r="C24" i="15"/>
  <c r="G24" i="15" s="1"/>
  <c r="E53" i="32"/>
  <c r="C677" i="24"/>
  <c r="C61" i="15"/>
  <c r="G213" i="32"/>
  <c r="C631" i="24"/>
  <c r="G341" i="32"/>
  <c r="C89" i="15"/>
  <c r="G89" i="15" s="1"/>
  <c r="C645" i="24"/>
  <c r="H277" i="32"/>
  <c r="C76" i="15"/>
  <c r="G76" i="15" s="1"/>
  <c r="C637" i="24"/>
  <c r="H245" i="32"/>
  <c r="C69" i="15"/>
  <c r="C614" i="24"/>
  <c r="C82" i="15" l="1"/>
  <c r="G82" i="15" s="1"/>
  <c r="C74" i="15"/>
  <c r="G74" i="15" s="1"/>
  <c r="G309" i="32"/>
  <c r="F277" i="32"/>
  <c r="C113" i="32"/>
  <c r="M23" i="31"/>
  <c r="M22" i="31"/>
  <c r="I81" i="32"/>
  <c r="M31" i="31"/>
  <c r="D145" i="32"/>
  <c r="M38" i="31"/>
  <c r="D177" i="32"/>
  <c r="M48" i="31"/>
  <c r="G209" i="32"/>
  <c r="M62" i="31"/>
  <c r="G273" i="32"/>
  <c r="M57" i="31"/>
  <c r="I241" i="32"/>
  <c r="M26" i="31"/>
  <c r="F113" i="32"/>
  <c r="M15" i="31"/>
  <c r="I49" i="32"/>
  <c r="M59" i="31"/>
  <c r="D273" i="32"/>
  <c r="M44" i="31"/>
  <c r="C209" i="32"/>
  <c r="I113" i="32"/>
  <c r="M29" i="31"/>
  <c r="M21" i="31"/>
  <c r="H81" i="32"/>
  <c r="E177" i="32"/>
  <c r="M39" i="31"/>
  <c r="M78" i="31"/>
  <c r="I337" i="32"/>
  <c r="G145" i="32"/>
  <c r="M34" i="31"/>
  <c r="M3" i="31"/>
  <c r="D17" i="32"/>
  <c r="M47" i="31"/>
  <c r="F209" i="32"/>
  <c r="M70" i="31"/>
  <c r="H305" i="32"/>
  <c r="I273" i="32"/>
  <c r="M64" i="31"/>
  <c r="C49" i="32"/>
  <c r="M9" i="31"/>
  <c r="D337" i="32"/>
  <c r="M73" i="31"/>
  <c r="M42" i="31"/>
  <c r="H177" i="32"/>
  <c r="M11" i="31"/>
  <c r="E49" i="32"/>
  <c r="F337" i="32"/>
  <c r="M75" i="31"/>
  <c r="E273" i="32"/>
  <c r="M60" i="31"/>
  <c r="M45" i="31"/>
  <c r="D209" i="32"/>
  <c r="E209" i="32"/>
  <c r="M46" i="31"/>
  <c r="C241" i="32"/>
  <c r="M51" i="31"/>
  <c r="M37" i="31"/>
  <c r="C177" i="32"/>
  <c r="M55" i="31"/>
  <c r="G241" i="32"/>
  <c r="M8" i="31"/>
  <c r="I17" i="32"/>
  <c r="M72" i="31"/>
  <c r="C337" i="32"/>
  <c r="M17" i="31"/>
  <c r="D81" i="32"/>
  <c r="M50" i="31"/>
  <c r="I209" i="32"/>
  <c r="F81" i="32"/>
  <c r="M19" i="31"/>
  <c r="E17" i="32"/>
  <c r="M4" i="31"/>
  <c r="M68" i="31"/>
  <c r="F305" i="32"/>
  <c r="E241" i="32"/>
  <c r="M53" i="31"/>
  <c r="M40" i="31"/>
  <c r="F177" i="32"/>
  <c r="M18" i="31"/>
  <c r="E81" i="32"/>
  <c r="M56" i="31"/>
  <c r="H241" i="32"/>
  <c r="M65" i="31"/>
  <c r="C305" i="32"/>
  <c r="D241" i="32"/>
  <c r="M52" i="31"/>
  <c r="H273" i="32"/>
  <c r="M63" i="31"/>
  <c r="C81" i="32"/>
  <c r="M16" i="31"/>
  <c r="D369" i="32"/>
  <c r="M80" i="31"/>
  <c r="M25" i="31"/>
  <c r="E113" i="32"/>
  <c r="M7" i="31"/>
  <c r="H17" i="32"/>
  <c r="C273" i="32"/>
  <c r="M58" i="31"/>
  <c r="M27" i="31"/>
  <c r="G113" i="32"/>
  <c r="M12" i="31"/>
  <c r="F49" i="32"/>
  <c r="M76" i="31"/>
  <c r="G337" i="32"/>
  <c r="M61" i="31"/>
  <c r="F273" i="32"/>
  <c r="M14" i="31"/>
  <c r="H49" i="32"/>
  <c r="H209" i="32"/>
  <c r="M49" i="31"/>
  <c r="I145" i="32"/>
  <c r="M36" i="31"/>
  <c r="E305" i="32"/>
  <c r="M67" i="31"/>
  <c r="M71" i="31"/>
  <c r="I305" i="32"/>
  <c r="M24" i="31"/>
  <c r="D113" i="32"/>
  <c r="M6" i="31"/>
  <c r="G17" i="32"/>
  <c r="M33" i="31"/>
  <c r="F145" i="32"/>
  <c r="C67" i="24"/>
  <c r="CE52" i="24"/>
  <c r="D305" i="32"/>
  <c r="M66" i="31"/>
  <c r="M35" i="31"/>
  <c r="H145" i="32"/>
  <c r="M20" i="31"/>
  <c r="G81" i="32"/>
  <c r="F17" i="32"/>
  <c r="M5" i="31"/>
  <c r="M69" i="31"/>
  <c r="G305" i="32"/>
  <c r="M54" i="31"/>
  <c r="F241" i="32"/>
  <c r="M79" i="31"/>
  <c r="C369" i="32"/>
  <c r="E145" i="32"/>
  <c r="M32" i="31"/>
  <c r="M30" i="31"/>
  <c r="C145" i="32"/>
  <c r="M41" i="31"/>
  <c r="G177" i="32"/>
  <c r="D49" i="32"/>
  <c r="M10" i="31"/>
  <c r="M74" i="31"/>
  <c r="E337" i="32"/>
  <c r="I177" i="32"/>
  <c r="M43" i="31"/>
  <c r="H113" i="32"/>
  <c r="M28" i="31"/>
  <c r="G49" i="32"/>
  <c r="M13" i="31"/>
  <c r="H337" i="32"/>
  <c r="M77" i="31"/>
  <c r="G33" i="15"/>
  <c r="H33" i="15"/>
  <c r="I33" i="15" s="1"/>
  <c r="E612" i="34"/>
  <c r="I373" i="32"/>
  <c r="C716" i="24"/>
  <c r="G37" i="15"/>
  <c r="H37" i="15"/>
  <c r="I37" i="15" s="1"/>
  <c r="G65" i="15"/>
  <c r="H65" i="15"/>
  <c r="I65" i="15" s="1"/>
  <c r="G20" i="15"/>
  <c r="H20" i="15"/>
  <c r="I20" i="15" s="1"/>
  <c r="D715" i="34"/>
  <c r="E623" i="34"/>
  <c r="C648" i="24"/>
  <c r="M716" i="24" s="1"/>
  <c r="D615" i="24"/>
  <c r="C715" i="24"/>
  <c r="G51" i="15"/>
  <c r="H51" i="15"/>
  <c r="I51" i="15" s="1"/>
  <c r="C120" i="8"/>
  <c r="D367" i="24"/>
  <c r="H69" i="15"/>
  <c r="I69" i="15" s="1"/>
  <c r="G69" i="15"/>
  <c r="G63" i="15"/>
  <c r="H63" i="15"/>
  <c r="C17" i="32" l="1"/>
  <c r="M2" i="31"/>
  <c r="CE67" i="24"/>
  <c r="I369" i="32" s="1"/>
  <c r="C121" i="8"/>
  <c r="D384" i="24"/>
  <c r="E712" i="34"/>
  <c r="E704" i="34"/>
  <c r="E713" i="34"/>
  <c r="E705" i="34"/>
  <c r="E697" i="34"/>
  <c r="E689" i="34"/>
  <c r="E681" i="34"/>
  <c r="E702" i="34"/>
  <c r="E683" i="34"/>
  <c r="E674" i="34"/>
  <c r="E701" i="34"/>
  <c r="E696" i="34"/>
  <c r="E692" i="34"/>
  <c r="E687" i="34"/>
  <c r="E679" i="34"/>
  <c r="E671" i="34"/>
  <c r="E625" i="34"/>
  <c r="E716" i="34"/>
  <c r="E691" i="34"/>
  <c r="E682" i="34"/>
  <c r="E676" i="34"/>
  <c r="E668" i="34"/>
  <c r="E628" i="34"/>
  <c r="E710" i="34"/>
  <c r="E699" i="34"/>
  <c r="E690" i="34"/>
  <c r="E678" i="34"/>
  <c r="E670" i="34"/>
  <c r="E647" i="34"/>
  <c r="E646" i="34"/>
  <c r="E645" i="34"/>
  <c r="E629" i="34"/>
  <c r="E626" i="34"/>
  <c r="E675" i="34"/>
  <c r="E643" i="34"/>
  <c r="E641" i="34"/>
  <c r="E639" i="34"/>
  <c r="E637" i="34"/>
  <c r="E635" i="34"/>
  <c r="E633" i="34"/>
  <c r="E631" i="34"/>
  <c r="E711" i="34"/>
  <c r="E698" i="34"/>
  <c r="E695" i="34"/>
  <c r="E686" i="34"/>
  <c r="E709" i="34"/>
  <c r="E680" i="34"/>
  <c r="E672" i="34"/>
  <c r="E707" i="34"/>
  <c r="E693" i="34"/>
  <c r="E684" i="34"/>
  <c r="E677" i="34"/>
  <c r="E673" i="34"/>
  <c r="E669" i="34"/>
  <c r="E644" i="34"/>
  <c r="E642" i="34"/>
  <c r="E640" i="34"/>
  <c r="E638" i="34"/>
  <c r="E636" i="34"/>
  <c r="E634" i="34"/>
  <c r="E632" i="34"/>
  <c r="E630" i="34"/>
  <c r="E694" i="34"/>
  <c r="E685" i="34"/>
  <c r="E700" i="34"/>
  <c r="E688" i="34"/>
  <c r="E706" i="34"/>
  <c r="E703" i="34"/>
  <c r="E708" i="34"/>
  <c r="E627" i="34"/>
  <c r="E624" i="34"/>
  <c r="D713" i="24"/>
  <c r="D705" i="24"/>
  <c r="D697" i="24"/>
  <c r="D689" i="24"/>
  <c r="D681" i="24"/>
  <c r="D673" i="24"/>
  <c r="D710" i="24"/>
  <c r="D702" i="24"/>
  <c r="D694" i="24"/>
  <c r="D686" i="24"/>
  <c r="D678" i="24"/>
  <c r="D670" i="24"/>
  <c r="D647" i="24"/>
  <c r="D646" i="24"/>
  <c r="D645" i="24"/>
  <c r="D629" i="24"/>
  <c r="D626" i="24"/>
  <c r="D716" i="24"/>
  <c r="D707" i="24"/>
  <c r="D699" i="24"/>
  <c r="D691" i="24"/>
  <c r="D683" i="24"/>
  <c r="D709" i="24"/>
  <c r="D701" i="24"/>
  <c r="D693" i="24"/>
  <c r="D685" i="24"/>
  <c r="D677" i="24"/>
  <c r="D669" i="24"/>
  <c r="D627" i="24"/>
  <c r="D706" i="24"/>
  <c r="D698" i="24"/>
  <c r="D687" i="24"/>
  <c r="D680" i="24"/>
  <c r="D644" i="24"/>
  <c r="D636" i="24"/>
  <c r="D625" i="24"/>
  <c r="D684" i="24"/>
  <c r="D674" i="24"/>
  <c r="D639" i="24"/>
  <c r="D631" i="24"/>
  <c r="D620" i="24"/>
  <c r="D712" i="24"/>
  <c r="D688" i="24"/>
  <c r="D675" i="24"/>
  <c r="D642" i="24"/>
  <c r="D634" i="24"/>
  <c r="D624" i="24"/>
  <c r="D619" i="24"/>
  <c r="D708" i="24"/>
  <c r="D704" i="24"/>
  <c r="D682" i="24"/>
  <c r="D668" i="24"/>
  <c r="D637" i="24"/>
  <c r="D703" i="24"/>
  <c r="D690" i="24"/>
  <c r="D679" i="24"/>
  <c r="D672" i="24"/>
  <c r="D641" i="24"/>
  <c r="D628" i="24"/>
  <c r="D621" i="24"/>
  <c r="D640" i="24"/>
  <c r="D692" i="24"/>
  <c r="D643" i="24"/>
  <c r="D617" i="24"/>
  <c r="D633" i="24"/>
  <c r="D671" i="24"/>
  <c r="D630" i="24"/>
  <c r="D616" i="24"/>
  <c r="D635" i="24"/>
  <c r="D676" i="24"/>
  <c r="D711" i="24"/>
  <c r="D696" i="24"/>
  <c r="D638" i="24"/>
  <c r="D622" i="24"/>
  <c r="D695" i="24"/>
  <c r="D618" i="24"/>
  <c r="D623" i="24"/>
  <c r="D632" i="24"/>
  <c r="D700" i="24"/>
  <c r="E612" i="24" l="1"/>
  <c r="D715" i="24"/>
  <c r="E623" i="24"/>
  <c r="C138" i="8"/>
  <c r="D417" i="24"/>
  <c r="E715" i="34"/>
  <c r="F624" i="34"/>
  <c r="C168" i="8" l="1"/>
  <c r="D421" i="24"/>
  <c r="F709" i="34"/>
  <c r="F701" i="34"/>
  <c r="F710" i="34"/>
  <c r="F702" i="34"/>
  <c r="F694" i="34"/>
  <c r="F686" i="34"/>
  <c r="F696" i="34"/>
  <c r="F692" i="34"/>
  <c r="F687" i="34"/>
  <c r="F679" i="34"/>
  <c r="F671" i="34"/>
  <c r="F625" i="34"/>
  <c r="F716" i="34"/>
  <c r="F691" i="34"/>
  <c r="F682" i="34"/>
  <c r="F676" i="34"/>
  <c r="F668" i="34"/>
  <c r="F628" i="34"/>
  <c r="F713" i="34"/>
  <c r="F712" i="34"/>
  <c r="F711" i="34"/>
  <c r="F700" i="34"/>
  <c r="F695" i="34"/>
  <c r="F673" i="34"/>
  <c r="F685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98" i="34"/>
  <c r="F704" i="34"/>
  <c r="F689" i="34"/>
  <c r="F683" i="34"/>
  <c r="F680" i="34"/>
  <c r="F672" i="34"/>
  <c r="F626" i="34"/>
  <c r="F707" i="34"/>
  <c r="F699" i="34"/>
  <c r="F693" i="34"/>
  <c r="F684" i="34"/>
  <c r="F677" i="34"/>
  <c r="F669" i="34"/>
  <c r="F646" i="34"/>
  <c r="F705" i="34"/>
  <c r="F690" i="34"/>
  <c r="F681" i="34"/>
  <c r="F688" i="34"/>
  <c r="F706" i="34"/>
  <c r="F703" i="34"/>
  <c r="F697" i="34"/>
  <c r="F670" i="34"/>
  <c r="F647" i="34"/>
  <c r="F627" i="34"/>
  <c r="F708" i="34"/>
  <c r="F678" i="34"/>
  <c r="F674" i="34"/>
  <c r="F645" i="34"/>
  <c r="F629" i="34"/>
  <c r="E710" i="24"/>
  <c r="E702" i="24"/>
  <c r="E694" i="24"/>
  <c r="E686" i="24"/>
  <c r="E678" i="24"/>
  <c r="E670" i="24"/>
  <c r="E647" i="24"/>
  <c r="E646" i="24"/>
  <c r="E645" i="24"/>
  <c r="E629" i="24"/>
  <c r="E626" i="24"/>
  <c r="E716" i="24"/>
  <c r="E707" i="24"/>
  <c r="E699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44" i="24" s="1"/>
  <c r="E712" i="24"/>
  <c r="E704" i="24"/>
  <c r="E696" i="24"/>
  <c r="E688" i="24"/>
  <c r="E706" i="24"/>
  <c r="E698" i="24"/>
  <c r="E690" i="24"/>
  <c r="E682" i="24"/>
  <c r="E674" i="24"/>
  <c r="E711" i="24"/>
  <c r="E703" i="24"/>
  <c r="E684" i="24"/>
  <c r="E673" i="24"/>
  <c r="E697" i="24"/>
  <c r="E681" i="24"/>
  <c r="E627" i="24"/>
  <c r="E708" i="24"/>
  <c r="E685" i="24"/>
  <c r="E668" i="24"/>
  <c r="E700" i="24"/>
  <c r="E695" i="24"/>
  <c r="E676" i="24"/>
  <c r="E669" i="24"/>
  <c r="E687" i="24"/>
  <c r="E689" i="24"/>
  <c r="E671" i="24"/>
  <c r="E625" i="24"/>
  <c r="E713" i="24"/>
  <c r="E709" i="24"/>
  <c r="E705" i="24"/>
  <c r="E701" i="24"/>
  <c r="E680" i="24"/>
  <c r="E692" i="24"/>
  <c r="E693" i="24"/>
  <c r="E679" i="24"/>
  <c r="E672" i="24"/>
  <c r="E628" i="24"/>
  <c r="E677" i="24"/>
  <c r="F686" i="24" l="1"/>
  <c r="F626" i="24"/>
  <c r="F694" i="24"/>
  <c r="F647" i="24"/>
  <c r="F693" i="24"/>
  <c r="F709" i="24"/>
  <c r="F637" i="24"/>
  <c r="F639" i="24"/>
  <c r="F713" i="24"/>
  <c r="F627" i="24"/>
  <c r="F701" i="24"/>
  <c r="F638" i="24"/>
  <c r="F684" i="24"/>
  <c r="F674" i="24"/>
  <c r="F672" i="24"/>
  <c r="F640" i="24"/>
  <c r="F670" i="24"/>
  <c r="F629" i="24"/>
  <c r="F625" i="24"/>
  <c r="G625" i="24" s="1"/>
  <c r="F712" i="24"/>
  <c r="F675" i="24"/>
  <c r="F689" i="24"/>
  <c r="F645" i="24"/>
  <c r="F671" i="24"/>
  <c r="F630" i="24"/>
  <c r="F683" i="24"/>
  <c r="F690" i="24"/>
  <c r="F669" i="24"/>
  <c r="F679" i="24"/>
  <c r="F631" i="24"/>
  <c r="F691" i="24"/>
  <c r="F628" i="24"/>
  <c r="F676" i="24"/>
  <c r="F687" i="24"/>
  <c r="F632" i="24"/>
  <c r="F699" i="24"/>
  <c r="F673" i="24"/>
  <c r="F677" i="24"/>
  <c r="F682" i="24"/>
  <c r="F681" i="24"/>
  <c r="F695" i="24"/>
  <c r="F680" i="24"/>
  <c r="F633" i="24"/>
  <c r="F641" i="24"/>
  <c r="F707" i="24"/>
  <c r="F705" i="24"/>
  <c r="F692" i="24"/>
  <c r="F706" i="24"/>
  <c r="F697" i="24"/>
  <c r="F703" i="24"/>
  <c r="F688" i="24"/>
  <c r="F634" i="24"/>
  <c r="F642" i="24"/>
  <c r="F716" i="24"/>
  <c r="F646" i="24"/>
  <c r="F698" i="24"/>
  <c r="F710" i="24"/>
  <c r="F700" i="24"/>
  <c r="F711" i="24"/>
  <c r="F696" i="24"/>
  <c r="F635" i="24"/>
  <c r="F643" i="24"/>
  <c r="F678" i="24"/>
  <c r="F702" i="24"/>
  <c r="F668" i="24"/>
  <c r="F708" i="24"/>
  <c r="F685" i="24"/>
  <c r="F704" i="24"/>
  <c r="F636" i="24"/>
  <c r="F715" i="34"/>
  <c r="G625" i="34"/>
  <c r="E715" i="24"/>
  <c r="C172" i="8"/>
  <c r="D424" i="24"/>
  <c r="C177" i="8" s="1"/>
  <c r="F715" i="24" l="1"/>
  <c r="G701" i="24"/>
  <c r="G690" i="24"/>
  <c r="G628" i="24"/>
  <c r="G675" i="24"/>
  <c r="G689" i="24"/>
  <c r="G647" i="24"/>
  <c r="G636" i="24"/>
  <c r="G703" i="24"/>
  <c r="G712" i="24"/>
  <c r="G693" i="24"/>
  <c r="G682" i="24"/>
  <c r="G713" i="24"/>
  <c r="G645" i="24"/>
  <c r="G670" i="24"/>
  <c r="G644" i="24"/>
  <c r="G716" i="24"/>
  <c r="G687" i="24"/>
  <c r="G704" i="24"/>
  <c r="G685" i="24"/>
  <c r="G708" i="24"/>
  <c r="G705" i="24"/>
  <c r="G642" i="24"/>
  <c r="G640" i="24"/>
  <c r="G671" i="24"/>
  <c r="G711" i="24"/>
  <c r="G641" i="24"/>
  <c r="G696" i="24"/>
  <c r="G677" i="24"/>
  <c r="G700" i="24"/>
  <c r="G694" i="24"/>
  <c r="G634" i="24"/>
  <c r="G632" i="24"/>
  <c r="G683" i="24"/>
  <c r="G679" i="24"/>
  <c r="G678" i="24"/>
  <c r="G688" i="24"/>
  <c r="G669" i="24"/>
  <c r="G692" i="24"/>
  <c r="G639" i="24"/>
  <c r="G629" i="24"/>
  <c r="G626" i="24"/>
  <c r="G630" i="24"/>
  <c r="G638" i="24"/>
  <c r="G643" i="24"/>
  <c r="G672" i="24"/>
  <c r="G706" i="24"/>
  <c r="G676" i="24"/>
  <c r="G695" i="24"/>
  <c r="G681" i="24"/>
  <c r="G646" i="24"/>
  <c r="G680" i="24"/>
  <c r="G627" i="24"/>
  <c r="G684" i="24"/>
  <c r="G631" i="24"/>
  <c r="G702" i="24"/>
  <c r="G699" i="24"/>
  <c r="G673" i="24"/>
  <c r="G686" i="24"/>
  <c r="G635" i="24"/>
  <c r="G710" i="24"/>
  <c r="G633" i="24"/>
  <c r="G674" i="24"/>
  <c r="G697" i="24"/>
  <c r="G709" i="24"/>
  <c r="G668" i="24"/>
  <c r="G691" i="24"/>
  <c r="G637" i="24"/>
  <c r="G707" i="24"/>
  <c r="G698" i="24"/>
  <c r="G706" i="34"/>
  <c r="G716" i="34"/>
  <c r="G707" i="34"/>
  <c r="G699" i="34"/>
  <c r="G691" i="34"/>
  <c r="G683" i="34"/>
  <c r="G701" i="34"/>
  <c r="G682" i="34"/>
  <c r="G676" i="34"/>
  <c r="G668" i="34"/>
  <c r="G628" i="34"/>
  <c r="G713" i="34"/>
  <c r="G712" i="34"/>
  <c r="G711" i="34"/>
  <c r="G700" i="34"/>
  <c r="G695" i="34"/>
  <c r="G673" i="34"/>
  <c r="G690" i="34"/>
  <c r="G686" i="34"/>
  <c r="G681" i="34"/>
  <c r="G678" i="34"/>
  <c r="G670" i="34"/>
  <c r="G647" i="34"/>
  <c r="G646" i="34"/>
  <c r="G645" i="34"/>
  <c r="G629" i="34"/>
  <c r="G626" i="34"/>
  <c r="G709" i="34"/>
  <c r="G708" i="34"/>
  <c r="G698" i="34"/>
  <c r="G694" i="34"/>
  <c r="G689" i="34"/>
  <c r="G680" i="34"/>
  <c r="G672" i="34"/>
  <c r="G704" i="34"/>
  <c r="G679" i="34"/>
  <c r="G671" i="34"/>
  <c r="G692" i="34"/>
  <c r="G693" i="34"/>
  <c r="G684" i="34"/>
  <c r="G677" i="34"/>
  <c r="G669" i="34"/>
  <c r="G705" i="34"/>
  <c r="G644" i="34"/>
  <c r="G642" i="34"/>
  <c r="G640" i="34"/>
  <c r="G638" i="34"/>
  <c r="G636" i="34"/>
  <c r="G634" i="34"/>
  <c r="G632" i="34"/>
  <c r="G630" i="34"/>
  <c r="G702" i="34"/>
  <c r="G696" i="34"/>
  <c r="G687" i="34"/>
  <c r="G703" i="34"/>
  <c r="G697" i="34"/>
  <c r="G627" i="34"/>
  <c r="G643" i="34"/>
  <c r="G639" i="34"/>
  <c r="G635" i="34"/>
  <c r="G631" i="34"/>
  <c r="G675" i="34"/>
  <c r="G641" i="34"/>
  <c r="G710" i="34"/>
  <c r="G633" i="34"/>
  <c r="G674" i="34"/>
  <c r="G637" i="34"/>
  <c r="G685" i="34"/>
  <c r="G688" i="34"/>
  <c r="G715" i="24" l="1"/>
  <c r="H628" i="24"/>
  <c r="H628" i="34"/>
  <c r="G715" i="34"/>
  <c r="H677" i="24" l="1"/>
  <c r="H703" i="24"/>
  <c r="H673" i="24"/>
  <c r="H634" i="24"/>
  <c r="H700" i="24"/>
  <c r="H646" i="24"/>
  <c r="H694" i="24"/>
  <c r="H644" i="24"/>
  <c r="H669" i="24"/>
  <c r="H629" i="24"/>
  <c r="H643" i="24"/>
  <c r="H683" i="24"/>
  <c r="H695" i="24"/>
  <c r="H710" i="24"/>
  <c r="H692" i="24"/>
  <c r="H707" i="24"/>
  <c r="H706" i="24"/>
  <c r="H687" i="24"/>
  <c r="H702" i="24"/>
  <c r="H712" i="24"/>
  <c r="H670" i="24"/>
  <c r="H635" i="24"/>
  <c r="H696" i="24"/>
  <c r="H630" i="24"/>
  <c r="H698" i="24"/>
  <c r="H709" i="24"/>
  <c r="H690" i="24"/>
  <c r="H705" i="24"/>
  <c r="H675" i="24"/>
  <c r="H688" i="24"/>
  <c r="H632" i="24"/>
  <c r="H633" i="24"/>
  <c r="H641" i="24"/>
  <c r="H679" i="24"/>
  <c r="H693" i="24"/>
  <c r="H689" i="24"/>
  <c r="H645" i="24"/>
  <c r="H678" i="24"/>
  <c r="H684" i="24"/>
  <c r="H701" i="24"/>
  <c r="H682" i="24"/>
  <c r="H697" i="24"/>
  <c r="H668" i="24"/>
  <c r="H676" i="24"/>
  <c r="H686" i="24"/>
  <c r="H639" i="24"/>
  <c r="H699" i="24"/>
  <c r="H638" i="24"/>
  <c r="H674" i="24"/>
  <c r="H637" i="24"/>
  <c r="H680" i="24"/>
  <c r="H681" i="24"/>
  <c r="H636" i="24"/>
  <c r="H691" i="24"/>
  <c r="H672" i="24"/>
  <c r="H685" i="24"/>
  <c r="H642" i="24"/>
  <c r="H716" i="24"/>
  <c r="H640" i="24"/>
  <c r="H647" i="24"/>
  <c r="H708" i="24"/>
  <c r="H671" i="24"/>
  <c r="H631" i="24"/>
  <c r="H713" i="24"/>
  <c r="H704" i="24"/>
  <c r="H711" i="24"/>
  <c r="H711" i="34"/>
  <c r="H703" i="34"/>
  <c r="H712" i="34"/>
  <c r="H704" i="34"/>
  <c r="H696" i="34"/>
  <c r="H688" i="34"/>
  <c r="H716" i="34"/>
  <c r="H713" i="34"/>
  <c r="H700" i="34"/>
  <c r="H695" i="34"/>
  <c r="H691" i="34"/>
  <c r="H673" i="34"/>
  <c r="H690" i="34"/>
  <c r="H686" i="34"/>
  <c r="H681" i="34"/>
  <c r="H678" i="34"/>
  <c r="H670" i="34"/>
  <c r="H647" i="34"/>
  <c r="H646" i="34"/>
  <c r="H645" i="34"/>
  <c r="H629" i="34"/>
  <c r="H710" i="34"/>
  <c r="H699" i="34"/>
  <c r="H685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7" i="34"/>
  <c r="H706" i="34"/>
  <c r="H705" i="34"/>
  <c r="H693" i="34"/>
  <c r="H684" i="34"/>
  <c r="H677" i="34"/>
  <c r="H669" i="34"/>
  <c r="H692" i="34"/>
  <c r="H689" i="34"/>
  <c r="H683" i="34"/>
  <c r="H680" i="34"/>
  <c r="H672" i="34"/>
  <c r="H709" i="34"/>
  <c r="H701" i="34"/>
  <c r="H676" i="34"/>
  <c r="H668" i="34"/>
  <c r="H702" i="34"/>
  <c r="H687" i="34"/>
  <c r="H674" i="34"/>
  <c r="H682" i="34"/>
  <c r="H679" i="34"/>
  <c r="H698" i="34"/>
  <c r="H697" i="34"/>
  <c r="H708" i="34"/>
  <c r="H694" i="34"/>
  <c r="H671" i="34"/>
  <c r="H715" i="24" l="1"/>
  <c r="I629" i="24"/>
  <c r="H715" i="34"/>
  <c r="I629" i="34"/>
  <c r="I698" i="24" l="1"/>
  <c r="I679" i="24"/>
  <c r="I694" i="24"/>
  <c r="I707" i="24"/>
  <c r="I669" i="24"/>
  <c r="I638" i="24"/>
  <c r="I675" i="24"/>
  <c r="I644" i="24"/>
  <c r="I686" i="24"/>
  <c r="I640" i="24"/>
  <c r="I701" i="24"/>
  <c r="I690" i="24"/>
  <c r="I671" i="24"/>
  <c r="I699" i="24"/>
  <c r="I630" i="24"/>
  <c r="I633" i="24"/>
  <c r="I682" i="24"/>
  <c r="I708" i="24"/>
  <c r="I678" i="24"/>
  <c r="I712" i="24"/>
  <c r="I632" i="24"/>
  <c r="I634" i="24"/>
  <c r="I697" i="24"/>
  <c r="I681" i="24"/>
  <c r="I711" i="24"/>
  <c r="I692" i="24"/>
  <c r="I647" i="24"/>
  <c r="I676" i="24"/>
  <c r="I677" i="24"/>
  <c r="I705" i="24"/>
  <c r="I691" i="24"/>
  <c r="I713" i="24"/>
  <c r="I710" i="24"/>
  <c r="I704" i="24"/>
  <c r="I673" i="24"/>
  <c r="I641" i="24"/>
  <c r="I703" i="24"/>
  <c r="I684" i="24"/>
  <c r="I646" i="24"/>
  <c r="I637" i="24"/>
  <c r="I643" i="24"/>
  <c r="I680" i="24"/>
  <c r="I668" i="24"/>
  <c r="I672" i="24"/>
  <c r="I695" i="24"/>
  <c r="I645" i="24"/>
  <c r="I635" i="24"/>
  <c r="I642" i="24"/>
  <c r="I688" i="24"/>
  <c r="I631" i="24"/>
  <c r="I706" i="24"/>
  <c r="I685" i="24"/>
  <c r="I696" i="24"/>
  <c r="I689" i="24"/>
  <c r="I683" i="24"/>
  <c r="I674" i="24"/>
  <c r="I670" i="24"/>
  <c r="I636" i="24"/>
  <c r="I639" i="24"/>
  <c r="I693" i="24"/>
  <c r="I687" i="24"/>
  <c r="I700" i="24"/>
  <c r="I709" i="24"/>
  <c r="I702" i="24"/>
  <c r="I716" i="24"/>
  <c r="I708" i="34"/>
  <c r="I709" i="34"/>
  <c r="I701" i="34"/>
  <c r="I693" i="34"/>
  <c r="I685" i="34"/>
  <c r="I712" i="34"/>
  <c r="I711" i="34"/>
  <c r="I690" i="34"/>
  <c r="I686" i="34"/>
  <c r="I681" i="34"/>
  <c r="I678" i="34"/>
  <c r="I670" i="34"/>
  <c r="I647" i="34"/>
  <c r="I646" i="34"/>
  <c r="I645" i="34"/>
  <c r="I710" i="34"/>
  <c r="I699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98" i="34"/>
  <c r="I694" i="34"/>
  <c r="I689" i="34"/>
  <c r="I680" i="34"/>
  <c r="I672" i="34"/>
  <c r="I704" i="34"/>
  <c r="I703" i="34"/>
  <c r="I697" i="34"/>
  <c r="I688" i="34"/>
  <c r="I674" i="34"/>
  <c r="I695" i="34"/>
  <c r="I676" i="34"/>
  <c r="I668" i="34"/>
  <c r="I707" i="34"/>
  <c r="I684" i="34"/>
  <c r="I677" i="34"/>
  <c r="I669" i="34"/>
  <c r="I705" i="34"/>
  <c r="I702" i="34"/>
  <c r="I687" i="34"/>
  <c r="I696" i="34"/>
  <c r="I673" i="34"/>
  <c r="I713" i="34"/>
  <c r="I706" i="34"/>
  <c r="I700" i="34"/>
  <c r="I691" i="34"/>
  <c r="I679" i="34"/>
  <c r="I716" i="34"/>
  <c r="I692" i="34"/>
  <c r="I683" i="34"/>
  <c r="I671" i="34"/>
  <c r="I682" i="34"/>
  <c r="I715" i="24" l="1"/>
  <c r="J630" i="24"/>
  <c r="I715" i="34"/>
  <c r="J630" i="34"/>
  <c r="J711" i="24" l="1"/>
  <c r="J692" i="24"/>
  <c r="J681" i="24"/>
  <c r="J643" i="24"/>
  <c r="J635" i="24"/>
  <c r="J685" i="24"/>
  <c r="J686" i="24"/>
  <c r="J688" i="24"/>
  <c r="J634" i="24"/>
  <c r="J703" i="24"/>
  <c r="J684" i="24"/>
  <c r="J716" i="24"/>
  <c r="J642" i="24"/>
  <c r="J669" i="24"/>
  <c r="J678" i="24"/>
  <c r="J645" i="24"/>
  <c r="J695" i="24"/>
  <c r="J676" i="24"/>
  <c r="J707" i="24"/>
  <c r="J641" i="24"/>
  <c r="J633" i="24"/>
  <c r="J706" i="24"/>
  <c r="J646" i="24"/>
  <c r="J694" i="24"/>
  <c r="J687" i="24"/>
  <c r="J668" i="24"/>
  <c r="J699" i="24"/>
  <c r="J640" i="24"/>
  <c r="J632" i="24"/>
  <c r="J702" i="24"/>
  <c r="J696" i="24"/>
  <c r="J690" i="24"/>
  <c r="J679" i="24"/>
  <c r="J713" i="24"/>
  <c r="J691" i="24"/>
  <c r="J639" i="24"/>
  <c r="J631" i="24"/>
  <c r="J682" i="24"/>
  <c r="J672" i="24"/>
  <c r="J647" i="24"/>
  <c r="L647" i="24" s="1"/>
  <c r="J708" i="24"/>
  <c r="J697" i="24"/>
  <c r="J675" i="24"/>
  <c r="J637" i="24"/>
  <c r="J704" i="24"/>
  <c r="J670" i="24"/>
  <c r="J680" i="24"/>
  <c r="J673" i="24"/>
  <c r="J671" i="24"/>
  <c r="J705" i="24"/>
  <c r="J683" i="24"/>
  <c r="J638" i="24"/>
  <c r="J712" i="24"/>
  <c r="J677" i="24"/>
  <c r="J709" i="24"/>
  <c r="J674" i="24"/>
  <c r="J636" i="24"/>
  <c r="J689" i="24"/>
  <c r="J644" i="24"/>
  <c r="K644" i="24" s="1"/>
  <c r="J710" i="24"/>
  <c r="J698" i="24"/>
  <c r="J700" i="24"/>
  <c r="J701" i="24"/>
  <c r="J693" i="24"/>
  <c r="J713" i="34"/>
  <c r="J705" i="34"/>
  <c r="J706" i="34"/>
  <c r="J698" i="34"/>
  <c r="J690" i="34"/>
  <c r="J682" i="34"/>
  <c r="J710" i="34"/>
  <c r="J699" i="34"/>
  <c r="J675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94" i="34"/>
  <c r="J689" i="34"/>
  <c r="J685" i="34"/>
  <c r="J680" i="34"/>
  <c r="J672" i="34"/>
  <c r="J709" i="34"/>
  <c r="J708" i="34"/>
  <c r="J707" i="34"/>
  <c r="J684" i="34"/>
  <c r="J677" i="34"/>
  <c r="J669" i="34"/>
  <c r="J702" i="34"/>
  <c r="J692" i="34"/>
  <c r="J687" i="34"/>
  <c r="J683" i="34"/>
  <c r="J679" i="34"/>
  <c r="J671" i="34"/>
  <c r="J711" i="34"/>
  <c r="J701" i="34"/>
  <c r="J686" i="34"/>
  <c r="J693" i="34"/>
  <c r="J696" i="34"/>
  <c r="J673" i="34"/>
  <c r="J646" i="34"/>
  <c r="J712" i="34"/>
  <c r="J681" i="34"/>
  <c r="J674" i="34"/>
  <c r="J703" i="34"/>
  <c r="J700" i="34"/>
  <c r="J697" i="34"/>
  <c r="J688" i="34"/>
  <c r="J678" i="34"/>
  <c r="J670" i="34"/>
  <c r="J676" i="34"/>
  <c r="J647" i="34"/>
  <c r="L647" i="34" s="1"/>
  <c r="J716" i="34"/>
  <c r="J695" i="34"/>
  <c r="J645" i="34"/>
  <c r="J704" i="34"/>
  <c r="J691" i="34"/>
  <c r="J668" i="34"/>
  <c r="J715" i="24" l="1"/>
  <c r="L681" i="24"/>
  <c r="M681" i="24" s="1"/>
  <c r="I55" i="32" s="1"/>
  <c r="L716" i="24"/>
  <c r="L685" i="24"/>
  <c r="M685" i="24" s="1"/>
  <c r="F87" i="32" s="1"/>
  <c r="L700" i="24"/>
  <c r="M700" i="24" s="1"/>
  <c r="G151" i="32" s="1"/>
  <c r="L680" i="24"/>
  <c r="M680" i="24" s="1"/>
  <c r="H55" i="32" s="1"/>
  <c r="L687" i="24"/>
  <c r="M687" i="24" s="1"/>
  <c r="H87" i="32" s="1"/>
  <c r="L673" i="24"/>
  <c r="M673" i="24" s="1"/>
  <c r="H23" i="32" s="1"/>
  <c r="L707" i="24"/>
  <c r="M707" i="24" s="1"/>
  <c r="G183" i="32" s="1"/>
  <c r="L677" i="24"/>
  <c r="M677" i="24" s="1"/>
  <c r="L692" i="24"/>
  <c r="M692" i="24" s="1"/>
  <c r="L676" i="24"/>
  <c r="M676" i="24" s="1"/>
  <c r="D55" i="32" s="1"/>
  <c r="L674" i="24"/>
  <c r="M674" i="24" s="1"/>
  <c r="I23" i="32" s="1"/>
  <c r="L710" i="24"/>
  <c r="M710" i="24" s="1"/>
  <c r="C215" i="32" s="1"/>
  <c r="L699" i="24"/>
  <c r="M699" i="24" s="1"/>
  <c r="F151" i="32" s="1"/>
  <c r="L669" i="24"/>
  <c r="M669" i="24" s="1"/>
  <c r="D23" i="32" s="1"/>
  <c r="L671" i="24"/>
  <c r="M671" i="24" s="1"/>
  <c r="F23" i="32" s="1"/>
  <c r="L675" i="24"/>
  <c r="M675" i="24" s="1"/>
  <c r="C55" i="32" s="1"/>
  <c r="L703" i="24"/>
  <c r="M703" i="24" s="1"/>
  <c r="C183" i="32" s="1"/>
  <c r="L702" i="24"/>
  <c r="M702" i="24" s="1"/>
  <c r="I151" i="32" s="1"/>
  <c r="L691" i="24"/>
  <c r="M691" i="24" s="1"/>
  <c r="L706" i="24"/>
  <c r="M706" i="24" s="1"/>
  <c r="F183" i="32" s="1"/>
  <c r="L696" i="24"/>
  <c r="M696" i="24" s="1"/>
  <c r="C151" i="32" s="1"/>
  <c r="L688" i="24"/>
  <c r="M688" i="24" s="1"/>
  <c r="I87" i="32" s="1"/>
  <c r="L713" i="24"/>
  <c r="M713" i="24" s="1"/>
  <c r="F215" i="32" s="1"/>
  <c r="L694" i="24"/>
  <c r="M694" i="24" s="1"/>
  <c r="H119" i="32" s="1"/>
  <c r="L683" i="24"/>
  <c r="M683" i="24" s="1"/>
  <c r="D87" i="32" s="1"/>
  <c r="L698" i="24"/>
  <c r="M698" i="24" s="1"/>
  <c r="E151" i="32" s="1"/>
  <c r="L679" i="24"/>
  <c r="M679" i="24" s="1"/>
  <c r="L668" i="24"/>
  <c r="L697" i="24"/>
  <c r="M697" i="24" s="1"/>
  <c r="D151" i="32" s="1"/>
  <c r="L704" i="24"/>
  <c r="M704" i="24" s="1"/>
  <c r="D183" i="32" s="1"/>
  <c r="L682" i="24"/>
  <c r="M682" i="24" s="1"/>
  <c r="C87" i="32" s="1"/>
  <c r="L705" i="24"/>
  <c r="M705" i="24" s="1"/>
  <c r="E183" i="32" s="1"/>
  <c r="L686" i="24"/>
  <c r="M686" i="24" s="1"/>
  <c r="G87" i="32" s="1"/>
  <c r="L709" i="24"/>
  <c r="M709" i="24" s="1"/>
  <c r="I183" i="32" s="1"/>
  <c r="L708" i="24"/>
  <c r="M708" i="24" s="1"/>
  <c r="H183" i="32" s="1"/>
  <c r="L672" i="24"/>
  <c r="M672" i="24" s="1"/>
  <c r="G23" i="32" s="1"/>
  <c r="L712" i="24"/>
  <c r="M712" i="24" s="1"/>
  <c r="E215" i="32" s="1"/>
  <c r="L678" i="24"/>
  <c r="M678" i="24" s="1"/>
  <c r="L701" i="24"/>
  <c r="M701" i="24" s="1"/>
  <c r="H151" i="32" s="1"/>
  <c r="L711" i="24"/>
  <c r="M711" i="24" s="1"/>
  <c r="D215" i="32" s="1"/>
  <c r="L684" i="24"/>
  <c r="M684" i="24" s="1"/>
  <c r="E87" i="32" s="1"/>
  <c r="L689" i="24"/>
  <c r="M689" i="24" s="1"/>
  <c r="C119" i="32" s="1"/>
  <c r="L695" i="24"/>
  <c r="M695" i="24" s="1"/>
  <c r="I119" i="32" s="1"/>
  <c r="L670" i="24"/>
  <c r="M670" i="24" s="1"/>
  <c r="E23" i="32" s="1"/>
  <c r="L693" i="24"/>
  <c r="M693" i="24" s="1"/>
  <c r="L690" i="24"/>
  <c r="M690" i="24" s="1"/>
  <c r="D119" i="32" s="1"/>
  <c r="K708" i="24"/>
  <c r="K697" i="24"/>
  <c r="K712" i="24"/>
  <c r="K706" i="24"/>
  <c r="K671" i="24"/>
  <c r="K703" i="24"/>
  <c r="K689" i="24"/>
  <c r="K699" i="24"/>
  <c r="K700" i="24"/>
  <c r="K704" i="24"/>
  <c r="K682" i="24"/>
  <c r="K716" i="24"/>
  <c r="K692" i="24"/>
  <c r="K681" i="24"/>
  <c r="K696" i="24"/>
  <c r="K677" i="24"/>
  <c r="K693" i="24"/>
  <c r="K687" i="24"/>
  <c r="K676" i="24"/>
  <c r="K710" i="24"/>
  <c r="K680" i="24"/>
  <c r="K698" i="24"/>
  <c r="K669" i="24"/>
  <c r="K711" i="24"/>
  <c r="K694" i="24"/>
  <c r="K678" i="24"/>
  <c r="K707" i="24"/>
  <c r="K668" i="24"/>
  <c r="K715" i="24" s="1"/>
  <c r="K702" i="24"/>
  <c r="K672" i="24"/>
  <c r="K695" i="24"/>
  <c r="K691" i="24"/>
  <c r="K690" i="24"/>
  <c r="K713" i="24"/>
  <c r="K709" i="24"/>
  <c r="K675" i="24"/>
  <c r="K673" i="24"/>
  <c r="K674" i="24"/>
  <c r="K686" i="24"/>
  <c r="K683" i="24"/>
  <c r="K705" i="24"/>
  <c r="K688" i="24"/>
  <c r="K701" i="24"/>
  <c r="K685" i="24"/>
  <c r="K684" i="24"/>
  <c r="K670" i="24"/>
  <c r="K679" i="24"/>
  <c r="J715" i="34"/>
  <c r="K710" i="34"/>
  <c r="K702" i="34"/>
  <c r="K711" i="34"/>
  <c r="K703" i="34"/>
  <c r="K695" i="34"/>
  <c r="K687" i="34"/>
  <c r="K694" i="34"/>
  <c r="K689" i="34"/>
  <c r="K685" i="34"/>
  <c r="K680" i="34"/>
  <c r="K672" i="34"/>
  <c r="K709" i="34"/>
  <c r="K708" i="34"/>
  <c r="K707" i="34"/>
  <c r="K698" i="34"/>
  <c r="K684" i="34"/>
  <c r="K677" i="34"/>
  <c r="K669" i="34"/>
  <c r="K706" i="34"/>
  <c r="K705" i="34"/>
  <c r="K704" i="34"/>
  <c r="K697" i="34"/>
  <c r="K693" i="34"/>
  <c r="K688" i="34"/>
  <c r="K674" i="34"/>
  <c r="K696" i="34"/>
  <c r="K676" i="34"/>
  <c r="K668" i="34"/>
  <c r="K715" i="34" s="1"/>
  <c r="K673" i="34"/>
  <c r="K712" i="34"/>
  <c r="K699" i="34"/>
  <c r="K681" i="34"/>
  <c r="K700" i="34"/>
  <c r="K690" i="34"/>
  <c r="K678" i="34"/>
  <c r="K670" i="34"/>
  <c r="K716" i="34"/>
  <c r="K691" i="34"/>
  <c r="K682" i="34"/>
  <c r="K692" i="34"/>
  <c r="K683" i="34"/>
  <c r="K686" i="34"/>
  <c r="K671" i="34"/>
  <c r="K675" i="34"/>
  <c r="K713" i="34"/>
  <c r="K701" i="34"/>
  <c r="K679" i="34"/>
  <c r="L716" i="34"/>
  <c r="L707" i="34"/>
  <c r="M707" i="34" s="1"/>
  <c r="L708" i="34"/>
  <c r="M708" i="34" s="1"/>
  <c r="L700" i="34"/>
  <c r="M700" i="34" s="1"/>
  <c r="L692" i="34"/>
  <c r="M692" i="34" s="1"/>
  <c r="L684" i="34"/>
  <c r="M684" i="34" s="1"/>
  <c r="L709" i="34"/>
  <c r="M709" i="34" s="1"/>
  <c r="L698" i="34"/>
  <c r="M698" i="34" s="1"/>
  <c r="L677" i="34"/>
  <c r="M677" i="34" s="1"/>
  <c r="L669" i="34"/>
  <c r="M669" i="34" s="1"/>
  <c r="L706" i="34"/>
  <c r="M706" i="34" s="1"/>
  <c r="L705" i="34"/>
  <c r="M705" i="34" s="1"/>
  <c r="L704" i="34"/>
  <c r="M704" i="34" s="1"/>
  <c r="L697" i="34"/>
  <c r="M697" i="34" s="1"/>
  <c r="L693" i="34"/>
  <c r="M693" i="34" s="1"/>
  <c r="L688" i="34"/>
  <c r="M688" i="34" s="1"/>
  <c r="L674" i="34"/>
  <c r="M674" i="34" s="1"/>
  <c r="L703" i="34"/>
  <c r="M703" i="34" s="1"/>
  <c r="L683" i="34"/>
  <c r="M683" i="34" s="1"/>
  <c r="L679" i="34"/>
  <c r="M679" i="34" s="1"/>
  <c r="L671" i="34"/>
  <c r="M671" i="34" s="1"/>
  <c r="L701" i="34"/>
  <c r="M701" i="34" s="1"/>
  <c r="L691" i="34"/>
  <c r="M691" i="34" s="1"/>
  <c r="L682" i="34"/>
  <c r="M682" i="34" s="1"/>
  <c r="L673" i="34"/>
  <c r="M673" i="34" s="1"/>
  <c r="L712" i="34"/>
  <c r="M712" i="34" s="1"/>
  <c r="L702" i="34"/>
  <c r="M702" i="34" s="1"/>
  <c r="L699" i="34"/>
  <c r="M699" i="34" s="1"/>
  <c r="L696" i="34"/>
  <c r="M696" i="34" s="1"/>
  <c r="L687" i="34"/>
  <c r="M687" i="34" s="1"/>
  <c r="L681" i="34"/>
  <c r="M681" i="34" s="1"/>
  <c r="L690" i="34"/>
  <c r="M690" i="34" s="1"/>
  <c r="L678" i="34"/>
  <c r="M678" i="34" s="1"/>
  <c r="L670" i="34"/>
  <c r="M670" i="34" s="1"/>
  <c r="L713" i="34"/>
  <c r="M713" i="34" s="1"/>
  <c r="L710" i="34"/>
  <c r="M710" i="34" s="1"/>
  <c r="L694" i="34"/>
  <c r="M694" i="34" s="1"/>
  <c r="L685" i="34"/>
  <c r="M685" i="34" s="1"/>
  <c r="L675" i="34"/>
  <c r="M675" i="34" s="1"/>
  <c r="L695" i="34"/>
  <c r="M695" i="34" s="1"/>
  <c r="L686" i="34"/>
  <c r="M686" i="34" s="1"/>
  <c r="L711" i="34"/>
  <c r="M711" i="34" s="1"/>
  <c r="L689" i="34"/>
  <c r="M689" i="34" s="1"/>
  <c r="L680" i="34"/>
  <c r="M680" i="34" s="1"/>
  <c r="L668" i="34"/>
  <c r="L676" i="34"/>
  <c r="M676" i="34" s="1"/>
  <c r="L672" i="34"/>
  <c r="M672" i="34" s="1"/>
  <c r="G55" i="32" l="1"/>
  <c r="G119" i="32"/>
  <c r="L715" i="24"/>
  <c r="M668" i="24"/>
  <c r="F119" i="32"/>
  <c r="F55" i="32"/>
  <c r="E55" i="32"/>
  <c r="E119" i="32"/>
  <c r="L715" i="34"/>
  <c r="M668" i="34"/>
  <c r="M715" i="34" s="1"/>
  <c r="C23" i="32" l="1"/>
  <c r="M715" i="24"/>
</calcChain>
</file>

<file path=xl/sharedStrings.xml><?xml version="1.0" encoding="utf-8"?>
<sst xmlns="http://schemas.openxmlformats.org/spreadsheetml/2006/main" count="4872" uniqueCount="1378">
  <si>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</si>
  <si>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</si>
  <si>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</si>
  <si>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</si>
  <si>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</si>
  <si>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</si>
  <si>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</si>
  <si>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</si>
  <si>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</si>
  <si>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</si>
  <si>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</si>
  <si>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</si>
  <si>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</si>
  <si>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</si>
  <si>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</si>
  <si>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</si>
  <si>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</si>
  <si>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</si>
  <si>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</si>
  <si>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</si>
  <si>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</si>
  <si>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</si>
  <si>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</si>
  <si>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</si>
  <si>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</si>
  <si>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</si>
  <si>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</si>
  <si>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</si>
  <si>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</si>
  <si>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</si>
  <si>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</si>
  <si>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</si>
  <si>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</si>
  <si>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</si>
  <si>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</si>
  <si>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</si>
  <si>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</si>
  <si>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</si>
  <si>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</si>
  <si>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</si>
  <si>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</si>
  <si>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</si>
  <si>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</si>
  <si>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</si>
  <si>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</si>
  <si>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</si>
  <si>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</si>
  <si>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</si>
  <si>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</si>
  <si>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</si>
  <si>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</si>
  <si>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</si>
  <si>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</si>
  <si>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</si>
  <si>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</si>
  <si>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</si>
  <si>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</si>
  <si>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</si>
  <si>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</si>
  <si>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</si>
  <si>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</si>
  <si>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</si>
  <si>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</si>
  <si>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</si>
  <si>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</si>
  <si>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</si>
  <si>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</si>
  <si>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</si>
  <si>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</si>
  <si>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</si>
  <si>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</si>
  <si>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</si>
  <si>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</si>
  <si>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</si>
  <si>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</si>
  <si>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</si>
  <si>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</si>
  <si>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</si>
  <si>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</si>
  <si>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</si>
  <si>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</si>
  <si>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</si>
  <si>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</si>
  <si>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</si>
  <si>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</si>
  <si>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</si>
  <si>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</si>
  <si>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</si>
  <si>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</si>
  <si>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</si>
  <si>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</si>
  <si>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</si>
  <si>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</si>
  <si>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</si>
  <si>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</si>
  <si>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</si>
  <si>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</si>
  <si>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</si>
  <si>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</si>
  <si>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</si>
  <si>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</si>
  <si>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</si>
  <si>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</si>
  <si>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</si>
  <si>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</si>
  <si>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</si>
  <si>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</si>
  <si>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</si>
  <si>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</si>
  <si>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</si>
  <si>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</si>
  <si>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</si>
  <si>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</si>
  <si>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</si>
  <si>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</si>
  <si>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</si>
  <si>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</si>
  <si>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</si>
  <si>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</si>
  <si>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</si>
  <si>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</si>
  <si>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</si>
  <si>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</si>
  <si>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</si>
  <si>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</si>
  <si>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</si>
  <si>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</si>
  <si>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</si>
  <si>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</si>
  <si>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</si>
  <si>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</si>
  <si>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</si>
  <si>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</si>
  <si>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</si>
  <si>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</si>
  <si>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</si>
  <si>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</si>
  <si>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</si>
  <si>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</si>
  <si>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</si>
  <si>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</si>
  <si>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</si>
  <si>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</si>
  <si>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</si>
  <si>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</si>
  <si>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</si>
  <si>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</si>
  <si>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</si>
  <si>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</si>
  <si>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</si>
  <si>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</si>
  <si>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</si>
  <si>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</si>
  <si>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</si>
  <si>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</si>
  <si>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</si>
  <si>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</si>
  <si>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</si>
  <si>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</si>
  <si>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</si>
  <si>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</si>
  <si>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</si>
  <si>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</si>
  <si>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</si>
  <si>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</si>
  <si>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</si>
  <si>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</si>
  <si>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</si>
  <si>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</si>
  <si>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</si>
  <si>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</si>
  <si>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</si>
  <si>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</si>
  <si>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</si>
  <si>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</si>
  <si>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</si>
  <si>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</si>
  <si>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</si>
  <si>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</si>
  <si>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</si>
  <si>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</si>
  <si>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</si>
  <si>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</si>
  <si>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</si>
  <si>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</si>
  <si>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</si>
  <si>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</si>
  <si>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</si>
  <si>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</si>
  <si>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</si>
  <si>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</si>
  <si>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</si>
  <si>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</si>
  <si>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</si>
  <si>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</si>
  <si>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</si>
  <si>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</si>
  <si>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</si>
  <si>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</si>
  <si>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</si>
  <si>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</si>
  <si>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</si>
  <si>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</si>
  <si>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</si>
  <si>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</si>
  <si>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</si>
  <si>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</si>
  <si>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</si>
  <si>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</si>
  <si>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</si>
  <si>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</si>
  <si>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</si>
  <si>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</si>
  <si>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</si>
  <si>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</si>
  <si>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</si>
  <si>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</si>
  <si>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</si>
  <si>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</si>
  <si>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</si>
  <si>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</si>
  <si>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</si>
  <si>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</si>
  <si>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</si>
  <si>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</si>
  <si>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</si>
  <si>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</si>
  <si>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</si>
  <si>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</si>
  <si>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</si>
  <si>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</si>
  <si>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</si>
  <si>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</si>
  <si>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</si>
  <si>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</si>
  <si>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</si>
  <si>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</si>
  <si>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</si>
  <si>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</si>
  <si>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</si>
  <si>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</si>
  <si>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</si>
  <si>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</si>
  <si>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</si>
  <si>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</si>
  <si>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</si>
  <si>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</si>
  <si>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</si>
  <si>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</si>
  <si>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</si>
  <si>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</si>
  <si>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</si>
  <si>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</si>
  <si>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</si>
  <si>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</si>
  <si>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</si>
  <si>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</si>
  <si>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</si>
  <si>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</si>
  <si>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</si>
  <si>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</si>
  <si>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</si>
  <si>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</si>
  <si>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</si>
  <si>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</si>
  <si>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</si>
  <si>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</si>
  <si>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</si>
  <si>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</si>
  <si>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</si>
  <si>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</si>
  <si>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</si>
  <si>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</si>
  <si>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</si>
  <si>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</si>
  <si>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</si>
  <si>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</si>
  <si>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</si>
  <si>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</si>
  <si>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</si>
  <si>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</si>
  <si>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</si>
  <si>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</si>
  <si>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</si>
  <si>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</si>
  <si>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</si>
  <si>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</si>
  <si>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</si>
  <si>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</si>
  <si>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</si>
  <si>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</si>
  <si>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</si>
  <si>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</si>
  <si>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</si>
  <si>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</si>
  <si>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</si>
  <si>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</si>
  <si>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</si>
  <si>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</si>
  <si>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</si>
  <si>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923</t>
  </si>
  <si>
    <t>Hospital Name</t>
  </si>
  <si>
    <t>BHC Fairfax Behavioral Health - Monroe</t>
  </si>
  <si>
    <t>Mailing Address</t>
  </si>
  <si>
    <t>14701 179th Ave SE</t>
  </si>
  <si>
    <t>City</t>
  </si>
  <si>
    <t>Monroe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</si>
  <si>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</si>
  <si>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</si>
  <si>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</si>
  <si>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</si>
  <si>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</si>
  <si>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</si>
  <si>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</si>
  <si>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</si>
  <si>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</si>
  <si>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425-821-2000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</si>
  <si>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</si>
  <si>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</si>
  <si>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</si>
  <si>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</si>
  <si>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</si>
  <si>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</si>
  <si>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</si>
  <si>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</si>
  <si>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</si>
  <si>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</si>
  <si>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</si>
  <si>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</si>
  <si>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</si>
  <si>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</si>
  <si>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</si>
  <si>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</si>
  <si>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</si>
  <si>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</si>
  <si>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</si>
  <si>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</si>
  <si>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</si>
  <si>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</si>
  <si>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</si>
  <si>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</si>
  <si>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</si>
  <si>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</si>
  <si>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</si>
  <si>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</si>
  <si>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</si>
  <si>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</si>
  <si>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</si>
  <si>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</si>
  <si>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</si>
  <si>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</si>
  <si>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</si>
  <si>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</si>
  <si>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</si>
  <si>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</si>
  <si>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</si>
  <si>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</si>
  <si>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</si>
  <si>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</si>
  <si>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</si>
  <si>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</si>
  <si>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</si>
  <si>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</si>
  <si>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</si>
  <si>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</si>
  <si>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</si>
  <si>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</si>
  <si>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</si>
  <si>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</si>
  <si>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</si>
  <si>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</si>
  <si>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</si>
  <si>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</si>
  <si>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</si>
  <si>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</si>
  <si>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</si>
  <si>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</si>
  <si>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</si>
  <si>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</si>
  <si>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</si>
  <si>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</si>
  <si>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</si>
  <si>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</si>
  <si>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</si>
  <si>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</si>
  <si>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</si>
  <si>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</si>
  <si>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</si>
  <si>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</si>
  <si>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</si>
  <si>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</si>
  <si>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</si>
  <si>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</si>
  <si>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</si>
  <si>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</si>
  <si>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</si>
  <si>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</si>
  <si>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</si>
  <si>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</si>
  <si>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</si>
  <si>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</si>
  <si>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</si>
  <si>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</si>
  <si>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</si>
  <si>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</si>
  <si>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</si>
  <si>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</si>
  <si>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</si>
  <si>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</si>
  <si>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</si>
  <si>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</si>
  <si>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</si>
  <si>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</si>
  <si>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</si>
  <si>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</si>
  <si>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</si>
  <si>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</si>
  <si>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</si>
  <si>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</si>
  <si>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</si>
  <si>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</si>
  <si>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</si>
  <si>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</si>
  <si>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</si>
  <si>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</si>
  <si>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</si>
  <si>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</si>
  <si>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</si>
  <si>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</si>
  <si>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</si>
  <si>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</si>
  <si>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</si>
  <si>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</si>
  <si>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</si>
  <si>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</si>
  <si>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</si>
  <si>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</si>
  <si>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</si>
  <si>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</si>
  <si>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</si>
  <si>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</si>
  <si>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</si>
  <si>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</si>
  <si>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</si>
  <si>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</si>
  <si>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</si>
  <si>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</si>
  <si>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</si>
  <si>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</si>
  <si>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</si>
  <si>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</si>
  <si>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</si>
  <si>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</si>
  <si>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</si>
  <si>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</si>
  <si>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</si>
  <si>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</si>
  <si>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</si>
  <si>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</si>
  <si>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</si>
  <si>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</si>
  <si>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</si>
  <si>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</si>
  <si>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</si>
  <si>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</si>
  <si>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</si>
  <si>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</si>
  <si>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</si>
  <si>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</si>
  <si>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</si>
  <si>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</si>
  <si>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</si>
  <si>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</si>
  <si>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</si>
  <si>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</si>
  <si>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</si>
  <si>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</si>
  <si>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</si>
  <si>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</si>
  <si>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</si>
  <si>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</si>
  <si>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</si>
  <si>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</si>
  <si>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</si>
  <si>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</si>
  <si>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</si>
  <si>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</si>
  <si>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</si>
  <si>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</si>
  <si>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</si>
  <si>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</si>
  <si>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</si>
  <si>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</si>
  <si>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</si>
  <si>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</si>
  <si>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</si>
  <si>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</si>
  <si>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</si>
  <si>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</si>
  <si>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</si>
  <si>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</si>
  <si>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</si>
  <si>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</si>
  <si>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</si>
  <si>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</si>
  <si>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</si>
  <si>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</si>
  <si>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</si>
  <si>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</si>
  <si>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</si>
  <si>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</si>
  <si>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</si>
  <si>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</si>
  <si>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</si>
  <si>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</si>
  <si>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</si>
  <si>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</si>
  <si>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</si>
  <si>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</si>
  <si>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</si>
  <si>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</si>
  <si>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</si>
  <si>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</si>
  <si>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</si>
  <si>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</si>
  <si>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</si>
  <si>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</si>
  <si>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</si>
  <si>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</si>
  <si>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</si>
  <si>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</si>
  <si>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</si>
  <si>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</si>
  <si>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</si>
  <si>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</si>
  <si>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</si>
  <si>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</si>
  <si>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</si>
  <si>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</si>
  <si>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</si>
  <si>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</si>
  <si>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</si>
  <si>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</si>
  <si>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</si>
  <si>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</si>
  <si>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</si>
  <si>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</si>
  <si>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</si>
  <si>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</si>
  <si>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</si>
  <si>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</si>
  <si>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</si>
  <si>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</si>
  <si>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</si>
  <si>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</si>
  <si>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</si>
  <si>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</si>
  <si>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</si>
  <si>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</si>
  <si>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</si>
  <si>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</si>
  <si>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</si>
  <si>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</si>
  <si>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</si>
  <si>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</si>
  <si>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</si>
  <si>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</si>
  <si>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</si>
  <si>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</si>
  <si>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</si>
  <si>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</si>
  <si>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</si>
  <si>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</si>
  <si>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</si>
  <si>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</si>
  <si>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</si>
  <si>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</si>
  <si>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</si>
  <si>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</si>
  <si>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</si>
  <si>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</si>
  <si>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</si>
  <si>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</si>
  <si>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</si>
  <si>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</si>
  <si>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</si>
  <si>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</si>
  <si>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</si>
  <si>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</si>
  <si>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</si>
  <si>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</si>
  <si>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</si>
  <si>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</si>
  <si>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</si>
  <si>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</si>
  <si>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</si>
  <si>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</si>
  <si>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</si>
  <si>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</si>
  <si>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</si>
  <si>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</si>
  <si>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</si>
  <si>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</si>
  <si>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</si>
  <si>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</si>
  <si>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</si>
  <si>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</si>
  <si>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</si>
  <si>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</si>
  <si>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</si>
  <si>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</si>
  <si>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</si>
  <si>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</si>
  <si>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</si>
  <si>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</si>
  <si>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</si>
  <si>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</si>
  <si>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</si>
  <si>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</si>
  <si>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</si>
  <si>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</si>
  <si>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</si>
  <si>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</si>
  <si>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</si>
  <si>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</si>
  <si>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</si>
  <si>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</si>
  <si>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</si>
  <si>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</si>
  <si>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</si>
  <si>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</si>
  <si>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</si>
  <si>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</si>
  <si>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</si>
  <si>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</si>
  <si>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</si>
  <si>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</si>
  <si>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</si>
  <si>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</si>
  <si>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</si>
  <si>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</si>
  <si>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</si>
  <si>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</si>
  <si>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</si>
  <si>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</si>
  <si>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</si>
  <si>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</si>
  <si>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</si>
  <si>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</si>
  <si>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</si>
  <si>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</si>
  <si>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</si>
  <si>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</si>
  <si>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</si>
  <si>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</si>
  <si>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</si>
  <si>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</si>
  <si>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</si>
  <si>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</si>
  <si>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</si>
  <si>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</si>
  <si>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</si>
  <si>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</si>
  <si>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</si>
  <si>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</si>
  <si>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</si>
  <si>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</si>
  <si>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</si>
  <si>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</si>
  <si>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</si>
  <si>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</si>
  <si>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</si>
  <si>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</si>
  <si>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</si>
  <si>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</si>
  <si>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</si>
  <si>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</si>
  <si>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</si>
  <si>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</si>
  <si>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</si>
  <si>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</si>
  <si>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</si>
  <si>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</si>
  <si>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</si>
  <si>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</si>
  <si>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</si>
  <si>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</si>
  <si>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</si>
  <si>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</si>
  <si>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</si>
  <si>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</si>
  <si>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</si>
  <si>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</si>
  <si>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</si>
  <si>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</si>
  <si>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</si>
  <si>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</si>
  <si>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</si>
  <si>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</si>
  <si>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</si>
  <si>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</si>
  <si>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</si>
  <si>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</si>
  <si>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</si>
  <si>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</si>
  <si>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</si>
  <si>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</si>
  <si>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</si>
  <si>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</si>
  <si>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</si>
  <si>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</si>
  <si>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</si>
  <si>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</si>
  <si>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</si>
  <si>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</si>
  <si>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</si>
  <si>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</si>
  <si>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</si>
  <si>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</si>
  <si>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</si>
  <si>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</si>
  <si>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</si>
  <si>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</si>
  <si>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</si>
  <si>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</si>
  <si>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</si>
  <si>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</si>
  <si>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</si>
  <si>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</si>
  <si>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</si>
  <si>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</si>
  <si>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</si>
  <si>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</si>
  <si>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</si>
  <si>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</si>
  <si>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</si>
  <si>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</si>
  <si>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</si>
  <si>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</si>
  <si>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</si>
  <si>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</si>
  <si>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</si>
  <si>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</si>
  <si>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</si>
  <si>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</si>
  <si>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</si>
  <si>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</si>
  <si>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</si>
  <si>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</si>
  <si>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</si>
  <si>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</si>
  <si>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</si>
  <si>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</si>
  <si>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</si>
  <si>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</si>
  <si>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</si>
  <si>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</si>
  <si>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</si>
  <si>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</si>
  <si>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</si>
  <si>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</si>
  <si>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</si>
  <si>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</si>
  <si>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</si>
  <si>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</si>
  <si>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</si>
  <si>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</si>
  <si>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</si>
  <si>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</si>
  <si>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</si>
  <si>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</si>
  <si>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</si>
  <si>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</si>
  <si>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</si>
  <si>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</si>
  <si>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</si>
  <si>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</si>
  <si>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</si>
  <si>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</si>
  <si>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</si>
  <si>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</si>
  <si>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</si>
  <si>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</si>
  <si>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</si>
  <si>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</si>
  <si>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</si>
  <si>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</si>
  <si>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</si>
  <si>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</si>
  <si>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</si>
  <si>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</si>
  <si>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</si>
  <si>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</si>
  <si>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</si>
  <si>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</si>
  <si>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</si>
  <si>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</si>
  <si>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</si>
  <si>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</si>
  <si>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</si>
  <si>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</si>
  <si>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</si>
  <si>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</si>
  <si>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</si>
  <si>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</si>
  <si>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</si>
  <si>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</si>
  <si>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</si>
  <si>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</si>
  <si>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</si>
  <si>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</si>
  <si>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</si>
  <si>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</si>
  <si>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</si>
  <si>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</si>
  <si>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</si>
  <si>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</si>
  <si>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</si>
  <si>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</si>
  <si>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</si>
  <si>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</si>
  <si>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</si>
  <si>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</si>
  <si>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</si>
  <si>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</si>
  <si>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</si>
  <si>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</si>
  <si>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</si>
  <si>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</si>
  <si>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</si>
  <si>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</si>
  <si>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</si>
  <si>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</si>
  <si>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</si>
  <si>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</si>
  <si>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</si>
  <si>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</si>
  <si>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</si>
  <si>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</si>
  <si>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</si>
  <si>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</si>
  <si>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</si>
  <si>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</si>
  <si>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</si>
  <si>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</si>
  <si>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</si>
  <si>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</si>
  <si>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</si>
  <si>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</si>
  <si>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</si>
  <si>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</si>
  <si>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</si>
  <si>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</si>
  <si>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</si>
  <si>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</si>
  <si>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</si>
  <si>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</si>
  <si>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</si>
  <si>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</si>
  <si>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</si>
  <si>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</si>
  <si>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</si>
  <si>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</si>
  <si>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</si>
  <si>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</si>
  <si>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</si>
  <si>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</si>
  <si>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</si>
  <si>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</si>
  <si>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</si>
  <si>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</si>
  <si>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</si>
  <si>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</si>
  <si>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</si>
  <si>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</si>
  <si>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</si>
  <si>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</si>
  <si>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</si>
  <si>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</si>
  <si>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</si>
  <si>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</si>
  <si>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</si>
  <si>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</si>
  <si>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</si>
  <si>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</si>
  <si>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</si>
  <si>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</si>
  <si>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</si>
  <si>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</si>
  <si>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</si>
  <si>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</si>
  <si>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</si>
  <si>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</si>
  <si>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</si>
  <si>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</si>
  <si>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</si>
  <si>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</si>
  <si>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</si>
  <si>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</si>
  <si>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</si>
  <si>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</si>
  <si>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</si>
  <si>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</si>
  <si>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</si>
  <si>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</si>
  <si>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</si>
  <si>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</si>
  <si>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</si>
  <si>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</si>
  <si>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</si>
  <si>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</si>
  <si>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</si>
  <si>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</si>
  <si>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</si>
  <si>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</si>
  <si>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</si>
  <si>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</si>
  <si>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</si>
  <si>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</si>
  <si>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</si>
  <si>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</si>
  <si>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</si>
  <si>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</si>
  <si>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</si>
  <si>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</si>
  <si>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</si>
  <si>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</si>
  <si>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</si>
  <si>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</si>
  <si>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</si>
  <si>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</si>
  <si>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</si>
  <si>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</si>
  <si>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</si>
  <si>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</si>
  <si>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</si>
  <si>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</si>
  <si>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</si>
  <si>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</si>
  <si>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</si>
  <si>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</si>
  <si>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</si>
  <si>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</si>
  <si>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</si>
  <si>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</si>
  <si>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</si>
  <si>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</si>
  <si>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</si>
  <si>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</si>
  <si>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</si>
  <si>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</si>
  <si>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</si>
  <si>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</si>
  <si>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</si>
  <si>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</si>
  <si>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</si>
  <si>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</si>
  <si>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</si>
  <si>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</si>
  <si>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</si>
  <si>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</si>
  <si>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</si>
  <si>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</si>
  <si>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</si>
  <si>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</si>
  <si>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</si>
  <si>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</si>
  <si>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</si>
  <si>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</si>
  <si>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</si>
  <si>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</si>
  <si>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</si>
  <si>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</si>
  <si>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</si>
  <si>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</si>
  <si>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</si>
  <si>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</si>
  <si>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</si>
  <si>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</si>
  <si>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</si>
  <si>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</si>
  <si>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</si>
  <si>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</si>
  <si>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</si>
  <si>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</si>
  <si>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</si>
  <si>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</si>
  <si>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</si>
  <si>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</si>
  <si>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</si>
  <si>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</si>
  <si>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</si>
  <si>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</si>
  <si>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</si>
  <si>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</si>
  <si>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</si>
  <si>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</si>
  <si>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</si>
  <si>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</si>
  <si>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</si>
  <si>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</si>
  <si>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</si>
  <si>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</si>
  <si>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</si>
  <si>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</si>
  <si>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</si>
  <si>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</si>
  <si>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</si>
  <si>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</si>
  <si>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</si>
  <si>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</si>
  <si>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</si>
  <si>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</si>
  <si>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</si>
  <si>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</si>
  <si>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</si>
  <si>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</si>
  <si>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</si>
  <si>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</si>
  <si>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</si>
  <si>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</si>
  <si>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</si>
  <si>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</si>
  <si>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</si>
  <si>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</si>
  <si>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</si>
  <si>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</si>
  <si>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</si>
  <si>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</si>
  <si>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</si>
  <si>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</si>
  <si>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</si>
  <si>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</si>
  <si>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</si>
  <si>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</si>
  <si>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</si>
  <si>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</si>
  <si>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</si>
  <si>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</si>
  <si>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</si>
  <si>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</si>
  <si>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</si>
  <si>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</si>
  <si>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</si>
  <si>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</si>
  <si>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</si>
  <si>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</si>
  <si>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</si>
  <si>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</si>
  <si>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</si>
  <si>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</si>
  <si>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</si>
  <si>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</si>
  <si>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</si>
  <si>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</si>
  <si>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</si>
  <si>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</si>
  <si>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</si>
  <si>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</si>
  <si>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</si>
  <si>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Alexandra (Sasha) Hughes</t>
  </si>
  <si>
    <t>Brady Gustafson</t>
  </si>
  <si>
    <t>Nicole Bryan</t>
  </si>
  <si>
    <t>nicole.bryan@uhsinc.com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</si>
  <si>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</si>
  <si>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</si>
  <si>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</si>
  <si>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</si>
  <si>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</si>
  <si>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</si>
  <si>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</si>
  <si>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</si>
  <si>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</si>
  <si>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</si>
  <si>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</si>
  <si>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</si>
  <si>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</si>
  <si>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</si>
  <si>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</si>
  <si>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</si>
  <si>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</si>
  <si>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</si>
  <si>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</si>
  <si>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</si>
  <si>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</si>
  <si>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</si>
  <si>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</si>
  <si>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</si>
  <si>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</si>
  <si>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</si>
  <si>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</si>
  <si>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</si>
  <si>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</si>
  <si>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</si>
  <si>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</si>
  <si>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</si>
  <si>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</si>
  <si>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</si>
  <si>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</si>
  <si>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</si>
  <si>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</si>
  <si>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</si>
  <si>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</si>
  <si>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</si>
  <si>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</si>
  <si>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</si>
  <si>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</si>
  <si>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</si>
  <si>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</si>
  <si>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</si>
  <si>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</si>
  <si>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</si>
  <si>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</si>
  <si>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</si>
  <si>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</si>
  <si>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</si>
  <si>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</si>
  <si>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</si>
  <si>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</si>
  <si>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</si>
  <si>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</si>
  <si>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</si>
  <si>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</si>
  <si>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</si>
  <si>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</si>
  <si>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</si>
  <si>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</si>
  <si>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</si>
  <si>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</si>
  <si>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</si>
  <si>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</si>
  <si>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</si>
  <si>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</si>
  <si>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</si>
  <si>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</si>
  <si>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</si>
  <si>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</si>
  <si>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</si>
  <si>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</si>
  <si>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</si>
  <si>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</si>
  <si>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</si>
  <si>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</si>
  <si>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</si>
  <si>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</si>
  <si>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</si>
  <si>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</si>
  <si>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</si>
  <si>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</si>
  <si>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</si>
  <si>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</si>
  <si>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</si>
  <si>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</si>
  <si>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</si>
  <si>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</si>
  <si>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</si>
  <si>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</si>
  <si>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</si>
  <si>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</si>
  <si>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</si>
  <si>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</si>
  <si>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</si>
  <si>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</si>
  <si>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</si>
  <si>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</si>
  <si>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</si>
  <si>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</si>
  <si>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</si>
  <si>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</si>
  <si>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</si>
  <si>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</si>
  <si>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</si>
  <si>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</si>
  <si>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</si>
  <si>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</si>
  <si>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</si>
  <si>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</si>
  <si>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</si>
  <si>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</si>
  <si>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</si>
  <si>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</si>
  <si>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</si>
  <si>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</si>
  <si>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</si>
  <si>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</si>
  <si>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</si>
  <si>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</si>
  <si>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</si>
  <si>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</si>
  <si>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</si>
  <si>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</si>
  <si>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</si>
  <si>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</si>
  <si>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</si>
  <si>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</si>
  <si>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</si>
  <si>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</si>
  <si>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</si>
  <si>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</si>
  <si>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</si>
  <si>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</si>
  <si>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</si>
  <si>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</si>
  <si>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</si>
  <si>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</si>
  <si>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</si>
  <si>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</si>
  <si>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</si>
  <si>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</si>
  <si>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</si>
  <si>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</si>
  <si>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</si>
  <si>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</si>
  <si>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</si>
  <si>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</si>
  <si>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</si>
  <si>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</si>
  <si>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</si>
  <si>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</si>
  <si>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</si>
  <si>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</si>
  <si>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</si>
  <si>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</si>
  <si>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</si>
  <si>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</si>
  <si>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</si>
  <si>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</si>
  <si>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</si>
  <si>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</si>
  <si>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</si>
  <si>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</si>
  <si>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</si>
  <si>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</si>
  <si>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</si>
  <si>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</si>
  <si>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</si>
  <si>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</si>
  <si>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</si>
  <si>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</si>
  <si>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</si>
  <si>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</si>
  <si>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</si>
  <si>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</si>
  <si>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</si>
  <si>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</si>
  <si>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</si>
  <si>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</si>
  <si>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</si>
  <si>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</si>
  <si>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</si>
  <si>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</si>
  <si>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</si>
  <si>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</si>
  <si>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</si>
  <si>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</si>
  <si>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</si>
  <si>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</si>
  <si>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</si>
  <si>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</si>
  <si>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</si>
  <si>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</si>
  <si>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</si>
  <si>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</si>
  <si>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</si>
  <si>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</si>
  <si>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</si>
  <si>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</si>
  <si>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</si>
  <si>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</si>
  <si>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</si>
  <si>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</si>
  <si>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</si>
  <si>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</si>
  <si>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</si>
  <si>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</si>
  <si>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</si>
  <si>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</si>
  <si>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</si>
  <si>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</si>
  <si>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</si>
  <si>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</si>
  <si>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</si>
  <si>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</si>
  <si>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</si>
  <si>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</si>
  <si>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</si>
  <si>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</si>
  <si>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</si>
  <si>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</si>
  <si>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</si>
  <si>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</si>
  <si>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</si>
  <si>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</si>
  <si>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</si>
  <si>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</si>
  <si>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</si>
  <si>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</si>
  <si>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</si>
  <si>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</si>
  <si>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</si>
  <si>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</si>
  <si>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</si>
  <si>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</si>
  <si>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</si>
  <si>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</si>
  <si>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</si>
  <si>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</si>
  <si>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</si>
  <si>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</si>
  <si>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</si>
  <si>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</si>
  <si>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</si>
  <si>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</si>
  <si>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</si>
  <si>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</si>
  <si>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</si>
  <si>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</si>
  <si>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</si>
  <si>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</si>
  <si>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</si>
  <si>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</si>
  <si>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</si>
  <si>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</si>
  <si>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</si>
  <si>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</si>
  <si>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</si>
  <si>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</si>
  <si>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</si>
  <si>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</si>
  <si>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</si>
  <si>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</si>
  <si>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</si>
  <si>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</si>
  <si>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</si>
  <si>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</si>
  <si>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</si>
  <si>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</si>
  <si>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</si>
  <si>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</si>
  <si>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</si>
  <si>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</si>
  <si>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</si>
  <si>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</si>
  <si>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</si>
  <si>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</si>
  <si>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</si>
  <si>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</si>
  <si>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</si>
  <si>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</si>
  <si>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</si>
  <si>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</si>
  <si>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</si>
  <si>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</si>
  <si>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</si>
  <si>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</si>
  <si>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</si>
  <si>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</si>
  <si>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</si>
  <si>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</si>
  <si>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</si>
  <si>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</si>
  <si>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</si>
  <si>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</si>
  <si>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</si>
  <si>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</si>
  <si>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</si>
  <si>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</si>
  <si>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</si>
  <si>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</si>
  <si>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</si>
  <si>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Christopher West</t>
  </si>
  <si>
    <t>Maintenance</t>
  </si>
  <si>
    <t>Travel/Educ/Dues</t>
  </si>
  <si>
    <t>Legal &amp; Consulting Fees</t>
  </si>
  <si>
    <t>Other-Telephone, Postage &amp; Fees</t>
  </si>
  <si>
    <t>Capital Charge--McKesson</t>
  </si>
  <si>
    <t>Patient days decreased due to changes on the unit but dietary services under contract.</t>
  </si>
  <si>
    <t>Christopher West/CEO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</si>
</sst>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16" fillId="30" borderId="0" xfId="0" applyFont="1" applyFill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nicole.bryan@uhsinc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1" transitionEvaluation="1" transitionEntry="1" codeName="Sheet1">
    <tabColor rgb="FF92D050"/>
    <pageSetUpPr autoPageBreaks="0" fitToPage="1"/>
  </sheetPr>
  <dimension ref="A1:CF716"/>
  <sheetViews>
    <sheetView topLeftCell="A91" zoomScaleNormal="100" workbookViewId="0">
      <selection activeCell="D72" sqref="D7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142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0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0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0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0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0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0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0</v>
      </c>
      <c r="BE48" s="25">
        <f t="shared" si="1"/>
        <v>0</v>
      </c>
      <c r="BF48" s="25">
        <f t="shared" si="1"/>
        <v>0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0</v>
      </c>
      <c r="BK48" s="25">
        <f t="shared" si="1"/>
        <v>0</v>
      </c>
      <c r="BL48" s="25">
        <f t="shared" si="1"/>
        <v>0</v>
      </c>
      <c r="BM48" s="25">
        <f t="shared" si="1"/>
        <v>0</v>
      </c>
      <c r="BN48" s="25">
        <f t="shared" si="1"/>
        <v>142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0</v>
      </c>
      <c r="BW48" s="25">
        <f t="shared" si="2"/>
        <v>0</v>
      </c>
      <c r="BX48" s="25">
        <f t="shared" si="2"/>
        <v>0</v>
      </c>
      <c r="BY48" s="25">
        <f t="shared" si="2"/>
        <v>0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142</v>
      </c>
    </row>
    <row r="49" spans="1:83" x14ac:dyDescent="0.25">
      <c r="A49" s="16" t="s">
        <v>232</v>
      </c>
      <c r="B49" s="25">
        <f>B47+B48</f>
        <v>142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359888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0</v>
      </c>
      <c r="F52" s="25">
        <f t="shared" si="3"/>
        <v>0</v>
      </c>
      <c r="G52" s="25">
        <f t="shared" si="3"/>
        <v>0</v>
      </c>
      <c r="H52" s="25">
        <f t="shared" si="3"/>
        <v>359888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0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0</v>
      </c>
      <c r="Z52" s="25">
        <f t="shared" si="3"/>
        <v>0</v>
      </c>
      <c r="AA52" s="25">
        <f t="shared" si="3"/>
        <v>0</v>
      </c>
      <c r="AB52" s="25">
        <f t="shared" si="3"/>
        <v>0</v>
      </c>
      <c r="AC52" s="25">
        <f t="shared" si="3"/>
        <v>0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0</v>
      </c>
      <c r="BF52" s="25">
        <f t="shared" si="4"/>
        <v>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0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0</v>
      </c>
      <c r="BW52" s="25">
        <f t="shared" si="5"/>
        <v>0</v>
      </c>
      <c r="BX52" s="25">
        <f t="shared" si="5"/>
        <v>0</v>
      </c>
      <c r="BY52" s="25">
        <f t="shared" si="5"/>
        <v>0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359888</v>
      </c>
    </row>
    <row r="53" spans="1:83" x14ac:dyDescent="0.25">
      <c r="A53" s="16" t="s">
        <v>232</v>
      </c>
      <c r="B53" s="25">
        <f>B51+B52</f>
        <v>359888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/>
      <c r="F59" s="273"/>
      <c r="G59" s="273"/>
      <c r="H59" s="273">
        <v>6233</v>
      </c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18699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15156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4"/>
      <c r="Q60" s="274"/>
      <c r="R60" s="274"/>
      <c r="S60" s="278"/>
      <c r="T60" s="278"/>
      <c r="U60" s="279"/>
      <c r="V60" s="274"/>
      <c r="W60" s="274"/>
      <c r="X60" s="274"/>
      <c r="Y60" s="274"/>
      <c r="Z60" s="274"/>
      <c r="AA60" s="274"/>
      <c r="AB60" s="278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/>
      <c r="AZ60" s="274"/>
      <c r="BA60" s="278"/>
      <c r="BB60" s="278"/>
      <c r="BC60" s="278"/>
      <c r="BD60" s="278"/>
      <c r="BE60" s="274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09" t="s">
        <v>247</v>
      </c>
      <c r="CE60" s="227">
        <f t="shared" ref="CE60:CE68" si="6">SUM(C60:CD60)</f>
        <v>0</v>
      </c>
    </row>
    <row r="61" spans="1:83" x14ac:dyDescent="0.25">
      <c r="A61" s="31" t="s">
        <v>262</v>
      </c>
      <c r="B61" s="16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5"/>
      <c r="Q61" s="275"/>
      <c r="R61" s="275"/>
      <c r="S61" s="280"/>
      <c r="T61" s="280"/>
      <c r="U61" s="276"/>
      <c r="V61" s="275"/>
      <c r="W61" s="275"/>
      <c r="X61" s="275"/>
      <c r="Y61" s="275"/>
      <c r="Z61" s="275"/>
      <c r="AA61" s="275"/>
      <c r="AB61" s="281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/>
      <c r="AZ61" s="275"/>
      <c r="BA61" s="280"/>
      <c r="BB61" s="280"/>
      <c r="BC61" s="280"/>
      <c r="BD61" s="280"/>
      <c r="BE61" s="275"/>
      <c r="BF61" s="280"/>
      <c r="BG61" s="280"/>
      <c r="BH61" s="280"/>
      <c r="BI61" s="280"/>
      <c r="BJ61" s="280"/>
      <c r="BK61" s="280"/>
      <c r="BL61" s="280"/>
      <c r="BM61" s="280"/>
      <c r="BN61" s="280">
        <v>1586</v>
      </c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4" t="s">
        <v>247</v>
      </c>
      <c r="CE61" s="25">
        <f t="shared" si="6"/>
        <v>1586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142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142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/>
      <c r="X63" s="275"/>
      <c r="Y63" s="275"/>
      <c r="Z63" s="275"/>
      <c r="AA63" s="275"/>
      <c r="AB63" s="281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>
        <v>49725</v>
      </c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49725</v>
      </c>
    </row>
    <row r="64" spans="1:83" x14ac:dyDescent="0.25">
      <c r="A64" s="31" t="s">
        <v>264</v>
      </c>
      <c r="B64" s="16"/>
      <c r="C64" s="273"/>
      <c r="D64" s="273"/>
      <c r="E64" s="273"/>
      <c r="F64" s="273"/>
      <c r="G64" s="273"/>
      <c r="H64" s="273">
        <v>4881</v>
      </c>
      <c r="I64" s="273"/>
      <c r="J64" s="273"/>
      <c r="K64" s="273"/>
      <c r="L64" s="273"/>
      <c r="M64" s="273"/>
      <c r="N64" s="273"/>
      <c r="O64" s="273"/>
      <c r="P64" s="275"/>
      <c r="Q64" s="275"/>
      <c r="R64" s="275"/>
      <c r="S64" s="280"/>
      <c r="T64" s="280"/>
      <c r="U64" s="276"/>
      <c r="V64" s="275"/>
      <c r="W64" s="275"/>
      <c r="X64" s="275"/>
      <c r="Y64" s="275"/>
      <c r="Z64" s="275"/>
      <c r="AA64" s="275"/>
      <c r="AB64" s="281">
        <v>116896</v>
      </c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>
        <v>1636</v>
      </c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163409</v>
      </c>
      <c r="AZ64" s="275"/>
      <c r="BA64" s="280"/>
      <c r="BB64" s="280"/>
      <c r="BC64" s="280"/>
      <c r="BD64" s="280"/>
      <c r="BE64" s="275">
        <v>-226</v>
      </c>
      <c r="BF64" s="280">
        <v>2414</v>
      </c>
      <c r="BG64" s="280"/>
      <c r="BH64" s="280">
        <v>386</v>
      </c>
      <c r="BI64" s="280">
        <v>34406</v>
      </c>
      <c r="BJ64" s="280"/>
      <c r="BK64" s="280">
        <v>476</v>
      </c>
      <c r="BL64" s="280"/>
      <c r="BM64" s="280"/>
      <c r="BN64" s="280"/>
      <c r="BO64" s="280"/>
      <c r="BP64" s="280">
        <v>253</v>
      </c>
      <c r="BQ64" s="280"/>
      <c r="BR64" s="280">
        <v>128</v>
      </c>
      <c r="BS64" s="280"/>
      <c r="BT64" s="280"/>
      <c r="BU64" s="280"/>
      <c r="BV64" s="280">
        <v>1710</v>
      </c>
      <c r="BW64" s="280"/>
      <c r="BX64" s="280"/>
      <c r="BY64" s="280"/>
      <c r="BZ64" s="280"/>
      <c r="CA64" s="280"/>
      <c r="CB64" s="280"/>
      <c r="CC64" s="280"/>
      <c r="CD64" s="24" t="s">
        <v>247</v>
      </c>
      <c r="CE64" s="25">
        <f t="shared" si="6"/>
        <v>326369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2898</v>
      </c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2898</v>
      </c>
    </row>
    <row r="66" spans="1:83" x14ac:dyDescent="0.25">
      <c r="A66" s="31" t="s">
        <v>266</v>
      </c>
      <c r="B66" s="16"/>
      <c r="C66" s="273"/>
      <c r="D66" s="273"/>
      <c r="E66" s="273"/>
      <c r="F66" s="273"/>
      <c r="G66" s="273"/>
      <c r="H66" s="273">
        <v>1849</v>
      </c>
      <c r="I66" s="273"/>
      <c r="J66" s="273"/>
      <c r="K66" s="273"/>
      <c r="L66" s="273"/>
      <c r="M66" s="273"/>
      <c r="N66" s="273"/>
      <c r="O66" s="273"/>
      <c r="P66" s="275"/>
      <c r="Q66" s="275"/>
      <c r="R66" s="275"/>
      <c r="S66" s="280"/>
      <c r="T66" s="280"/>
      <c r="U66" s="276">
        <v>43239</v>
      </c>
      <c r="V66" s="275"/>
      <c r="W66" s="275"/>
      <c r="X66" s="275"/>
      <c r="Y66" s="275">
        <v>17399</v>
      </c>
      <c r="Z66" s="275"/>
      <c r="AA66" s="275"/>
      <c r="AB66" s="281">
        <v>31712</v>
      </c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291313</v>
      </c>
      <c r="AZ66" s="275"/>
      <c r="BA66" s="280">
        <v>32952</v>
      </c>
      <c r="BB66" s="280"/>
      <c r="BC66" s="280"/>
      <c r="BD66" s="280"/>
      <c r="BE66" s="275">
        <v>1530</v>
      </c>
      <c r="BF66" s="280"/>
      <c r="BG66" s="280"/>
      <c r="BH66" s="280">
        <v>8141</v>
      </c>
      <c r="BI66" s="280"/>
      <c r="BJ66" s="280"/>
      <c r="BK66" s="280">
        <v>6487</v>
      </c>
      <c r="BL66" s="280"/>
      <c r="BM66" s="280"/>
      <c r="BN66" s="280">
        <v>26858</v>
      </c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>
        <v>3373</v>
      </c>
      <c r="CD66" s="24" t="s">
        <v>247</v>
      </c>
      <c r="CE66" s="25">
        <f t="shared" si="6"/>
        <v>464853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359888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359888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>
        <v>3200</v>
      </c>
      <c r="BF68" s="280"/>
      <c r="BG68" s="280"/>
      <c r="BH68" s="280"/>
      <c r="BI68" s="280"/>
      <c r="BJ68" s="280"/>
      <c r="BK68" s="280"/>
      <c r="BL68" s="280"/>
      <c r="BM68" s="280"/>
      <c r="BN68" s="280">
        <v>512438</v>
      </c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515638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696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2165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8545</v>
      </c>
      <c r="BD69" s="25">
        <f t="shared" si="14"/>
        <v>0</v>
      </c>
      <c r="BE69" s="25">
        <f t="shared" si="14"/>
        <v>46462</v>
      </c>
      <c r="BF69" s="25">
        <f t="shared" si="14"/>
        <v>0</v>
      </c>
      <c r="BG69" s="25">
        <f t="shared" si="14"/>
        <v>2312</v>
      </c>
      <c r="BH69" s="25">
        <f t="shared" si="14"/>
        <v>0</v>
      </c>
      <c r="BI69" s="25">
        <f t="shared" si="14"/>
        <v>0</v>
      </c>
      <c r="BJ69" s="25">
        <f t="shared" si="14"/>
        <v>164</v>
      </c>
      <c r="BK69" s="25">
        <f t="shared" si="14"/>
        <v>554</v>
      </c>
      <c r="BL69" s="25">
        <f t="shared" si="14"/>
        <v>0</v>
      </c>
      <c r="BM69" s="25">
        <f t="shared" si="14"/>
        <v>0</v>
      </c>
      <c r="BN69" s="25">
        <f t="shared" si="14"/>
        <v>38492</v>
      </c>
      <c r="BO69" s="25">
        <f t="shared" ref="BO69:CE69" si="15">SUM(BO70:BO83)</f>
        <v>0</v>
      </c>
      <c r="BP69" s="25">
        <f t="shared" si="15"/>
        <v>3079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5570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108039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>
        <v>696</v>
      </c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>
        <v>2165</v>
      </c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>
        <v>8545</v>
      </c>
      <c r="BD83" s="275"/>
      <c r="BE83" s="275">
        <v>46462</v>
      </c>
      <c r="BF83" s="275"/>
      <c r="BG83" s="275">
        <v>2312</v>
      </c>
      <c r="BH83" s="276"/>
      <c r="BI83" s="275"/>
      <c r="BJ83" s="275">
        <v>164</v>
      </c>
      <c r="BK83" s="275">
        <v>554</v>
      </c>
      <c r="BL83" s="275"/>
      <c r="BM83" s="275"/>
      <c r="BN83" s="275">
        <v>38492</v>
      </c>
      <c r="BO83" s="275"/>
      <c r="BP83" s="275">
        <v>3079</v>
      </c>
      <c r="BQ83" s="275"/>
      <c r="BR83" s="275"/>
      <c r="BS83" s="275"/>
      <c r="BT83" s="275"/>
      <c r="BU83" s="275"/>
      <c r="BV83" s="275">
        <v>5570</v>
      </c>
      <c r="BW83" s="275"/>
      <c r="BX83" s="275"/>
      <c r="BY83" s="275"/>
      <c r="BZ83" s="275"/>
      <c r="CA83" s="275"/>
      <c r="CB83" s="275"/>
      <c r="CC83" s="275"/>
      <c r="CD83" s="282"/>
      <c r="CE83" s="25">
        <f t="shared" si="16"/>
        <v>108039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367314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0</v>
      </c>
      <c r="T85" s="25">
        <f t="shared" si="17"/>
        <v>0</v>
      </c>
      <c r="U85" s="25">
        <f t="shared" si="17"/>
        <v>43239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17399</v>
      </c>
      <c r="Z85" s="25">
        <f t="shared" si="17"/>
        <v>0</v>
      </c>
      <c r="AA85" s="25">
        <f t="shared" si="17"/>
        <v>0</v>
      </c>
      <c r="AB85" s="25">
        <f t="shared" si="17"/>
        <v>150773</v>
      </c>
      <c r="AC85" s="25">
        <f t="shared" si="17"/>
        <v>0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1636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454722</v>
      </c>
      <c r="AZ85" s="25">
        <f t="shared" si="18"/>
        <v>0</v>
      </c>
      <c r="BA85" s="25">
        <f t="shared" si="18"/>
        <v>32952</v>
      </c>
      <c r="BB85" s="25">
        <f t="shared" si="18"/>
        <v>0</v>
      </c>
      <c r="BC85" s="25">
        <f t="shared" si="18"/>
        <v>8545</v>
      </c>
      <c r="BD85" s="25">
        <f t="shared" si="18"/>
        <v>0</v>
      </c>
      <c r="BE85" s="25">
        <f t="shared" si="18"/>
        <v>53864</v>
      </c>
      <c r="BF85" s="25">
        <f t="shared" si="18"/>
        <v>2414</v>
      </c>
      <c r="BG85" s="25">
        <f t="shared" si="18"/>
        <v>2312</v>
      </c>
      <c r="BH85" s="25">
        <f t="shared" si="18"/>
        <v>8527</v>
      </c>
      <c r="BI85" s="25">
        <f t="shared" si="18"/>
        <v>34406</v>
      </c>
      <c r="BJ85" s="25">
        <f t="shared" si="18"/>
        <v>164</v>
      </c>
      <c r="BK85" s="25">
        <f t="shared" si="18"/>
        <v>7517</v>
      </c>
      <c r="BL85" s="25">
        <f t="shared" si="18"/>
        <v>0</v>
      </c>
      <c r="BM85" s="25">
        <f t="shared" si="18"/>
        <v>0</v>
      </c>
      <c r="BN85" s="25">
        <f t="shared" si="18"/>
        <v>579516</v>
      </c>
      <c r="BO85" s="25">
        <f t="shared" ref="BO85:CD85" si="19">SUM(BO61:BO69)-BO84</f>
        <v>0</v>
      </c>
      <c r="BP85" s="25">
        <f t="shared" si="19"/>
        <v>3332</v>
      </c>
      <c r="BQ85" s="25">
        <f t="shared" si="19"/>
        <v>0</v>
      </c>
      <c r="BR85" s="25">
        <f t="shared" si="19"/>
        <v>128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7280</v>
      </c>
      <c r="BW85" s="25">
        <f t="shared" si="19"/>
        <v>49725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3373</v>
      </c>
      <c r="CD85" s="25">
        <f t="shared" si="19"/>
        <v>0</v>
      </c>
      <c r="CE85" s="25">
        <f t="shared" si="16"/>
        <v>1829138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/>
      <c r="F87" s="273"/>
      <c r="G87" s="273"/>
      <c r="H87" s="273">
        <v>18675781</v>
      </c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18675781</v>
      </c>
    </row>
    <row r="88" spans="1:84" x14ac:dyDescent="0.25">
      <c r="A88" s="31" t="s">
        <v>287</v>
      </c>
      <c r="B88" s="16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0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18675781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18675781</v>
      </c>
    </row>
    <row r="90" spans="1:84" x14ac:dyDescent="0.25">
      <c r="A90" s="31" t="s">
        <v>289</v>
      </c>
      <c r="B90" s="25"/>
      <c r="C90" s="273"/>
      <c r="D90" s="273"/>
      <c r="E90" s="273"/>
      <c r="F90" s="273"/>
      <c r="G90" s="273"/>
      <c r="H90" s="273">
        <v>15156</v>
      </c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A90" s="273"/>
      <c r="CB90" s="273"/>
      <c r="CC90" s="273"/>
      <c r="CD90" s="224" t="s">
        <v>247</v>
      </c>
      <c r="CE90" s="25">
        <f t="shared" si="20"/>
        <v>15156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>
        <v>18699</v>
      </c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18699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>
        <v>19073</v>
      </c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19073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98272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1370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678</v>
      </c>
      <c r="D127" s="295">
        <v>6233</v>
      </c>
      <c r="E127" s="16"/>
    </row>
    <row r="128" spans="1:5" x14ac:dyDescent="0.25">
      <c r="A128" s="16" t="s">
        <v>333</v>
      </c>
      <c r="B128" s="35" t="s">
        <v>299</v>
      </c>
      <c r="C128" s="294"/>
      <c r="D128" s="295"/>
      <c r="E128" s="16"/>
    </row>
    <row r="129" spans="1:5" x14ac:dyDescent="0.25">
      <c r="A129" s="16" t="s">
        <v>334</v>
      </c>
      <c r="B129" s="35" t="s">
        <v>299</v>
      </c>
      <c r="C129" s="292"/>
      <c r="D129" s="295"/>
      <c r="E129" s="16"/>
    </row>
    <row r="130" spans="1:5" x14ac:dyDescent="0.25">
      <c r="A130" s="16" t="s">
        <v>335</v>
      </c>
      <c r="B130" s="35" t="s">
        <v>299</v>
      </c>
      <c r="C130" s="292"/>
      <c r="D130" s="295"/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/>
      <c r="D132" s="16"/>
      <c r="E132" s="16"/>
    </row>
    <row r="133" spans="1:5" x14ac:dyDescent="0.25">
      <c r="A133" s="16" t="s">
        <v>338</v>
      </c>
      <c r="B133" s="35" t="s">
        <v>299</v>
      </c>
      <c r="C133" s="292"/>
      <c r="D133" s="16"/>
      <c r="E133" s="16"/>
    </row>
    <row r="134" spans="1:5" x14ac:dyDescent="0.25">
      <c r="A134" s="16" t="s">
        <v>339</v>
      </c>
      <c r="B134" s="35" t="s">
        <v>299</v>
      </c>
      <c r="C134" s="296"/>
      <c r="D134" s="16"/>
      <c r="E134" s="16"/>
    </row>
    <row r="135" spans="1:5" x14ac:dyDescent="0.25">
      <c r="A135" s="16" t="s">
        <v>340</v>
      </c>
      <c r="B135" s="35" t="s">
        <v>299</v>
      </c>
      <c r="C135" s="292"/>
      <c r="D135" s="16"/>
      <c r="E135" s="16"/>
    </row>
    <row r="136" spans="1:5" x14ac:dyDescent="0.25">
      <c r="A136" s="16" t="s">
        <v>341</v>
      </c>
      <c r="B136" s="35" t="s">
        <v>299</v>
      </c>
      <c r="C136" s="292"/>
      <c r="D136" s="16"/>
      <c r="E136" s="16"/>
    </row>
    <row r="137" spans="1:5" x14ac:dyDescent="0.25">
      <c r="A137" s="16" t="s">
        <v>342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34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/>
      <c r="D139" s="16"/>
      <c r="E139" s="16"/>
    </row>
    <row r="140" spans="1:5" x14ac:dyDescent="0.25">
      <c r="A140" s="16" t="s">
        <v>344</v>
      </c>
      <c r="B140" s="35"/>
      <c r="C140" s="292"/>
      <c r="D140" s="16"/>
      <c r="E140" s="16"/>
    </row>
    <row r="141" spans="1:5" x14ac:dyDescent="0.25">
      <c r="A141" s="16" t="s">
        <v>334</v>
      </c>
      <c r="B141" s="35" t="s">
        <v>299</v>
      </c>
      <c r="C141" s="292"/>
      <c r="D141" s="16"/>
      <c r="E141" s="16"/>
    </row>
    <row r="142" spans="1:5" x14ac:dyDescent="0.25">
      <c r="A142" s="16" t="s">
        <v>345</v>
      </c>
      <c r="B142" s="35" t="s">
        <v>299</v>
      </c>
      <c r="C142" s="292"/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34</v>
      </c>
    </row>
    <row r="144" spans="1:5" x14ac:dyDescent="0.25">
      <c r="A144" s="16" t="s">
        <v>347</v>
      </c>
      <c r="B144" s="35" t="s">
        <v>299</v>
      </c>
      <c r="C144" s="294">
        <v>34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190</v>
      </c>
      <c r="C154" s="295">
        <v>345</v>
      </c>
      <c r="D154" s="295">
        <v>143</v>
      </c>
      <c r="E154" s="25">
        <f>SUM(B154:D154)</f>
        <v>678</v>
      </c>
    </row>
    <row r="155" spans="1:6" x14ac:dyDescent="0.25">
      <c r="A155" s="16" t="s">
        <v>241</v>
      </c>
      <c r="B155" s="295">
        <v>2901</v>
      </c>
      <c r="C155" s="295">
        <v>2347</v>
      </c>
      <c r="D155" s="295">
        <v>985</v>
      </c>
      <c r="E155" s="25">
        <f>SUM(B155:D155)</f>
        <v>6233</v>
      </c>
    </row>
    <row r="156" spans="1:6" x14ac:dyDescent="0.25">
      <c r="A156" s="16" t="s">
        <v>354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286</v>
      </c>
      <c r="B157" s="295">
        <v>8122800</v>
      </c>
      <c r="C157" s="295">
        <v>6571600</v>
      </c>
      <c r="D157" s="295">
        <v>3981381</v>
      </c>
      <c r="E157" s="25">
        <f>SUM(B157:D157)</f>
        <v>18675781</v>
      </c>
      <c r="F157" s="14"/>
    </row>
    <row r="158" spans="1:6" x14ac:dyDescent="0.25">
      <c r="A158" s="16" t="s">
        <v>287</v>
      </c>
      <c r="B158" s="295"/>
      <c r="C158" s="295"/>
      <c r="D158" s="295"/>
      <c r="E158" s="25">
        <f>SUM(B158:D158)</f>
        <v>0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/>
      <c r="D181" s="16"/>
      <c r="E181" s="16"/>
    </row>
    <row r="182" spans="1:5" x14ac:dyDescent="0.25">
      <c r="A182" s="16" t="s">
        <v>364</v>
      </c>
      <c r="B182" s="35" t="s">
        <v>299</v>
      </c>
      <c r="C182" s="292"/>
      <c r="D182" s="16"/>
      <c r="E182" s="16"/>
    </row>
    <row r="183" spans="1:5" x14ac:dyDescent="0.25">
      <c r="A183" s="20" t="s">
        <v>365</v>
      </c>
      <c r="B183" s="35" t="s">
        <v>299</v>
      </c>
      <c r="C183" s="292"/>
      <c r="D183" s="16"/>
      <c r="E183" s="16"/>
    </row>
    <row r="184" spans="1:5" x14ac:dyDescent="0.25">
      <c r="A184" s="16" t="s">
        <v>366</v>
      </c>
      <c r="B184" s="35" t="s">
        <v>299</v>
      </c>
      <c r="C184" s="292"/>
      <c r="D184" s="16"/>
      <c r="E184" s="16"/>
    </row>
    <row r="185" spans="1:5" x14ac:dyDescent="0.25">
      <c r="A185" s="16" t="s">
        <v>367</v>
      </c>
      <c r="B185" s="35" t="s">
        <v>299</v>
      </c>
      <c r="C185" s="292"/>
      <c r="D185" s="16"/>
      <c r="E185" s="16"/>
    </row>
    <row r="186" spans="1:5" x14ac:dyDescent="0.25">
      <c r="A186" s="16" t="s">
        <v>368</v>
      </c>
      <c r="B186" s="35" t="s">
        <v>299</v>
      </c>
      <c r="C186" s="292"/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141.81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141.81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512437.62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3200.3100000000559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515637.93000000005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51691.46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19012.239999999998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70703.7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52426.219999999994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68141.27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120567.48999999999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/>
      <c r="D204" s="16"/>
      <c r="E204" s="16"/>
    </row>
    <row r="205" spans="1:5" x14ac:dyDescent="0.25">
      <c r="A205" s="16" t="s">
        <v>381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/>
      <c r="C211" s="292"/>
      <c r="D211" s="295"/>
      <c r="E211" s="25">
        <f t="shared" ref="E211:E219" si="22">SUM(B211:C211)-D211</f>
        <v>0</v>
      </c>
    </row>
    <row r="212" spans="1:5" x14ac:dyDescent="0.25">
      <c r="A212" s="16" t="s">
        <v>389</v>
      </c>
      <c r="B212" s="292"/>
      <c r="C212" s="292"/>
      <c r="D212" s="295"/>
      <c r="E212" s="25">
        <f t="shared" si="22"/>
        <v>0</v>
      </c>
    </row>
    <row r="213" spans="1:5" x14ac:dyDescent="0.25">
      <c r="A213" s="16" t="s">
        <v>390</v>
      </c>
      <c r="B213" s="292"/>
      <c r="C213" s="292" t="s">
        <v>391</v>
      </c>
      <c r="D213" s="295"/>
      <c r="E213" s="25">
        <f t="shared" si="22"/>
        <v>0</v>
      </c>
    </row>
    <row r="214" spans="1:5" x14ac:dyDescent="0.25">
      <c r="A214" s="16" t="s">
        <v>392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393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394</v>
      </c>
      <c r="B216" s="292">
        <v>687017.88</v>
      </c>
      <c r="C216" s="292">
        <v>0</v>
      </c>
      <c r="D216" s="295">
        <v>0</v>
      </c>
      <c r="E216" s="25">
        <f t="shared" si="22"/>
        <v>687017.88</v>
      </c>
    </row>
    <row r="217" spans="1:5" x14ac:dyDescent="0.25">
      <c r="A217" s="16" t="s">
        <v>395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396</v>
      </c>
      <c r="B218" s="292">
        <v>3328441.1</v>
      </c>
      <c r="C218" s="292">
        <v>0</v>
      </c>
      <c r="D218" s="295">
        <v>0</v>
      </c>
      <c r="E218" s="25">
        <f t="shared" si="22"/>
        <v>3328441.1</v>
      </c>
    </row>
    <row r="219" spans="1:5" x14ac:dyDescent="0.25">
      <c r="A219" s="16" t="s">
        <v>397</v>
      </c>
      <c r="B219" s="292">
        <v>19678.330000000002</v>
      </c>
      <c r="C219" s="292">
        <v>0</v>
      </c>
      <c r="D219" s="295">
        <v>19678.330000000002</v>
      </c>
      <c r="E219" s="25">
        <f t="shared" si="22"/>
        <v>0</v>
      </c>
    </row>
    <row r="220" spans="1:5" x14ac:dyDescent="0.25">
      <c r="A220" s="16" t="s">
        <v>229</v>
      </c>
      <c r="B220" s="25">
        <f>SUM(B211:B219)</f>
        <v>4035137.31</v>
      </c>
      <c r="C220" s="225">
        <f>SUM(C211:C219)</f>
        <v>0</v>
      </c>
      <c r="D220" s="25">
        <f>SUM(D211:D219)</f>
        <v>19678.330000000002</v>
      </c>
      <c r="E220" s="25">
        <f>SUM(E211:E219)</f>
        <v>4015458.98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/>
      <c r="C225" s="292"/>
      <c r="D225" s="295"/>
      <c r="E225" s="25">
        <f t="shared" ref="E225:E232" si="23">SUM(B225:C225)-D225</f>
        <v>0</v>
      </c>
    </row>
    <row r="226" spans="1:6" x14ac:dyDescent="0.25">
      <c r="A226" s="16" t="s">
        <v>390</v>
      </c>
      <c r="B226" s="292"/>
      <c r="C226" s="292"/>
      <c r="D226" s="295"/>
      <c r="E226" s="25">
        <f t="shared" si="23"/>
        <v>0</v>
      </c>
    </row>
    <row r="227" spans="1:6" x14ac:dyDescent="0.25">
      <c r="A227" s="16" t="s">
        <v>392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393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394</v>
      </c>
      <c r="B229" s="292">
        <v>530450.54</v>
      </c>
      <c r="C229" s="292">
        <v>33092.339999999997</v>
      </c>
      <c r="D229" s="295"/>
      <c r="E229" s="25">
        <f t="shared" si="23"/>
        <v>563542.88</v>
      </c>
    </row>
    <row r="230" spans="1:6" x14ac:dyDescent="0.25">
      <c r="A230" s="16" t="s">
        <v>395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396</v>
      </c>
      <c r="B231" s="292">
        <v>2563096.2200000002</v>
      </c>
      <c r="C231" s="292">
        <v>326795.64</v>
      </c>
      <c r="D231" s="295"/>
      <c r="E231" s="25">
        <f t="shared" si="23"/>
        <v>2889891.8600000003</v>
      </c>
    </row>
    <row r="232" spans="1:6" x14ac:dyDescent="0.25">
      <c r="A232" s="16" t="s">
        <v>397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3093546.7600000002</v>
      </c>
      <c r="C233" s="225">
        <f>SUM(C224:C232)</f>
        <v>359887.98</v>
      </c>
      <c r="D233" s="25">
        <f>SUM(D224:D232)</f>
        <v>0</v>
      </c>
      <c r="E233" s="25">
        <f>SUM(E224:E232)</f>
        <v>3453434.74</v>
      </c>
    </row>
    <row r="234" spans="1:6" x14ac:dyDescent="0.25">
      <c r="A234" s="16"/>
      <c r="B234" s="16"/>
      <c r="C234" s="22"/>
      <c r="D234" s="16"/>
      <c r="E234" s="16"/>
      <c r="F234" s="11">
        <f>E220-E233</f>
        <v>562024.23999999976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0" t="s">
        <v>400</v>
      </c>
      <c r="C236" s="340"/>
      <c r="D236" s="30"/>
      <c r="E236" s="30"/>
    </row>
    <row r="237" spans="1:6" x14ac:dyDescent="0.25">
      <c r="A237" s="43" t="s">
        <v>400</v>
      </c>
      <c r="B237" s="30"/>
      <c r="C237" s="292">
        <v>133769.35</v>
      </c>
      <c r="D237" s="32">
        <f>C237</f>
        <v>133769.35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5036313.07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3609481.03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/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302878.08999999997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1154197.6600000001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/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10102869.85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102410.56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102410.56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-37411.419999999991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1586300.17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1548888.75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11887938.51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-47543.199999999997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/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2883411.0300000003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1710426.94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17623.61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/>
      <c r="D271" s="16"/>
      <c r="E271" s="16"/>
    </row>
    <row r="272" spans="1:5" x14ac:dyDescent="0.25">
      <c r="A272" s="16" t="s">
        <v>426</v>
      </c>
      <c r="B272" s="35" t="s">
        <v>299</v>
      </c>
      <c r="C272" s="292"/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61734.46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107853.55000000002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/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1312652.5100000002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/>
      <c r="D278" s="16"/>
      <c r="E278" s="16"/>
    </row>
    <row r="279" spans="1:5" x14ac:dyDescent="0.25">
      <c r="A279" s="16" t="s">
        <v>421</v>
      </c>
      <c r="B279" s="35" t="s">
        <v>299</v>
      </c>
      <c r="C279" s="292"/>
      <c r="D279" s="16"/>
      <c r="E279" s="16"/>
    </row>
    <row r="280" spans="1:5" x14ac:dyDescent="0.25">
      <c r="A280" s="16" t="s">
        <v>432</v>
      </c>
      <c r="B280" s="35" t="s">
        <v>299</v>
      </c>
      <c r="C280" s="292"/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/>
      <c r="D283" s="16"/>
      <c r="E283" s="16"/>
    </row>
    <row r="284" spans="1:5" x14ac:dyDescent="0.25">
      <c r="A284" s="16" t="s">
        <v>389</v>
      </c>
      <c r="B284" s="35" t="s">
        <v>299</v>
      </c>
      <c r="C284" s="292"/>
      <c r="D284" s="16"/>
      <c r="E284" s="16"/>
    </row>
    <row r="285" spans="1:5" x14ac:dyDescent="0.25">
      <c r="A285" s="16" t="s">
        <v>390</v>
      </c>
      <c r="B285" s="35" t="s">
        <v>299</v>
      </c>
      <c r="C285" s="292"/>
      <c r="D285" s="16"/>
      <c r="E285" s="16"/>
    </row>
    <row r="286" spans="1:5" x14ac:dyDescent="0.25">
      <c r="A286" s="16" t="s">
        <v>435</v>
      </c>
      <c r="B286" s="35" t="s">
        <v>299</v>
      </c>
      <c r="C286" s="292"/>
      <c r="D286" s="16"/>
      <c r="E286" s="16"/>
    </row>
    <row r="287" spans="1:5" x14ac:dyDescent="0.25">
      <c r="A287" s="16" t="s">
        <v>436</v>
      </c>
      <c r="B287" s="35" t="s">
        <v>299</v>
      </c>
      <c r="C287" s="292"/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687017.88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3328441.1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4015458.98</v>
      </c>
      <c r="E291" s="16"/>
    </row>
    <row r="292" spans="1:5" x14ac:dyDescent="0.25">
      <c r="A292" s="16" t="s">
        <v>439</v>
      </c>
      <c r="B292" s="35" t="s">
        <v>299</v>
      </c>
      <c r="C292" s="292">
        <v>3453434.74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562024.23999999976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/>
      <c r="D295" s="16"/>
      <c r="E295" s="16"/>
    </row>
    <row r="296" spans="1:5" x14ac:dyDescent="0.25">
      <c r="A296" s="16" t="s">
        <v>443</v>
      </c>
      <c r="B296" s="35" t="s">
        <v>299</v>
      </c>
      <c r="C296" s="292"/>
      <c r="D296" s="16"/>
      <c r="E296" s="16"/>
    </row>
    <row r="297" spans="1:5" x14ac:dyDescent="0.25">
      <c r="A297" s="16" t="s">
        <v>444</v>
      </c>
      <c r="B297" s="35" t="s">
        <v>299</v>
      </c>
      <c r="C297" s="292"/>
      <c r="D297" s="16"/>
      <c r="E297" s="16"/>
    </row>
    <row r="298" spans="1:5" x14ac:dyDescent="0.25">
      <c r="A298" s="16" t="s">
        <v>432</v>
      </c>
      <c r="B298" s="35" t="s">
        <v>299</v>
      </c>
      <c r="C298" s="292"/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/>
      <c r="D302" s="16"/>
      <c r="E302" s="16"/>
    </row>
    <row r="303" spans="1:5" x14ac:dyDescent="0.25">
      <c r="A303" s="16" t="s">
        <v>448</v>
      </c>
      <c r="B303" s="35" t="s">
        <v>299</v>
      </c>
      <c r="C303" s="292"/>
      <c r="D303" s="16"/>
      <c r="E303" s="16"/>
    </row>
    <row r="304" spans="1:5" x14ac:dyDescent="0.25">
      <c r="A304" s="16" t="s">
        <v>449</v>
      </c>
      <c r="B304" s="35" t="s">
        <v>299</v>
      </c>
      <c r="C304" s="292"/>
      <c r="D304" s="16"/>
      <c r="E304" s="16"/>
    </row>
    <row r="305" spans="1:6" x14ac:dyDescent="0.25">
      <c r="A305" s="16" t="s">
        <v>450</v>
      </c>
      <c r="B305" s="35" t="s">
        <v>299</v>
      </c>
      <c r="C305" s="292"/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1874676.75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1874676.75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/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77946.37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 t="s">
        <v>391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 t="s">
        <v>391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 t="s">
        <v>391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 t="s">
        <v>391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/>
      <c r="D320" s="16"/>
      <c r="E320" s="16"/>
    </row>
    <row r="321" spans="1:5" x14ac:dyDescent="0.25">
      <c r="A321" s="16" t="s">
        <v>462</v>
      </c>
      <c r="B321" s="35" t="s">
        <v>299</v>
      </c>
      <c r="C321" s="292"/>
      <c r="D321" s="16"/>
      <c r="E321" s="16"/>
    </row>
    <row r="322" spans="1:5" x14ac:dyDescent="0.25">
      <c r="A322" s="16" t="s">
        <v>463</v>
      </c>
      <c r="B322" s="35" t="s">
        <v>299</v>
      </c>
      <c r="C322" s="292"/>
      <c r="D322" s="16"/>
      <c r="E322" s="16"/>
    </row>
    <row r="323" spans="1:5" x14ac:dyDescent="0.25">
      <c r="A323" s="16" t="s">
        <v>464</v>
      </c>
      <c r="B323" s="35" t="s">
        <v>299</v>
      </c>
      <c r="C323" s="292"/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77946.37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/>
      <c r="D326" s="16"/>
      <c r="E326" s="16"/>
    </row>
    <row r="327" spans="1:5" x14ac:dyDescent="0.25">
      <c r="A327" s="16" t="s">
        <v>468</v>
      </c>
      <c r="B327" s="35" t="s">
        <v>299</v>
      </c>
      <c r="C327" s="292"/>
      <c r="D327" s="16"/>
      <c r="E327" s="16"/>
    </row>
    <row r="328" spans="1:5" x14ac:dyDescent="0.25">
      <c r="A328" s="16" t="s">
        <v>469</v>
      </c>
      <c r="B328" s="35" t="s">
        <v>299</v>
      </c>
      <c r="C328" s="292"/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/>
      <c r="D331" s="16"/>
      <c r="E331" s="16"/>
    </row>
    <row r="332" spans="1:5" x14ac:dyDescent="0.25">
      <c r="A332" s="16" t="s">
        <v>473</v>
      </c>
      <c r="B332" s="35" t="s">
        <v>299</v>
      </c>
      <c r="C332" s="292"/>
      <c r="D332" s="16"/>
      <c r="E332" s="16"/>
    </row>
    <row r="333" spans="1:5" x14ac:dyDescent="0.25">
      <c r="A333" s="16" t="s">
        <v>474</v>
      </c>
      <c r="B333" s="35" t="s">
        <v>299</v>
      </c>
      <c r="C333" s="292"/>
      <c r="D333" s="16"/>
      <c r="E333" s="16"/>
    </row>
    <row r="334" spans="1:5" x14ac:dyDescent="0.25">
      <c r="A334" s="21" t="s">
        <v>475</v>
      </c>
      <c r="B334" s="35" t="s">
        <v>299</v>
      </c>
      <c r="C334" s="292" t="s">
        <v>391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 t="s">
        <v>391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/>
      <c r="D336" s="16"/>
      <c r="E336" s="16"/>
    </row>
    <row r="337" spans="1:5" x14ac:dyDescent="0.25">
      <c r="A337" s="21" t="s">
        <v>478</v>
      </c>
      <c r="B337" s="35" t="s">
        <v>299</v>
      </c>
      <c r="C337" s="298"/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-8408214.8800000008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-8408214.8800000008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-8408214.8800000008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/>
      <c r="D345" s="16"/>
      <c r="E345" s="16"/>
    </row>
    <row r="346" spans="1:5" x14ac:dyDescent="0.25">
      <c r="A346" s="16" t="s">
        <v>484</v>
      </c>
      <c r="B346" s="35" t="s">
        <v>299</v>
      </c>
      <c r="C346" s="293"/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10204945.26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/>
      <c r="D348" s="16"/>
      <c r="E348" s="16"/>
    </row>
    <row r="349" spans="1:5" x14ac:dyDescent="0.25">
      <c r="A349" s="16" t="s">
        <v>487</v>
      </c>
      <c r="B349" s="35" t="s">
        <v>299</v>
      </c>
      <c r="C349" s="293"/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1874676.7499999991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1874676.75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18675781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/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18675781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133769.35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10102869.85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102410.56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1548888.75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11887938.51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6787842.4900000002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16.41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16.41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16.41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6787858.9000000004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1586.09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141.81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49725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326368.03999999998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2898.24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464853.36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359887.98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515637.93000000005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70703.7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120567.48999999999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/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/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350927.07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350927.07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2263296.71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4524562.1900000004</v>
      </c>
      <c r="E417" s="25"/>
    </row>
    <row r="418" spans="1:13" x14ac:dyDescent="0.25">
      <c r="A418" s="25" t="s">
        <v>531</v>
      </c>
      <c r="B418" s="16"/>
      <c r="C418" s="294"/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534</v>
      </c>
      <c r="B421" s="16"/>
      <c r="C421" s="22"/>
      <c r="D421" s="25">
        <f>D417+D420</f>
        <v>4524562.1900000004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4524562.1900000004</v>
      </c>
      <c r="E424" s="16"/>
    </row>
    <row r="426" spans="1:13" ht="29.1" customHeight="1" x14ac:dyDescent="0.25">
      <c r="A426" s="341" t="s">
        <v>538</v>
      </c>
      <c r="B426" s="341"/>
      <c r="C426" s="341"/>
      <c r="D426" s="341"/>
      <c r="E426" s="34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15156</v>
      </c>
      <c r="E612" s="219">
        <f>SUM(C624:D647)+SUM(C668:D713)</f>
        <v>1240441</v>
      </c>
      <c r="F612" s="219">
        <f>CE64-(AX64+BD64+BE64+BG64+BJ64+BN64+BP64+BQ64+CB64+CC64+CD64)</f>
        <v>326342</v>
      </c>
      <c r="G612" s="217">
        <f>CE91-(AX91+AY91+BD91+BE91+BG91+BJ91+BN91+BP91+BQ91+CB91+CC91+CD91)</f>
        <v>18699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19073</v>
      </c>
      <c r="K612" s="217">
        <f>CE89-(AW89+AX89+AY89+AZ89+BA89+BB89+BC89+BD89+BE89+BF89+BG89+BH89+BI89+BJ89+BK89+BL89+BM89+BN89+BO89+BP89+BQ89+BR89+BS89+BT89+BU89+BV89+BW89+BX89+CB89+CC89+CD89)</f>
        <v>18675781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53864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53864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164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2312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579516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3373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3332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588697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454722</v>
      </c>
      <c r="D625" s="217">
        <f>(D615/D612)*AY90</f>
        <v>0</v>
      </c>
      <c r="E625" s="219">
        <f>(E623/E612)*SUM(C625:D625)</f>
        <v>215805.08644425651</v>
      </c>
      <c r="F625" s="219">
        <f>(F624/F612)*AY64</f>
        <v>0</v>
      </c>
      <c r="G625" s="217">
        <f>SUM(C625:F625)</f>
        <v>670527.08644425648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128</v>
      </c>
      <c r="D626" s="217">
        <f>(D615/D612)*BR90</f>
        <v>0</v>
      </c>
      <c r="E626" s="219">
        <f>(E623/E612)*SUM(C626:D626)</f>
        <v>60.747118162008512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188.74711816200852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2414</v>
      </c>
      <c r="D629" s="217">
        <f>(D615/D612)*BF90</f>
        <v>0</v>
      </c>
      <c r="E629" s="219">
        <f>(E623/E612)*SUM(C629:D629)</f>
        <v>1145.6526815866293</v>
      </c>
      <c r="F629" s="219">
        <f>(F624/F612)*BF64</f>
        <v>0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32952</v>
      </c>
      <c r="D630" s="217">
        <f>(D615/D612)*BA90</f>
        <v>0</v>
      </c>
      <c r="E630" s="219">
        <f>(E623/E612)*SUM(C630:D630)</f>
        <v>15638.586231832067</v>
      </c>
      <c r="F630" s="219">
        <f>(F624/F612)*BA64</f>
        <v>0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8545</v>
      </c>
      <c r="D633" s="217">
        <f>(D615/D612)*BC90</f>
        <v>0</v>
      </c>
      <c r="E633" s="219">
        <f>(E623/E612)*SUM(C633:D633)</f>
        <v>4055.344724174709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34406</v>
      </c>
      <c r="D634" s="217">
        <f>(D615/D612)*BI90</f>
        <v>0</v>
      </c>
      <c r="E634" s="219">
        <f>(E623/E612)*SUM(C634:D634)</f>
        <v>16328.635527203633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7517</v>
      </c>
      <c r="D635" s="217">
        <f>(D615/D612)*BK90</f>
        <v>0</v>
      </c>
      <c r="E635" s="219">
        <f>(E623/E612)*SUM(C635:D635)</f>
        <v>3567.4694314360781</v>
      </c>
      <c r="F635" s="219">
        <f>(F624/F612)*BK64</f>
        <v>0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8527</v>
      </c>
      <c r="D636" s="217">
        <f>(D615/D612)*BH90</f>
        <v>0</v>
      </c>
      <c r="E636" s="219">
        <f>(E623/E612)*SUM(C636:D636)</f>
        <v>4046.8021606831762</v>
      </c>
      <c r="F636" s="219">
        <f>(F624/F612)*BH64</f>
        <v>0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7280</v>
      </c>
      <c r="D642" s="217">
        <f>(D615/D612)*BV90</f>
        <v>0</v>
      </c>
      <c r="E642" s="219">
        <f>(E623/E612)*SUM(C642:D642)</f>
        <v>3454.9923454642339</v>
      </c>
      <c r="F642" s="219">
        <f>(F624/F612)*BV64</f>
        <v>0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49725</v>
      </c>
      <c r="D643" s="217">
        <f>(D615/D612)*BW90</f>
        <v>0</v>
      </c>
      <c r="E643" s="219">
        <f>(E623/E612)*SUM(C643:D643)</f>
        <v>23598.831645358387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1248777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0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367314</v>
      </c>
      <c r="D673" s="217">
        <f>(D615/D612)*H90</f>
        <v>53864</v>
      </c>
      <c r="E673" s="219">
        <f>(E623/E612)*SUM(C673:D673)</f>
        <v>199885.54479092517</v>
      </c>
      <c r="F673" s="219">
        <f>(F624/F612)*H64</f>
        <v>0</v>
      </c>
      <c r="G673" s="217">
        <f>(G625/G612)*H91</f>
        <v>670527.08644425648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43239</v>
      </c>
      <c r="D686" s="217">
        <f>(D615/D612)*U90</f>
        <v>0</v>
      </c>
      <c r="E686" s="219">
        <f>(E623/E612)*SUM(C686:D686)</f>
        <v>20520.66126724286</v>
      </c>
      <c r="F686" s="219">
        <f>(F624/F612)*U64</f>
        <v>0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17399</v>
      </c>
      <c r="D690" s="217">
        <f>(D615/D612)*Y90</f>
        <v>0</v>
      </c>
      <c r="E690" s="219">
        <f>(E623/E612)*SUM(C690:D690)</f>
        <v>8257.3367882873918</v>
      </c>
      <c r="F690" s="219">
        <f>(F624/F612)*Y64</f>
        <v>0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150773</v>
      </c>
      <c r="D693" s="217">
        <f>(D615/D612)*AB90</f>
        <v>0</v>
      </c>
      <c r="E693" s="219">
        <f>(E623/E612)*SUM(C693:D693)</f>
        <v>71554.884739378977</v>
      </c>
      <c r="F693" s="219">
        <f>(F624/F612)*AB64</f>
        <v>0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>
        <f>(G625/G612)*AG91</f>
        <v>0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1636</v>
      </c>
      <c r="D704" s="217">
        <f>(D615/D612)*AM90</f>
        <v>0</v>
      </c>
      <c r="E704" s="219">
        <f>(E623/E612)*SUM(C704:D704)</f>
        <v>776.4241040081713</v>
      </c>
      <c r="F704" s="219">
        <f>(F624/F612)*AM64</f>
        <v>0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1829138</v>
      </c>
      <c r="D715" s="202">
        <f>SUM(D616:D647)+SUM(D668:D713)</f>
        <v>53864</v>
      </c>
      <c r="E715" s="202">
        <f>SUM(E624:E647)+SUM(E668:E713)</f>
        <v>588697</v>
      </c>
      <c r="F715" s="202">
        <f>SUM(F625:F648)+SUM(F668:F713)</f>
        <v>0</v>
      </c>
      <c r="G715" s="202">
        <f>SUM(G626:G647)+SUM(G668:G713)</f>
        <v>670527.08644425648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1829138</v>
      </c>
      <c r="D716" s="202">
        <f>D615</f>
        <v>53864</v>
      </c>
      <c r="E716" s="202">
        <f>E623</f>
        <v>588697</v>
      </c>
      <c r="F716" s="202">
        <f>F624</f>
        <v>0</v>
      </c>
      <c r="G716" s="202">
        <f>G625</f>
        <v>670527.08644425648</v>
      </c>
      <c r="H716" s="202">
        <f>H628</f>
        <v>188.74711816200852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1248777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BHC Fairfax Behavioral Health - Monroe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H-923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14701 179th Ave SE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14701 179th Ave SE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Monroe,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 t="s">
        <v>1377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 t="s">
        <v>1377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9" zoomScale="85" zoomScaleNormal="85" workbookViewId="0">
      <selection activeCell="I64" sqref="I6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923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359</v>
      </c>
      <c r="C14" s="228" t="s">
        <v>359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0</v>
      </c>
      <c r="C17" s="228">
        <f>data!E85</f>
        <v>0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382616</v>
      </c>
      <c r="C20" s="228">
        <f>data!H85</f>
        <v>367314</v>
      </c>
      <c r="D20" s="228">
        <f>ROUND(N('Prior Year'!H59), 0)</f>
        <v>7645</v>
      </c>
      <c r="E20" s="1">
        <f>data!H59</f>
        <v>6233</v>
      </c>
      <c r="F20" s="205">
        <f t="shared" si="0"/>
        <v>50.047874427730541</v>
      </c>
      <c r="G20" s="205">
        <f t="shared" si="1"/>
        <v>58.930531044440876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0</v>
      </c>
      <c r="C31" s="228">
        <f>data!S85</f>
        <v>0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26705</v>
      </c>
      <c r="C33" s="228">
        <f>data!U85</f>
        <v>43239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6131</v>
      </c>
      <c r="C37" s="228">
        <f>data!Y85</f>
        <v>17399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105714</v>
      </c>
      <c r="C40" s="228">
        <f>data!AB85</f>
        <v>150773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10798</v>
      </c>
      <c r="C51" s="228">
        <f>data!AM85</f>
        <v>1636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23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433091</v>
      </c>
      <c r="C63" s="228">
        <f>data!AY85</f>
        <v>454722</v>
      </c>
      <c r="D63" s="228">
        <f>ROUND(N('Prior Year'!AY59), 0)</f>
        <v>22935</v>
      </c>
      <c r="E63" s="1">
        <f>data!AY59</f>
        <v>18699</v>
      </c>
      <c r="F63" s="205">
        <f>IF(B63=0,"",IF(D63=0,"",B63/D63))</f>
        <v>18.88340963592762</v>
      </c>
      <c r="G63" s="205">
        <f t="shared" si="4"/>
        <v>24.317984918979626</v>
      </c>
      <c r="H63" s="6">
        <f>IF(B63 = 0, "", IF(C63 = 0, "", IF(D63 = 0, "", IF(E63 = 0, "", IF(G63 / F63 - 1 &lt; -0.25, G63 / F63 - 1, IF(G63 / F63 - 1 &gt; 0.25, G63 / F63 - 1, ""))))))</f>
        <v>0.28779629250387972</v>
      </c>
      <c r="I63" s="228" t="s">
        <v>1376</v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23347</v>
      </c>
      <c r="C65" s="228">
        <f>data!BA85</f>
        <v>32952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10350</v>
      </c>
      <c r="C67" s="228">
        <f>data!BC85</f>
        <v>8545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0</v>
      </c>
      <c r="C68" s="228">
        <f>data!BD85</f>
        <v>0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51504</v>
      </c>
      <c r="C69" s="228">
        <f>data!BE85</f>
        <v>53864</v>
      </c>
      <c r="D69" s="228">
        <f>ROUND(N('Prior Year'!BE59), 0)</f>
        <v>15156</v>
      </c>
      <c r="E69" s="1">
        <f>data!BE59</f>
        <v>15156</v>
      </c>
      <c r="F69" s="205">
        <f>IF(B69=0,"",IF(D69=0,"",B69/D69))</f>
        <v>3.3982581155977831</v>
      </c>
      <c r="G69" s="205">
        <f t="shared" si="4"/>
        <v>3.5539720242808128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141814</v>
      </c>
      <c r="C70" s="228">
        <f>data!BF85</f>
        <v>2414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2312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0</v>
      </c>
      <c r="C72" s="228">
        <f>data!BH85</f>
        <v>8527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42971</v>
      </c>
      <c r="C73" s="228">
        <f>data!BI85</f>
        <v>34406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159</v>
      </c>
      <c r="C74" s="228">
        <f>data!BJ85</f>
        <v>164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7415</v>
      </c>
      <c r="C75" s="228">
        <f>data!BK85</f>
        <v>7517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0</v>
      </c>
      <c r="C76" s="228">
        <f>data!BL85</f>
        <v>0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587190</v>
      </c>
      <c r="C78" s="228">
        <f>data!BN85</f>
        <v>579516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3168</v>
      </c>
      <c r="C80" s="228">
        <f>data!BP85</f>
        <v>3332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128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7359</v>
      </c>
      <c r="C86" s="228">
        <f>data!BV85</f>
        <v>7280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36700</v>
      </c>
      <c r="C87" s="228">
        <f>data!BW85</f>
        <v>49725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0</v>
      </c>
      <c r="C89" s="228">
        <f>data!BY85</f>
        <v>0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7482</v>
      </c>
      <c r="C93" s="228">
        <f>data!CC85</f>
        <v>3373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29" sqref="D29:D33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16.41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350927.07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1371</v>
      </c>
      <c r="B29" s="267"/>
      <c r="C29" s="267"/>
      <c r="D29" s="267">
        <v>44956</v>
      </c>
    </row>
    <row r="30" spans="1:4" ht="15.75" x14ac:dyDescent="0.25">
      <c r="A30" s="1" t="s">
        <v>1372</v>
      </c>
      <c r="B30" s="267"/>
      <c r="C30" s="267"/>
      <c r="D30" s="267">
        <v>22324</v>
      </c>
    </row>
    <row r="31" spans="1:4" ht="15.75" x14ac:dyDescent="0.25">
      <c r="A31" s="1" t="s">
        <v>1373</v>
      </c>
      <c r="B31" s="267"/>
      <c r="C31" s="267"/>
      <c r="D31" s="267">
        <v>1624</v>
      </c>
    </row>
    <row r="32" spans="1:4" ht="15.75" x14ac:dyDescent="0.25">
      <c r="A32" s="1" t="s">
        <v>1374</v>
      </c>
      <c r="B32" s="267"/>
      <c r="C32" s="267"/>
      <c r="D32" s="267">
        <v>37861</v>
      </c>
    </row>
    <row r="33" spans="1:4" ht="15.75" x14ac:dyDescent="0.25">
      <c r="A33" s="1" t="s">
        <v>1375</v>
      </c>
      <c r="B33" s="267"/>
      <c r="C33" s="267"/>
      <c r="D33" s="267">
        <v>244162</v>
      </c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H-923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BHC Fairfax Behavioral Health - Monroe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Snohomish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Christopher West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Brady Gustafson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425-821-2000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 xml:space="preserve"> X</v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678</v>
      </c>
      <c r="G23" s="67">
        <f>data!D127</f>
        <v>6233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0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0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346</v>
      </c>
      <c r="F34" s="67"/>
      <c r="G34" s="67">
        <f>data!E143</f>
        <v>34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34</v>
      </c>
      <c r="E36" s="64" t="s">
        <v>347</v>
      </c>
      <c r="F36" s="67"/>
      <c r="G36" s="67">
        <f>data!C144</f>
        <v>34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BHC Fairfax Behavioral Health - Monroe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856</v>
      </c>
      <c r="B6" s="79" t="s">
        <v>331</v>
      </c>
      <c r="C6" s="79" t="s">
        <v>857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190</v>
      </c>
      <c r="C7" s="127">
        <f>data!B155</f>
        <v>2901</v>
      </c>
      <c r="D7" s="127">
        <f>data!B156</f>
        <v>0</v>
      </c>
      <c r="E7" s="127">
        <f>data!B157</f>
        <v>8122800</v>
      </c>
      <c r="F7" s="127">
        <f>data!B158</f>
        <v>0</v>
      </c>
      <c r="G7" s="127">
        <f>data!B157+data!B158</f>
        <v>8122800</v>
      </c>
    </row>
    <row r="8" spans="1:7" ht="20.100000000000001" customHeight="1" x14ac:dyDescent="0.25">
      <c r="A8" s="63" t="s">
        <v>353</v>
      </c>
      <c r="B8" s="127">
        <f>data!C154</f>
        <v>345</v>
      </c>
      <c r="C8" s="127">
        <f>data!C155</f>
        <v>2347</v>
      </c>
      <c r="D8" s="127">
        <f>data!C156</f>
        <v>0</v>
      </c>
      <c r="E8" s="127">
        <f>data!C157</f>
        <v>6571600</v>
      </c>
      <c r="F8" s="127">
        <f>data!C158</f>
        <v>0</v>
      </c>
      <c r="G8" s="127">
        <f>data!C157+data!C158</f>
        <v>6571600</v>
      </c>
    </row>
    <row r="9" spans="1:7" ht="20.100000000000001" customHeight="1" x14ac:dyDescent="0.25">
      <c r="A9" s="63" t="s">
        <v>858</v>
      </c>
      <c r="B9" s="127">
        <f>data!D154</f>
        <v>143</v>
      </c>
      <c r="C9" s="127">
        <f>data!D155</f>
        <v>985</v>
      </c>
      <c r="D9" s="127">
        <f>data!D156</f>
        <v>0</v>
      </c>
      <c r="E9" s="127">
        <f>data!D157</f>
        <v>3981381</v>
      </c>
      <c r="F9" s="127">
        <f>data!D158</f>
        <v>0</v>
      </c>
      <c r="G9" s="127">
        <f>data!D157+data!D158</f>
        <v>3981381</v>
      </c>
    </row>
    <row r="10" spans="1:7" ht="20.100000000000001" customHeight="1" x14ac:dyDescent="0.25">
      <c r="A10" s="78" t="s">
        <v>229</v>
      </c>
      <c r="B10" s="127">
        <f>data!E154</f>
        <v>678</v>
      </c>
      <c r="C10" s="127">
        <f>data!E155</f>
        <v>6233</v>
      </c>
      <c r="D10" s="127">
        <f>data!E156</f>
        <v>0</v>
      </c>
      <c r="E10" s="127">
        <f>data!E157</f>
        <v>18675781</v>
      </c>
      <c r="F10" s="127">
        <f>data!E158</f>
        <v>0</v>
      </c>
      <c r="G10" s="127">
        <f>E10+F10</f>
        <v>18675781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331</v>
      </c>
      <c r="C15" s="79" t="s">
        <v>857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856</v>
      </c>
      <c r="B24" s="79" t="s">
        <v>331</v>
      </c>
      <c r="C24" s="79" t="s">
        <v>857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BHC Fairfax Behavioral Health - Monroe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0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0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141.81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141.81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512437.62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3200.3100000000559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515637.93000000005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51691.46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19012.239999999998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70703.7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52426.219999999994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68141.27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120567.48999999999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BHC Fairfax Behavioral Health - Monroe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385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0</v>
      </c>
      <c r="D7" s="67">
        <f>data!C211</f>
        <v>0</v>
      </c>
      <c r="E7" s="67">
        <f>data!D211</f>
        <v>0</v>
      </c>
      <c r="F7" s="67">
        <f>data!E211</f>
        <v>0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0</v>
      </c>
      <c r="D9" s="67" t="str">
        <f>data!C213</f>
        <v xml:space="preserve"> </v>
      </c>
      <c r="E9" s="67">
        <f>data!D213</f>
        <v>0</v>
      </c>
      <c r="F9" s="67">
        <f>data!E213</f>
        <v>0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687017.88</v>
      </c>
      <c r="D12" s="67">
        <f>data!C216</f>
        <v>0</v>
      </c>
      <c r="E12" s="67">
        <f>data!D216</f>
        <v>0</v>
      </c>
      <c r="F12" s="67">
        <f>data!E216</f>
        <v>687017.88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3328441.1</v>
      </c>
      <c r="D14" s="67">
        <f>data!C218</f>
        <v>0</v>
      </c>
      <c r="E14" s="67">
        <f>data!D218</f>
        <v>0</v>
      </c>
      <c r="F14" s="67">
        <f>data!E218</f>
        <v>3328441.1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19678.330000000002</v>
      </c>
      <c r="D15" s="67">
        <f>data!C219</f>
        <v>0</v>
      </c>
      <c r="E15" s="67">
        <f>data!D219</f>
        <v>19678.330000000002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4035137.31</v>
      </c>
      <c r="D16" s="67">
        <f>data!C220</f>
        <v>0</v>
      </c>
      <c r="E16" s="67">
        <f>data!D220</f>
        <v>19678.330000000002</v>
      </c>
      <c r="F16" s="67">
        <f>data!E220</f>
        <v>4015458.98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0</v>
      </c>
      <c r="D25" s="67">
        <f>data!C226</f>
        <v>0</v>
      </c>
      <c r="E25" s="67">
        <f>data!D226</f>
        <v>0</v>
      </c>
      <c r="F25" s="67">
        <f>data!E226</f>
        <v>0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530450.54</v>
      </c>
      <c r="D28" s="67">
        <f>data!C229</f>
        <v>33092.339999999997</v>
      </c>
      <c r="E28" s="67">
        <f>data!D229</f>
        <v>0</v>
      </c>
      <c r="F28" s="67">
        <f>data!E229</f>
        <v>563542.88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2563096.2200000002</v>
      </c>
      <c r="D30" s="67">
        <f>data!C231</f>
        <v>326795.64</v>
      </c>
      <c r="E30" s="67">
        <f>data!D231</f>
        <v>0</v>
      </c>
      <c r="F30" s="67">
        <f>data!E231</f>
        <v>2889891.8600000003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3093546.7600000002</v>
      </c>
      <c r="D32" s="67">
        <f>data!C233</f>
        <v>359887.98</v>
      </c>
      <c r="E32" s="67">
        <f>data!D233</f>
        <v>0</v>
      </c>
      <c r="F32" s="67">
        <f>data!E233</f>
        <v>3453434.74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BHC Fairfax Behavioral Health - Monroe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133769.35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5036313.07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3609481.03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302878.08999999997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1154197.6600000001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10102869.85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7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102410.56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102410.56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-37411.419999999991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1586300.17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1548888.75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BHC Fairfax Behavioral Health - Monroe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-47543.199999999997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2883411.0300000003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1710426.94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17623.61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61734.46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107853.55000000002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1312652.5100000002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0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0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687017.88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3328441.1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3453434.74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562024.23999999976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1874676.75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BHC Fairfax Behavioral Health - Monroe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77946.37</v>
      </c>
    </row>
    <row r="60" spans="1:3" ht="20.100000000000001" customHeight="1" x14ac:dyDescent="0.25">
      <c r="A60" s="174">
        <v>4</v>
      </c>
      <c r="B60" s="176" t="s">
        <v>927</v>
      </c>
      <c r="C60" s="176" t="str">
        <f>data!C316</f>
        <v xml:space="preserve"> </v>
      </c>
    </row>
    <row r="61" spans="1:3" ht="20.100000000000001" customHeight="1" x14ac:dyDescent="0.25">
      <c r="A61" s="174">
        <v>5</v>
      </c>
      <c r="B61" s="176" t="s">
        <v>458</v>
      </c>
      <c r="C61" s="176" t="str">
        <f>data!C317</f>
        <v xml:space="preserve"> 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 t="str">
        <f>data!C319</f>
        <v xml:space="preserve"> 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77946.37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476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-8408214.8800000008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-8408214.8800000008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-8408214.8800000008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10204945.26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10204945.26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1874676.75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BHC Fairfax Behavioral Health - Monroe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18675781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0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18675781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133769.35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10102869.85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102410.56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1548888.75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11887938.51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6787842.4900000002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0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16.41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16.41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6787858.9000000004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1586.09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141.81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49725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326368.03999999998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2898.24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464853.36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359887.98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515637.93000000005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70703.7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120567.48999999999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350927.07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2263296.71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4524562.1900000004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4524562.1900000004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4524562.1900000004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BHC Fairfax Behavioral Health - Monroe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0</v>
      </c>
      <c r="H9" s="238">
        <f>data!H59</f>
        <v>6233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0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0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0</v>
      </c>
      <c r="H14" s="238">
        <f>data!H64</f>
        <v>4881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1849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0</v>
      </c>
      <c r="H17" s="238">
        <f>data!H67</f>
        <v>359888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696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0</v>
      </c>
      <c r="F21" s="238">
        <f>data!F85</f>
        <v>0</v>
      </c>
      <c r="G21" s="238">
        <f>data!G85</f>
        <v>0</v>
      </c>
      <c r="H21" s="238">
        <f>data!H85</f>
        <v>367314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18675781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0</v>
      </c>
      <c r="F26" s="238">
        <f>data!F89</f>
        <v>0</v>
      </c>
      <c r="G26" s="238">
        <f>data!G89</f>
        <v>0</v>
      </c>
      <c r="H26" s="238">
        <f>data!H89</f>
        <v>18675781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0</v>
      </c>
      <c r="F28" s="238">
        <f>data!F90</f>
        <v>0</v>
      </c>
      <c r="G28" s="238">
        <f>data!G90</f>
        <v>0</v>
      </c>
      <c r="H28" s="238">
        <f>data!H90</f>
        <v>15156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18699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19073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BHC Fairfax Behavioral Health - Monroe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BHC Fairfax Behavioral Health - Monroe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0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0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0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0</v>
      </c>
      <c r="F78" s="238">
        <f>data!T64</f>
        <v>0</v>
      </c>
      <c r="G78" s="238">
        <f>data!U64</f>
        <v>0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43239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0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0</v>
      </c>
      <c r="D85" s="238">
        <f>data!R85</f>
        <v>0</v>
      </c>
      <c r="E85" s="238">
        <f>data!S85</f>
        <v>0</v>
      </c>
      <c r="F85" s="238">
        <f>data!T85</f>
        <v>0</v>
      </c>
      <c r="G85" s="238">
        <f>data!U85</f>
        <v>43239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0</v>
      </c>
      <c r="G89" s="238">
        <f>data!U88</f>
        <v>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0</v>
      </c>
      <c r="G90" s="238">
        <f>data!U89</f>
        <v>0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BHC Fairfax Behavioral Health - Monroe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0</v>
      </c>
      <c r="E106" s="245">
        <f>data!Z60</f>
        <v>0</v>
      </c>
      <c r="F106" s="245">
        <f>data!AA60</f>
        <v>0</v>
      </c>
      <c r="G106" s="245">
        <f>data!AB60</f>
        <v>0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0</v>
      </c>
      <c r="E107" s="238">
        <f>data!Z61</f>
        <v>0</v>
      </c>
      <c r="F107" s="238">
        <f>data!AA61</f>
        <v>0</v>
      </c>
      <c r="G107" s="238">
        <f>data!AB61</f>
        <v>0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0</v>
      </c>
      <c r="E108" s="238">
        <f>data!Z62</f>
        <v>0</v>
      </c>
      <c r="F108" s="238">
        <f>data!AA62</f>
        <v>0</v>
      </c>
      <c r="G108" s="238">
        <f>data!AB62</f>
        <v>0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0</v>
      </c>
      <c r="G110" s="238">
        <f>data!AB64</f>
        <v>116896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17399</v>
      </c>
      <c r="E112" s="238">
        <f>data!Z66</f>
        <v>0</v>
      </c>
      <c r="F112" s="238">
        <f>data!AA66</f>
        <v>0</v>
      </c>
      <c r="G112" s="238">
        <f>data!AB66</f>
        <v>31712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0</v>
      </c>
      <c r="G113" s="238">
        <f>data!AB67</f>
        <v>0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0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2165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0</v>
      </c>
      <c r="D117" s="238">
        <f>data!Y85</f>
        <v>17399</v>
      </c>
      <c r="E117" s="238">
        <f>data!Z85</f>
        <v>0</v>
      </c>
      <c r="F117" s="238">
        <f>data!AA85</f>
        <v>0</v>
      </c>
      <c r="G117" s="238">
        <f>data!AB85</f>
        <v>150773</v>
      </c>
      <c r="H117" s="238">
        <f>data!AC85</f>
        <v>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0</v>
      </c>
      <c r="D120" s="238">
        <f>data!Y87</f>
        <v>0</v>
      </c>
      <c r="E120" s="238">
        <f>data!Z87</f>
        <v>0</v>
      </c>
      <c r="F120" s="238">
        <f>data!AA87</f>
        <v>0</v>
      </c>
      <c r="G120" s="238">
        <f>data!AB87</f>
        <v>0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0</v>
      </c>
      <c r="D121" s="238">
        <f>data!Y88</f>
        <v>0</v>
      </c>
      <c r="E121" s="238">
        <f>data!Z88</f>
        <v>0</v>
      </c>
      <c r="F121" s="238">
        <f>data!AA88</f>
        <v>0</v>
      </c>
      <c r="G121" s="238">
        <f>data!AB88</f>
        <v>0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0</v>
      </c>
      <c r="D122" s="238">
        <f>data!Y89</f>
        <v>0</v>
      </c>
      <c r="E122" s="238">
        <f>data!Z89</f>
        <v>0</v>
      </c>
      <c r="F122" s="238">
        <f>data!AA89</f>
        <v>0</v>
      </c>
      <c r="G122" s="238">
        <f>data!AB89</f>
        <v>0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0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BHC Fairfax Behavioral Health - Monroe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0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0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0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0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0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0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0</v>
      </c>
      <c r="D149" s="238">
        <f>data!AF85</f>
        <v>0</v>
      </c>
      <c r="E149" s="238">
        <f>data!AG85</f>
        <v>0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0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0</v>
      </c>
      <c r="D153" s="238">
        <f>data!AF88</f>
        <v>0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0</v>
      </c>
      <c r="D154" s="238">
        <f>data!AF89</f>
        <v>0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0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BHC Fairfax Behavioral Health - Monroe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1636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1636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BHC Fairfax Behavioral Health - Monroe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18699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0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163409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291313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454722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BHC Fairfax Behavioral Health - Monroe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15156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0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0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-226</v>
      </c>
      <c r="I238" s="238">
        <f>data!BF64</f>
        <v>2414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2898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32952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1530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3200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8545</v>
      </c>
      <c r="G243" s="238">
        <f>data!BD69</f>
        <v>0</v>
      </c>
      <c r="H243" s="238">
        <f>data!BE69</f>
        <v>46462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32952</v>
      </c>
      <c r="E245" s="238">
        <f>data!BB85</f>
        <v>0</v>
      </c>
      <c r="F245" s="238">
        <f>data!BC85</f>
        <v>8545</v>
      </c>
      <c r="G245" s="238">
        <f>data!BD85</f>
        <v>0</v>
      </c>
      <c r="H245" s="238">
        <f>data!BE85</f>
        <v>53864</v>
      </c>
      <c r="I245" s="238">
        <f>data!BF85</f>
        <v>2414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0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BHC Fairfax Behavioral Health - Monroe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386</v>
      </c>
      <c r="E270" s="238">
        <f>data!BI64</f>
        <v>34406</v>
      </c>
      <c r="F270" s="238">
        <f>data!BJ64</f>
        <v>0</v>
      </c>
      <c r="G270" s="238">
        <f>data!BK64</f>
        <v>476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8141</v>
      </c>
      <c r="E272" s="238">
        <f>data!BI66</f>
        <v>0</v>
      </c>
      <c r="F272" s="238">
        <f>data!BJ66</f>
        <v>0</v>
      </c>
      <c r="G272" s="238">
        <f>data!BK66</f>
        <v>6487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2312</v>
      </c>
      <c r="D275" s="238">
        <f>data!BH69</f>
        <v>0</v>
      </c>
      <c r="E275" s="238">
        <f>data!BI69</f>
        <v>0</v>
      </c>
      <c r="F275" s="238">
        <f>data!BJ69</f>
        <v>164</v>
      </c>
      <c r="G275" s="238">
        <f>data!BK69</f>
        <v>554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2312</v>
      </c>
      <c r="D277" s="238">
        <f>data!BH85</f>
        <v>8527</v>
      </c>
      <c r="E277" s="238">
        <f>data!BI85</f>
        <v>34406</v>
      </c>
      <c r="F277" s="238">
        <f>data!BJ85</f>
        <v>164</v>
      </c>
      <c r="G277" s="238">
        <f>data!BK85</f>
        <v>7517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BHC Fairfax Behavioral Health - Monroe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1586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142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253</v>
      </c>
      <c r="F302" s="238">
        <f>data!BQ64</f>
        <v>0</v>
      </c>
      <c r="G302" s="238">
        <f>data!BR64</f>
        <v>128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26858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512438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38492</v>
      </c>
      <c r="D307" s="238">
        <f>data!BO69</f>
        <v>0</v>
      </c>
      <c r="E307" s="238">
        <f>data!BP69</f>
        <v>3079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579516</v>
      </c>
      <c r="D309" s="238">
        <f>data!BO85</f>
        <v>0</v>
      </c>
      <c r="E309" s="238">
        <f>data!BP85</f>
        <v>3332</v>
      </c>
      <c r="F309" s="238">
        <f>data!BQ85</f>
        <v>0</v>
      </c>
      <c r="G309" s="238">
        <f>data!BR85</f>
        <v>128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BHC Fairfax Behavioral Health - Monroe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49725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1710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5570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7280</v>
      </c>
      <c r="E341" s="238">
        <f>data!BW85</f>
        <v>49725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BHC Fairfax Behavioral Health - Monroe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0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1586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142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49725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326369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2898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3373</v>
      </c>
      <c r="E368" s="262"/>
      <c r="F368" s="262"/>
      <c r="G368" s="262"/>
      <c r="H368" s="262"/>
      <c r="I368" s="257">
        <f>data!CE66</f>
        <v>464853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359888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515638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108039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3373</v>
      </c>
      <c r="E373" s="257">
        <f>data!CD85</f>
        <v>0</v>
      </c>
      <c r="F373" s="262"/>
      <c r="G373" s="262"/>
      <c r="H373" s="262"/>
      <c r="I373" s="238">
        <f>data!CE85</f>
        <v>1829138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18675781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0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18675781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15156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18699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19073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53" transitionEvaluation="1" transitionEntry="1" codeName="Sheet1">
    <tabColor rgb="FF92D050"/>
    <pageSetUpPr autoPageBreaks="0" fitToPage="1"/>
  </sheetPr>
  <dimension ref="A1:CF716"/>
  <sheetViews>
    <sheetView topLeftCell="A53" zoomScale="90" zoomScaleNormal="90" workbookViewId="0">
      <selection activeCell="A66" sqref="A66:XFD6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8">
        <v>0</v>
      </c>
    </row>
    <row r="48" spans="1:84" x14ac:dyDescent="0.25">
      <c r="A48" s="25" t="s">
        <v>231</v>
      </c>
      <c r="B48" s="272">
        <v>1503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1503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  <c r="CF48" s="328">
        <v>0</v>
      </c>
    </row>
    <row r="49" spans="1:84" x14ac:dyDescent="0.25">
      <c r="A49" s="16" t="s">
        <v>232</v>
      </c>
      <c r="B49" s="25">
        <v>1503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8">
        <v>0</v>
      </c>
    </row>
    <row r="52" spans="1:84" x14ac:dyDescent="0.25">
      <c r="A52" s="31" t="s">
        <v>234</v>
      </c>
      <c r="B52" s="329">
        <v>357643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357643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  <c r="CF52" s="328">
        <v>0</v>
      </c>
    </row>
    <row r="53" spans="1:84" x14ac:dyDescent="0.25">
      <c r="A53" s="16" t="s">
        <v>232</v>
      </c>
      <c r="B53" s="25">
        <v>357643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7645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22935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15156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3">
        <v>0</v>
      </c>
      <c r="Q60" s="333">
        <v>0</v>
      </c>
      <c r="R60" s="333">
        <v>0</v>
      </c>
      <c r="S60" s="278">
        <v>0</v>
      </c>
      <c r="T60" s="278">
        <v>0</v>
      </c>
      <c r="U60" s="334">
        <v>0</v>
      </c>
      <c r="V60" s="333">
        <v>0</v>
      </c>
      <c r="W60" s="333">
        <v>0</v>
      </c>
      <c r="X60" s="333">
        <v>0</v>
      </c>
      <c r="Y60" s="333">
        <v>0</v>
      </c>
      <c r="Z60" s="333">
        <v>0</v>
      </c>
      <c r="AA60" s="333">
        <v>0</v>
      </c>
      <c r="AB60" s="278">
        <v>0</v>
      </c>
      <c r="AC60" s="333">
        <v>0</v>
      </c>
      <c r="AD60" s="333">
        <v>0</v>
      </c>
      <c r="AE60" s="333">
        <v>0</v>
      </c>
      <c r="AF60" s="333">
        <v>0</v>
      </c>
      <c r="AG60" s="333">
        <v>0</v>
      </c>
      <c r="AH60" s="333">
        <v>0</v>
      </c>
      <c r="AI60" s="333">
        <v>0</v>
      </c>
      <c r="AJ60" s="333">
        <v>0</v>
      </c>
      <c r="AK60" s="333">
        <v>0</v>
      </c>
      <c r="AL60" s="333">
        <v>0</v>
      </c>
      <c r="AM60" s="333">
        <v>0</v>
      </c>
      <c r="AN60" s="333">
        <v>0</v>
      </c>
      <c r="AO60" s="333">
        <v>0</v>
      </c>
      <c r="AP60" s="333">
        <v>0</v>
      </c>
      <c r="AQ60" s="333">
        <v>0</v>
      </c>
      <c r="AR60" s="333">
        <v>0</v>
      </c>
      <c r="AS60" s="333">
        <v>0</v>
      </c>
      <c r="AT60" s="333">
        <v>0</v>
      </c>
      <c r="AU60" s="333">
        <v>0</v>
      </c>
      <c r="AV60" s="278">
        <v>0</v>
      </c>
      <c r="AW60" s="278">
        <v>0</v>
      </c>
      <c r="AX60" s="278">
        <v>0</v>
      </c>
      <c r="AY60" s="333">
        <v>0</v>
      </c>
      <c r="AZ60" s="333">
        <v>0</v>
      </c>
      <c r="BA60" s="278">
        <v>0</v>
      </c>
      <c r="BB60" s="278">
        <v>0</v>
      </c>
      <c r="BC60" s="278">
        <v>0</v>
      </c>
      <c r="BD60" s="278">
        <v>0</v>
      </c>
      <c r="BE60" s="333">
        <v>0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0</v>
      </c>
      <c r="CF60" s="335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0">
        <v>0</v>
      </c>
      <c r="Q61" s="330">
        <v>0</v>
      </c>
      <c r="R61" s="330">
        <v>0</v>
      </c>
      <c r="S61" s="280">
        <v>0</v>
      </c>
      <c r="T61" s="280">
        <v>0</v>
      </c>
      <c r="U61" s="332">
        <v>0</v>
      </c>
      <c r="V61" s="330">
        <v>0</v>
      </c>
      <c r="W61" s="330">
        <v>0</v>
      </c>
      <c r="X61" s="330">
        <v>0</v>
      </c>
      <c r="Y61" s="330">
        <v>0</v>
      </c>
      <c r="Z61" s="330">
        <v>0</v>
      </c>
      <c r="AA61" s="330">
        <v>0</v>
      </c>
      <c r="AB61" s="281">
        <v>0</v>
      </c>
      <c r="AC61" s="330">
        <v>0</v>
      </c>
      <c r="AD61" s="330">
        <v>0</v>
      </c>
      <c r="AE61" s="330">
        <v>0</v>
      </c>
      <c r="AF61" s="330">
        <v>0</v>
      </c>
      <c r="AG61" s="330">
        <v>0</v>
      </c>
      <c r="AH61" s="330">
        <v>0</v>
      </c>
      <c r="AI61" s="330">
        <v>0</v>
      </c>
      <c r="AJ61" s="330">
        <v>0</v>
      </c>
      <c r="AK61" s="330">
        <v>0</v>
      </c>
      <c r="AL61" s="330">
        <v>0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280">
        <v>0</v>
      </c>
      <c r="AW61" s="280">
        <v>0</v>
      </c>
      <c r="AX61" s="280">
        <v>0</v>
      </c>
      <c r="AY61" s="330">
        <v>0</v>
      </c>
      <c r="AZ61" s="330">
        <v>0</v>
      </c>
      <c r="BA61" s="280">
        <v>0</v>
      </c>
      <c r="BB61" s="280">
        <v>0</v>
      </c>
      <c r="BC61" s="280">
        <v>0</v>
      </c>
      <c r="BD61" s="280">
        <v>0</v>
      </c>
      <c r="BE61" s="33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19578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19578</v>
      </c>
      <c r="CF61" s="328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1503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1503</v>
      </c>
      <c r="CF62" s="328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0</v>
      </c>
      <c r="S63" s="280">
        <v>0</v>
      </c>
      <c r="T63" s="280">
        <v>0</v>
      </c>
      <c r="U63" s="332">
        <v>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281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0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36700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4300</v>
      </c>
      <c r="CD63" s="24" t="s">
        <v>247</v>
      </c>
      <c r="CE63" s="25">
        <v>41000</v>
      </c>
      <c r="CF63" s="328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3366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0">
        <v>0</v>
      </c>
      <c r="Q64" s="330">
        <v>0</v>
      </c>
      <c r="R64" s="330">
        <v>0</v>
      </c>
      <c r="S64" s="280">
        <v>0</v>
      </c>
      <c r="T64" s="280">
        <v>0</v>
      </c>
      <c r="U64" s="332">
        <v>0</v>
      </c>
      <c r="V64" s="330">
        <v>0</v>
      </c>
      <c r="W64" s="330">
        <v>0</v>
      </c>
      <c r="X64" s="330">
        <v>0</v>
      </c>
      <c r="Y64" s="330">
        <v>0</v>
      </c>
      <c r="Z64" s="330">
        <v>0</v>
      </c>
      <c r="AA64" s="330">
        <v>0</v>
      </c>
      <c r="AB64" s="281">
        <v>76611</v>
      </c>
      <c r="AC64" s="330">
        <v>0</v>
      </c>
      <c r="AD64" s="330">
        <v>0</v>
      </c>
      <c r="AE64" s="330">
        <v>0</v>
      </c>
      <c r="AF64" s="330">
        <v>0</v>
      </c>
      <c r="AG64" s="330">
        <v>0</v>
      </c>
      <c r="AH64" s="330">
        <v>0</v>
      </c>
      <c r="AI64" s="330">
        <v>0</v>
      </c>
      <c r="AJ64" s="330">
        <v>0</v>
      </c>
      <c r="AK64" s="330">
        <v>0</v>
      </c>
      <c r="AL64" s="330">
        <v>0</v>
      </c>
      <c r="AM64" s="330">
        <v>2150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280">
        <v>0</v>
      </c>
      <c r="AW64" s="280">
        <v>0</v>
      </c>
      <c r="AX64" s="280">
        <v>0</v>
      </c>
      <c r="AY64" s="330">
        <v>169384</v>
      </c>
      <c r="AZ64" s="330">
        <v>0</v>
      </c>
      <c r="BA64" s="280">
        <v>0</v>
      </c>
      <c r="BB64" s="280">
        <v>0</v>
      </c>
      <c r="BC64" s="280">
        <v>0</v>
      </c>
      <c r="BD64" s="280">
        <v>0</v>
      </c>
      <c r="BE64" s="330">
        <v>-2096</v>
      </c>
      <c r="BF64" s="280">
        <v>5184</v>
      </c>
      <c r="BG64" s="280">
        <v>0</v>
      </c>
      <c r="BH64" s="280">
        <v>0</v>
      </c>
      <c r="BI64" s="280">
        <v>32198</v>
      </c>
      <c r="BJ64" s="280">
        <v>0</v>
      </c>
      <c r="BK64" s="280">
        <v>0</v>
      </c>
      <c r="BL64" s="280">
        <v>0</v>
      </c>
      <c r="BM64" s="280">
        <v>0</v>
      </c>
      <c r="BN64" s="280">
        <v>31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1951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288779</v>
      </c>
      <c r="CF64" s="328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686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686</v>
      </c>
      <c r="CF65" s="328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0</v>
      </c>
      <c r="H66" s="273">
        <v>21215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0">
        <v>0</v>
      </c>
      <c r="Q66" s="330">
        <v>0</v>
      </c>
      <c r="R66" s="330">
        <v>0</v>
      </c>
      <c r="S66" s="280">
        <v>0</v>
      </c>
      <c r="T66" s="280">
        <v>0</v>
      </c>
      <c r="U66" s="332">
        <v>26705</v>
      </c>
      <c r="V66" s="330">
        <v>0</v>
      </c>
      <c r="W66" s="330">
        <v>0</v>
      </c>
      <c r="X66" s="330">
        <v>0</v>
      </c>
      <c r="Y66" s="330">
        <v>6131</v>
      </c>
      <c r="Z66" s="330">
        <v>0</v>
      </c>
      <c r="AA66" s="330">
        <v>0</v>
      </c>
      <c r="AB66" s="281">
        <v>25676</v>
      </c>
      <c r="AC66" s="330">
        <v>0</v>
      </c>
      <c r="AD66" s="330">
        <v>0</v>
      </c>
      <c r="AE66" s="330">
        <v>0</v>
      </c>
      <c r="AF66" s="330">
        <v>0</v>
      </c>
      <c r="AG66" s="330">
        <v>0</v>
      </c>
      <c r="AH66" s="330">
        <v>0</v>
      </c>
      <c r="AI66" s="330">
        <v>0</v>
      </c>
      <c r="AJ66" s="330">
        <v>0</v>
      </c>
      <c r="AK66" s="330">
        <v>0</v>
      </c>
      <c r="AL66" s="330">
        <v>0</v>
      </c>
      <c r="AM66" s="330">
        <v>8648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0</v>
      </c>
      <c r="AW66" s="280">
        <v>0</v>
      </c>
      <c r="AX66" s="280">
        <v>0</v>
      </c>
      <c r="AY66" s="330">
        <v>263707</v>
      </c>
      <c r="AZ66" s="330">
        <v>0</v>
      </c>
      <c r="BA66" s="280">
        <v>23347</v>
      </c>
      <c r="BB66" s="280">
        <v>0</v>
      </c>
      <c r="BC66" s="280">
        <v>0</v>
      </c>
      <c r="BD66" s="280">
        <v>0</v>
      </c>
      <c r="BE66" s="330">
        <v>8020</v>
      </c>
      <c r="BF66" s="280">
        <v>136630</v>
      </c>
      <c r="BG66" s="280">
        <v>0</v>
      </c>
      <c r="BH66" s="280">
        <v>0</v>
      </c>
      <c r="BI66" s="280">
        <v>6837</v>
      </c>
      <c r="BJ66" s="280">
        <v>0</v>
      </c>
      <c r="BK66" s="280">
        <v>7415</v>
      </c>
      <c r="BL66" s="280">
        <v>0</v>
      </c>
      <c r="BM66" s="280">
        <v>0</v>
      </c>
      <c r="BN66" s="280">
        <v>23073</v>
      </c>
      <c r="BO66" s="280">
        <v>0</v>
      </c>
      <c r="BP66" s="280">
        <v>661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3182</v>
      </c>
      <c r="CD66" s="24" t="s">
        <v>247</v>
      </c>
      <c r="CE66" s="25">
        <v>561247</v>
      </c>
      <c r="CF66" s="328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357643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357643</v>
      </c>
      <c r="CF67" s="328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0</v>
      </c>
      <c r="Q68" s="330">
        <v>0</v>
      </c>
      <c r="R68" s="330">
        <v>0</v>
      </c>
      <c r="S68" s="280">
        <v>0</v>
      </c>
      <c r="T68" s="280">
        <v>0</v>
      </c>
      <c r="U68" s="332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81">
        <v>0</v>
      </c>
      <c r="AC68" s="330">
        <v>0</v>
      </c>
      <c r="AD68" s="330">
        <v>0</v>
      </c>
      <c r="AE68" s="330">
        <v>0</v>
      </c>
      <c r="AF68" s="330">
        <v>0</v>
      </c>
      <c r="AG68" s="330">
        <v>0</v>
      </c>
      <c r="AH68" s="330">
        <v>0</v>
      </c>
      <c r="AI68" s="330">
        <v>0</v>
      </c>
      <c r="AJ68" s="330">
        <v>0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0</v>
      </c>
      <c r="AV68" s="280">
        <v>0</v>
      </c>
      <c r="AW68" s="280">
        <v>0</v>
      </c>
      <c r="AX68" s="280">
        <v>0</v>
      </c>
      <c r="AY68" s="330">
        <v>0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2066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504629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506695</v>
      </c>
      <c r="CF68" s="328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392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3427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23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10350</v>
      </c>
      <c r="BD69" s="25">
        <v>0</v>
      </c>
      <c r="BE69" s="25">
        <v>42828</v>
      </c>
      <c r="BF69" s="25">
        <v>0</v>
      </c>
      <c r="BG69" s="25">
        <v>0</v>
      </c>
      <c r="BH69" s="25">
        <v>0</v>
      </c>
      <c r="BI69" s="25">
        <v>3936</v>
      </c>
      <c r="BJ69" s="25">
        <v>159</v>
      </c>
      <c r="BK69" s="25">
        <v>0</v>
      </c>
      <c r="BL69" s="25">
        <v>0</v>
      </c>
      <c r="BM69" s="25">
        <v>0</v>
      </c>
      <c r="BN69" s="25">
        <v>38376</v>
      </c>
      <c r="BO69" s="25">
        <v>0</v>
      </c>
      <c r="BP69" s="25">
        <v>2507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5408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107406</v>
      </c>
      <c r="CF69" s="328">
        <v>0</v>
      </c>
    </row>
    <row r="70" spans="1:84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3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8">
        <v>0</v>
      </c>
    </row>
    <row r="72" spans="1:84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3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8">
        <v>0</v>
      </c>
    </row>
    <row r="74" spans="1:84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6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8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8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8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0">
        <v>0</v>
      </c>
      <c r="F83" s="330">
        <v>0</v>
      </c>
      <c r="G83" s="273">
        <v>0</v>
      </c>
      <c r="H83" s="273">
        <v>392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0</v>
      </c>
      <c r="O83" s="273">
        <v>0</v>
      </c>
      <c r="P83" s="330">
        <v>0</v>
      </c>
      <c r="Q83" s="330">
        <v>0</v>
      </c>
      <c r="R83" s="332">
        <v>0</v>
      </c>
      <c r="S83" s="330">
        <v>0</v>
      </c>
      <c r="T83" s="273">
        <v>0</v>
      </c>
      <c r="U83" s="330">
        <v>0</v>
      </c>
      <c r="V83" s="330">
        <v>0</v>
      </c>
      <c r="W83" s="273">
        <v>0</v>
      </c>
      <c r="X83" s="330">
        <v>0</v>
      </c>
      <c r="Y83" s="330">
        <v>0</v>
      </c>
      <c r="Z83" s="330">
        <v>0</v>
      </c>
      <c r="AA83" s="330">
        <v>0</v>
      </c>
      <c r="AB83" s="330">
        <v>3427</v>
      </c>
      <c r="AC83" s="330">
        <v>0</v>
      </c>
      <c r="AD83" s="330">
        <v>0</v>
      </c>
      <c r="AE83" s="330">
        <v>0</v>
      </c>
      <c r="AF83" s="330">
        <v>0</v>
      </c>
      <c r="AG83" s="330">
        <v>0</v>
      </c>
      <c r="AH83" s="330">
        <v>0</v>
      </c>
      <c r="AI83" s="330">
        <v>0</v>
      </c>
      <c r="AJ83" s="330">
        <v>0</v>
      </c>
      <c r="AK83" s="330">
        <v>0</v>
      </c>
      <c r="AL83" s="330">
        <v>0</v>
      </c>
      <c r="AM83" s="330">
        <v>0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0</v>
      </c>
      <c r="AV83" s="330">
        <v>23</v>
      </c>
      <c r="AW83" s="330">
        <v>0</v>
      </c>
      <c r="AX83" s="330">
        <v>0</v>
      </c>
      <c r="AY83" s="330">
        <v>0</v>
      </c>
      <c r="AZ83" s="330">
        <v>0</v>
      </c>
      <c r="BA83" s="330">
        <v>0</v>
      </c>
      <c r="BB83" s="330">
        <v>0</v>
      </c>
      <c r="BC83" s="330">
        <v>10350</v>
      </c>
      <c r="BD83" s="330">
        <v>0</v>
      </c>
      <c r="BE83" s="330">
        <v>42828</v>
      </c>
      <c r="BF83" s="330">
        <v>0</v>
      </c>
      <c r="BG83" s="330">
        <v>0</v>
      </c>
      <c r="BH83" s="332">
        <v>0</v>
      </c>
      <c r="BI83" s="330">
        <v>3936</v>
      </c>
      <c r="BJ83" s="330">
        <v>159</v>
      </c>
      <c r="BK83" s="330">
        <v>0</v>
      </c>
      <c r="BL83" s="330">
        <v>0</v>
      </c>
      <c r="BM83" s="330">
        <v>0</v>
      </c>
      <c r="BN83" s="330">
        <v>38376</v>
      </c>
      <c r="BO83" s="330">
        <v>0</v>
      </c>
      <c r="BP83" s="330">
        <v>2507</v>
      </c>
      <c r="BQ83" s="330">
        <v>0</v>
      </c>
      <c r="BR83" s="330">
        <v>0</v>
      </c>
      <c r="BS83" s="330">
        <v>0</v>
      </c>
      <c r="BT83" s="330">
        <v>0</v>
      </c>
      <c r="BU83" s="330">
        <v>0</v>
      </c>
      <c r="BV83" s="330">
        <v>5408</v>
      </c>
      <c r="BW83" s="330">
        <v>0</v>
      </c>
      <c r="BX83" s="330">
        <v>0</v>
      </c>
      <c r="BY83" s="330">
        <v>0</v>
      </c>
      <c r="BZ83" s="330">
        <v>0</v>
      </c>
      <c r="CA83" s="330">
        <v>0</v>
      </c>
      <c r="CB83" s="330">
        <v>0</v>
      </c>
      <c r="CC83" s="330">
        <v>0</v>
      </c>
      <c r="CD83" s="282">
        <v>0</v>
      </c>
      <c r="CE83" s="25">
        <v>107406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8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382616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26705</v>
      </c>
      <c r="V85" s="25">
        <v>0</v>
      </c>
      <c r="W85" s="25">
        <v>0</v>
      </c>
      <c r="X85" s="25">
        <v>0</v>
      </c>
      <c r="Y85" s="25">
        <v>6131</v>
      </c>
      <c r="Z85" s="25">
        <v>0</v>
      </c>
      <c r="AA85" s="25">
        <v>0</v>
      </c>
      <c r="AB85" s="25">
        <v>105714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10798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23</v>
      </c>
      <c r="AW85" s="25">
        <v>0</v>
      </c>
      <c r="AX85" s="25">
        <v>0</v>
      </c>
      <c r="AY85" s="25">
        <v>433091</v>
      </c>
      <c r="AZ85" s="25">
        <v>0</v>
      </c>
      <c r="BA85" s="25">
        <v>23347</v>
      </c>
      <c r="BB85" s="25">
        <v>0</v>
      </c>
      <c r="BC85" s="25">
        <v>10350</v>
      </c>
      <c r="BD85" s="25">
        <v>0</v>
      </c>
      <c r="BE85" s="25">
        <v>51504</v>
      </c>
      <c r="BF85" s="25">
        <v>141814</v>
      </c>
      <c r="BG85" s="25">
        <v>0</v>
      </c>
      <c r="BH85" s="25">
        <v>0</v>
      </c>
      <c r="BI85" s="25">
        <v>42971</v>
      </c>
      <c r="BJ85" s="25">
        <v>159</v>
      </c>
      <c r="BK85" s="25">
        <v>7415</v>
      </c>
      <c r="BL85" s="25">
        <v>0</v>
      </c>
      <c r="BM85" s="25">
        <v>0</v>
      </c>
      <c r="BN85" s="25">
        <v>587190</v>
      </c>
      <c r="BO85" s="25">
        <v>0</v>
      </c>
      <c r="BP85" s="25">
        <v>3168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7359</v>
      </c>
      <c r="BW85" s="25">
        <v>36700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7482</v>
      </c>
      <c r="CD85" s="25">
        <v>0</v>
      </c>
      <c r="CE85" s="25">
        <v>1884537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0</v>
      </c>
      <c r="H87" s="273">
        <v>22870645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22870645</v>
      </c>
      <c r="CF87" s="328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  <c r="AF88" s="273">
        <v>0</v>
      </c>
      <c r="AG88" s="273">
        <v>0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0</v>
      </c>
      <c r="CF88" s="328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22870645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22870645</v>
      </c>
      <c r="CF89" s="328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0</v>
      </c>
      <c r="H90" s="273">
        <v>15156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  <c r="AF90" s="273">
        <v>0</v>
      </c>
      <c r="AG90" s="273">
        <v>0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0</v>
      </c>
      <c r="BC90" s="273">
        <v>0</v>
      </c>
      <c r="BD90" s="273">
        <v>0</v>
      </c>
      <c r="BE90" s="273">
        <v>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0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15156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22935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22935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248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248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12606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12606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3">
        <v>0</v>
      </c>
      <c r="Q94" s="333">
        <v>0</v>
      </c>
      <c r="R94" s="333">
        <v>0</v>
      </c>
      <c r="S94" s="278">
        <v>0</v>
      </c>
      <c r="T94" s="278">
        <v>0</v>
      </c>
      <c r="U94" s="334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278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0</v>
      </c>
      <c r="AH94" s="333">
        <v>0</v>
      </c>
      <c r="AI94" s="333">
        <v>0</v>
      </c>
      <c r="AJ94" s="333">
        <v>0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0</v>
      </c>
      <c r="AQ94" s="333">
        <v>0</v>
      </c>
      <c r="AR94" s="333">
        <v>0</v>
      </c>
      <c r="AS94" s="333">
        <v>0</v>
      </c>
      <c r="AT94" s="333">
        <v>0</v>
      </c>
      <c r="AU94" s="333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/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/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9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970</v>
      </c>
      <c r="D127" s="295">
        <v>7645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34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v>34</v>
      </c>
    </row>
    <row r="144" spans="1:5" x14ac:dyDescent="0.25">
      <c r="A144" s="16" t="s">
        <v>347</v>
      </c>
      <c r="B144" s="35" t="s">
        <v>299</v>
      </c>
      <c r="C144" s="292">
        <v>34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184</v>
      </c>
      <c r="C154" s="295">
        <v>485</v>
      </c>
      <c r="D154" s="295">
        <v>301</v>
      </c>
      <c r="E154" s="25">
        <v>970</v>
      </c>
    </row>
    <row r="155" spans="1:6" x14ac:dyDescent="0.25">
      <c r="A155" s="16" t="s">
        <v>241</v>
      </c>
      <c r="B155" s="295">
        <v>1769</v>
      </c>
      <c r="C155" s="295">
        <v>3867</v>
      </c>
      <c r="D155" s="295">
        <v>2009</v>
      </c>
      <c r="E155" s="25">
        <v>7645</v>
      </c>
    </row>
    <row r="156" spans="1:6" x14ac:dyDescent="0.25">
      <c r="A156" s="16" t="s">
        <v>354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4953200</v>
      </c>
      <c r="C157" s="295">
        <v>10827600</v>
      </c>
      <c r="D157" s="295">
        <v>7089845</v>
      </c>
      <c r="E157" s="25">
        <v>22870645</v>
      </c>
      <c r="F157" s="14"/>
    </row>
    <row r="158" spans="1:6" x14ac:dyDescent="0.25">
      <c r="A158" s="16" t="s">
        <v>287</v>
      </c>
      <c r="B158" s="295">
        <v>0</v>
      </c>
      <c r="C158" s="295">
        <v>0</v>
      </c>
      <c r="D158" s="295">
        <v>0</v>
      </c>
      <c r="E158" s="25">
        <v>0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0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0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1503.03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1503.03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504628.56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2065.7200000000885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506694.28000000009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17990.87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19971.060000000001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37961.93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52307.35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82738.14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135045.49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0</v>
      </c>
      <c r="C211" s="292">
        <v>0</v>
      </c>
      <c r="D211" s="295">
        <v>0</v>
      </c>
      <c r="E211" s="25">
        <v>0</v>
      </c>
    </row>
    <row r="212" spans="1:5" x14ac:dyDescent="0.25">
      <c r="A212" s="16" t="s">
        <v>389</v>
      </c>
      <c r="B212" s="295">
        <v>0</v>
      </c>
      <c r="C212" s="292">
        <v>0</v>
      </c>
      <c r="D212" s="295">
        <v>0</v>
      </c>
      <c r="E212" s="25">
        <v>0</v>
      </c>
    </row>
    <row r="213" spans="1:5" x14ac:dyDescent="0.25">
      <c r="A213" s="16" t="s">
        <v>390</v>
      </c>
      <c r="B213" s="295">
        <v>0</v>
      </c>
      <c r="C213" s="292">
        <v>0</v>
      </c>
      <c r="D213" s="295">
        <v>0</v>
      </c>
      <c r="E213" s="25">
        <v>0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394</v>
      </c>
      <c r="B216" s="295">
        <v>650991.94999999995</v>
      </c>
      <c r="C216" s="292">
        <v>58731.55</v>
      </c>
      <c r="D216" s="295">
        <v>22705.62</v>
      </c>
      <c r="E216" s="25">
        <v>687017.88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3281431.93</v>
      </c>
      <c r="C218" s="292">
        <v>47009.17</v>
      </c>
      <c r="D218" s="295">
        <v>0</v>
      </c>
      <c r="E218" s="25">
        <v>3328441.1</v>
      </c>
    </row>
    <row r="219" spans="1:5" x14ac:dyDescent="0.25">
      <c r="A219" s="16" t="s">
        <v>397</v>
      </c>
      <c r="B219" s="295">
        <v>0</v>
      </c>
      <c r="C219" s="292">
        <v>19678.330000000002</v>
      </c>
      <c r="D219" s="295">
        <v>0</v>
      </c>
      <c r="E219" s="25">
        <v>19678.330000000002</v>
      </c>
    </row>
    <row r="220" spans="1:5" x14ac:dyDescent="0.25">
      <c r="A220" s="16" t="s">
        <v>229</v>
      </c>
      <c r="B220" s="25">
        <v>3932423.88</v>
      </c>
      <c r="C220" s="225">
        <v>125419.05</v>
      </c>
      <c r="D220" s="25">
        <v>22705.62</v>
      </c>
      <c r="E220" s="25">
        <v>4035137.31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5" x14ac:dyDescent="0.25">
      <c r="A225" s="16" t="s">
        <v>389</v>
      </c>
      <c r="B225" s="295">
        <v>0</v>
      </c>
      <c r="C225" s="292">
        <v>0</v>
      </c>
      <c r="D225" s="295">
        <v>0</v>
      </c>
      <c r="E225" s="25">
        <v>0</v>
      </c>
    </row>
    <row r="226" spans="1:5" x14ac:dyDescent="0.25">
      <c r="A226" s="16" t="s">
        <v>390</v>
      </c>
      <c r="B226" s="295">
        <v>0</v>
      </c>
      <c r="C226" s="292">
        <v>0</v>
      </c>
      <c r="D226" s="295">
        <v>0</v>
      </c>
      <c r="E226" s="25">
        <v>0</v>
      </c>
    </row>
    <row r="227" spans="1:5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393</v>
      </c>
      <c r="B228" s="295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394</v>
      </c>
      <c r="B229" s="295">
        <v>522304.34</v>
      </c>
      <c r="C229" s="292">
        <v>30851.82</v>
      </c>
      <c r="D229" s="295">
        <v>22705.62</v>
      </c>
      <c r="E229" s="25">
        <v>530450.54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2236305.1</v>
      </c>
      <c r="C231" s="292">
        <v>326791.12</v>
      </c>
      <c r="D231" s="295">
        <v>0</v>
      </c>
      <c r="E231" s="25">
        <v>2563096.2200000002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2758609.44</v>
      </c>
      <c r="C233" s="225">
        <v>357642.94</v>
      </c>
      <c r="D233" s="25">
        <v>22705.62</v>
      </c>
      <c r="E233" s="25">
        <v>3093546.7600000002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40" t="s">
        <v>400</v>
      </c>
      <c r="C236" s="340"/>
      <c r="D236" s="30"/>
      <c r="E236" s="30"/>
    </row>
    <row r="237" spans="1:5" x14ac:dyDescent="0.25">
      <c r="A237" s="43" t="s">
        <v>400</v>
      </c>
      <c r="B237" s="30"/>
      <c r="C237" s="292">
        <v>279354.09000000003</v>
      </c>
      <c r="D237" s="32">
        <v>279354.09000000003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2886531.56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6796448.1500000004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282879.22000000003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2805161.4299999997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0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12771020.360000001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17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174374.02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174374.02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137400.03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1363541.8900000001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1500941.9200000002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14725690.390000001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-3266.1200000000026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3051745.03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1642677.9100000001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4613.3600000000042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110015.12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67222.029999999984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1587651.5099999995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0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0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687017.88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3328441.1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19678.330000000002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4035137.31</v>
      </c>
      <c r="E291" s="16"/>
    </row>
    <row r="292" spans="1:5" x14ac:dyDescent="0.25">
      <c r="A292" s="16" t="s">
        <v>439</v>
      </c>
      <c r="B292" s="35" t="s">
        <v>299</v>
      </c>
      <c r="C292" s="292">
        <v>3093546.7600000002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941590.54999999981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2529242.0599999996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292">
        <v>5533.6599999999899</v>
      </c>
      <c r="D315" s="16"/>
      <c r="E315" s="16"/>
    </row>
    <row r="316" spans="1:5" x14ac:dyDescent="0.25">
      <c r="A316" s="16" t="s">
        <v>457</v>
      </c>
      <c r="B316" s="35" t="s">
        <v>299</v>
      </c>
      <c r="C316" s="292">
        <v>0</v>
      </c>
      <c r="D316" s="16"/>
      <c r="E316" s="16"/>
    </row>
    <row r="317" spans="1:5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5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5533.6599999999899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-2855926.7400000012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-2855926.7400000012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-2855926.7400000012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5379635.1400000006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2529242.0599999996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2529242.0599999996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22870645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22870645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279354.09000000003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12771020.360000001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174374.02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1500941.9200000002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14725690.390000001</v>
      </c>
      <c r="E366" s="16"/>
    </row>
    <row r="367" spans="1:5" x14ac:dyDescent="0.25">
      <c r="A367" s="16" t="s">
        <v>499</v>
      </c>
      <c r="B367" s="16"/>
      <c r="C367" s="22"/>
      <c r="D367" s="25">
        <v>8144954.6099999994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0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0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0</v>
      </c>
      <c r="E383" s="16"/>
    </row>
    <row r="384" spans="1:6" x14ac:dyDescent="0.25">
      <c r="A384" s="16" t="s">
        <v>516</v>
      </c>
      <c r="B384" s="16"/>
      <c r="C384" s="22"/>
      <c r="D384" s="25">
        <v>8144954.6099999994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19577.72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1503.03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41000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288777.46000000002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686.19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561245.20999999985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357642.94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506694.28000000009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37961.93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135045.49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416507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416507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2366641.25</v>
      </c>
      <c r="E416" s="25"/>
    </row>
    <row r="417" spans="1:13" x14ac:dyDescent="0.25">
      <c r="A417" s="25" t="s">
        <v>530</v>
      </c>
      <c r="B417" s="16"/>
      <c r="C417" s="22"/>
      <c r="D417" s="25">
        <v>5778313.3599999994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0</v>
      </c>
      <c r="E420" s="25"/>
    </row>
    <row r="421" spans="1:13" x14ac:dyDescent="0.25">
      <c r="A421" s="25" t="s">
        <v>534</v>
      </c>
      <c r="B421" s="16"/>
      <c r="C421" s="22"/>
      <c r="D421" s="25">
        <v>5778313.3599999994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5778313.3599999994</v>
      </c>
      <c r="E424" s="16"/>
    </row>
    <row r="426" spans="1:13" ht="29.1" customHeight="1" x14ac:dyDescent="0.25">
      <c r="A426" s="342" t="s">
        <v>538</v>
      </c>
      <c r="B426" s="342"/>
      <c r="C426" s="342"/>
      <c r="D426" s="342"/>
      <c r="E426" s="34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15156</v>
      </c>
      <c r="E612" s="219">
        <f>SUM(C624:D647)+SUM(C668:D713)</f>
        <v>1286538</v>
      </c>
      <c r="F612" s="219">
        <f>CE64-(AX64+BD64+BE64+BG64+BJ64+BN64+BP64+BQ64+CB64+CC64+CD64)</f>
        <v>290844</v>
      </c>
      <c r="G612" s="217">
        <f>CE91-(AX91+AY91+BD91+BE91+BG91+BJ91+BN91+BP91+BQ91+CB91+CC91+CD91)</f>
        <v>22935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248</v>
      </c>
      <c r="J612" s="217">
        <f>CE93-(AX93+AY93+AZ93+BA93+BD93+BE93+BF93+BG93+BJ93+BN93+BO93+BP93+BQ93+BR93+CB93+CC93+CD93)</f>
        <v>12606</v>
      </c>
      <c r="K612" s="217">
        <f>CE89-(AW89+AX89+AY89+AZ89+BA89+BB89+BC89+BD89+BE89+BF89+BG89+BH89+BI89+BJ89+BK89+BL89+BM89+BN89+BO89+BP89+BQ89+BR89+BS89+BT89+BU89+BV89+BW89+BX89+CB89+CC89+CD89)</f>
        <v>22870645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51504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51504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159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587190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7482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3168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597999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433091</v>
      </c>
      <c r="D625" s="217">
        <f>(D615/D612)*AY90</f>
        <v>0</v>
      </c>
      <c r="E625" s="219">
        <f>(E623/E612)*SUM(C625:D625)</f>
        <v>201306.12924686252</v>
      </c>
      <c r="F625" s="219">
        <f>(F624/F612)*AY64</f>
        <v>0</v>
      </c>
      <c r="G625" s="217">
        <f>SUM(C625:F625)</f>
        <v>634397.12924686249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141814</v>
      </c>
      <c r="D629" s="217">
        <f>(D615/D612)*BF90</f>
        <v>0</v>
      </c>
      <c r="E629" s="219">
        <f>(E623/E612)*SUM(C629:D629)</f>
        <v>65916.92603405418</v>
      </c>
      <c r="F629" s="219">
        <f>(F624/F612)*BF64</f>
        <v>0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23347</v>
      </c>
      <c r="D630" s="217">
        <f>(D615/D612)*BA90</f>
        <v>0</v>
      </c>
      <c r="E630" s="219">
        <f>(E623/E612)*SUM(C630:D630)</f>
        <v>10851.97845147209</v>
      </c>
      <c r="F630" s="219">
        <f>(F624/F612)*BA64</f>
        <v>0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10350</v>
      </c>
      <c r="D633" s="217">
        <f>(D615/D612)*BC90</f>
        <v>0</v>
      </c>
      <c r="E633" s="219">
        <f>(E623/E612)*SUM(C633:D633)</f>
        <v>4810.8098245057672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42971</v>
      </c>
      <c r="D634" s="217">
        <f>(D615/D612)*BI90</f>
        <v>0</v>
      </c>
      <c r="E634" s="219">
        <f>(E623/E612)*SUM(C634:D634)</f>
        <v>19973.459803752397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7415</v>
      </c>
      <c r="D635" s="217">
        <f>(D615/D612)*BK90</f>
        <v>0</v>
      </c>
      <c r="E635" s="219">
        <f>(E623/E612)*SUM(C635:D635)</f>
        <v>3446.5850095372234</v>
      </c>
      <c r="F635" s="219">
        <f>(F624/F612)*BK64</f>
        <v>0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7359</v>
      </c>
      <c r="D642" s="217">
        <f>(D615/D612)*BV90</f>
        <v>0</v>
      </c>
      <c r="E642" s="219">
        <f>(E623/E612)*SUM(C642:D642)</f>
        <v>3420.5555071051149</v>
      </c>
      <c r="F642" s="219">
        <f>(F624/F612)*BV64</f>
        <v>0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36700</v>
      </c>
      <c r="D643" s="217">
        <f>(D615/D612)*BW90</f>
        <v>0</v>
      </c>
      <c r="E643" s="219">
        <f>(E623/E612)*SUM(C643:D643)</f>
        <v>17058.620343899674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1352550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0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382616</v>
      </c>
      <c r="D673" s="217">
        <f>(D615/D612)*H90</f>
        <v>51504</v>
      </c>
      <c r="E673" s="219">
        <f>(E623/E612)*SUM(C673:D673)</f>
        <v>201784.42135405252</v>
      </c>
      <c r="F673" s="219">
        <f>(F624/F612)*H64</f>
        <v>0</v>
      </c>
      <c r="G673" s="217">
        <f>(G625/G612)*H91</f>
        <v>634397.12924686249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26705</v>
      </c>
      <c r="D686" s="217">
        <f>(D615/D612)*U90</f>
        <v>0</v>
      </c>
      <c r="E686" s="219">
        <f>(E623/E612)*SUM(C686:D686)</f>
        <v>12412.818972311739</v>
      </c>
      <c r="F686" s="219">
        <f>(F624/F612)*U64</f>
        <v>0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6131</v>
      </c>
      <c r="D690" s="217">
        <f>(D615/D612)*Y90</f>
        <v>0</v>
      </c>
      <c r="E690" s="219">
        <f>(E623/E612)*SUM(C690:D690)</f>
        <v>2849.7657037724498</v>
      </c>
      <c r="F690" s="219">
        <f>(F624/F612)*Y64</f>
        <v>0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105714</v>
      </c>
      <c r="D693" s="217">
        <f>(D615/D612)*AB90</f>
        <v>0</v>
      </c>
      <c r="E693" s="219">
        <f>(E623/E612)*SUM(C693:D693)</f>
        <v>49137.193216212814</v>
      </c>
      <c r="F693" s="219">
        <f>(F624/F612)*AB64</f>
        <v>0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>
        <f>(G625/G612)*AG91</f>
        <v>0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10798</v>
      </c>
      <c r="D704" s="217">
        <f>(D615/D612)*AM90</f>
        <v>0</v>
      </c>
      <c r="E704" s="219">
        <f>(E623/E612)*SUM(C704:D704)</f>
        <v>5019.0458439626345</v>
      </c>
      <c r="F704" s="219">
        <f>(F624/F612)*AM64</f>
        <v>0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23</v>
      </c>
      <c r="D713" s="217">
        <f>(D615/D612)*AV90</f>
        <v>0</v>
      </c>
      <c r="E713" s="219">
        <f>(E623/E612)*SUM(C713:D713)</f>
        <v>10.690688498901704</v>
      </c>
      <c r="F713" s="219">
        <f>(F624/F612)*AV64</f>
        <v>0</v>
      </c>
      <c r="G713" s="217">
        <f>(G625/G612)*AV91</f>
        <v>0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1884537</v>
      </c>
      <c r="D715" s="202">
        <f>SUM(D616:D647)+SUM(D668:D713)</f>
        <v>51504</v>
      </c>
      <c r="E715" s="202">
        <f>SUM(E624:E647)+SUM(E668:E713)</f>
        <v>597999</v>
      </c>
      <c r="F715" s="202">
        <f>SUM(F625:F648)+SUM(F668:F713)</f>
        <v>0</v>
      </c>
      <c r="G715" s="202">
        <f>SUM(G626:G647)+SUM(G668:G713)</f>
        <v>634397.12924686249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1884537</v>
      </c>
      <c r="D716" s="202">
        <f>D615</f>
        <v>51504</v>
      </c>
      <c r="E716" s="202">
        <f>E623</f>
        <v>597999</v>
      </c>
      <c r="F716" s="202">
        <f>F624</f>
        <v>0</v>
      </c>
      <c r="G716" s="202">
        <f>G625</f>
        <v>634397.12924686249</v>
      </c>
      <c r="H716" s="202">
        <f>H628</f>
        <v>0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1352550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923</v>
      </c>
      <c r="C2" s="11" t="str">
        <f>SUBSTITUTE(LEFT(data!C98,49),",","")</f>
        <v>BHC Fairfax Behavioral Health - Monroe</v>
      </c>
      <c r="D2" s="11" t="str">
        <f>LEFT(data!C99, 49)</f>
        <v>14701 179th Ave SE</v>
      </c>
      <c r="E2" s="11" t="str">
        <f>LEFT(data!C100, 100)</f>
        <v>Monroe</v>
      </c>
      <c r="F2" s="11" t="str">
        <f>LEFT(data!C101, 2)</f>
        <v>WA</v>
      </c>
      <c r="G2" s="11" t="str">
        <f>LEFT(data!C102, 100)</f>
        <v>98272</v>
      </c>
      <c r="H2" s="11" t="str">
        <f>LEFT(data!C103, 100)</f>
        <v>Snohomish</v>
      </c>
      <c r="I2" s="11" t="str">
        <f>LEFT(data!C104, 49)</f>
        <v>Christopher West</v>
      </c>
      <c r="J2" s="11" t="str">
        <f>LEFT(data!C105, 49)</f>
        <v>Brady Gustafson</v>
      </c>
      <c r="K2" s="11" t="str">
        <f>LEFT(data!C107, 49)</f>
        <v>425-821-2000</v>
      </c>
      <c r="L2" s="11" t="str">
        <f>LEFT(data!C108, 49)</f>
        <v/>
      </c>
      <c r="M2" s="11" t="str">
        <f>LEFT(data!C109, 49)</f>
        <v>Nicole Bryan</v>
      </c>
      <c r="N2" s="11" t="str">
        <f>LEFT(data!C110, 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923</v>
      </c>
      <c r="B2" s="200" t="str">
        <f>RIGHT(data!C96,4)</f>
        <v>2024</v>
      </c>
      <c r="C2" s="12" t="s">
        <v>1163</v>
      </c>
      <c r="D2" s="199">
        <f>ROUND(N(data!C181),0)</f>
        <v>0</v>
      </c>
      <c r="E2" s="199">
        <f>ROUND(N(data!C182),0)</f>
        <v>0</v>
      </c>
      <c r="F2" s="199">
        <f>ROUND(N(data!C183),0)</f>
        <v>0</v>
      </c>
      <c r="G2" s="199">
        <f>ROUND(N(data!C184),0)</f>
        <v>0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142</v>
      </c>
      <c r="K2" s="199">
        <f>ROUND(N(data!C191),0)</f>
        <v>512438</v>
      </c>
      <c r="L2" s="199">
        <f>ROUND(N(data!C192),0)</f>
        <v>3200</v>
      </c>
      <c r="M2" s="199">
        <f>ROUND(N(data!C195),0)</f>
        <v>51691</v>
      </c>
      <c r="N2" s="199">
        <f>ROUND(N(data!C196),0)</f>
        <v>19012</v>
      </c>
      <c r="O2" s="199">
        <f>ROUND(N(data!C199),0)</f>
        <v>52426</v>
      </c>
      <c r="P2" s="199">
        <f>ROUND(N(data!C200),0)</f>
        <v>68141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0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0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687018</v>
      </c>
      <c r="AJ2" s="199">
        <f>ROUND(N(data!C216),0)</f>
        <v>0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3328441</v>
      </c>
      <c r="AP2" s="199">
        <f>ROUND(N(data!C218),0)</f>
        <v>0</v>
      </c>
      <c r="AQ2" s="199">
        <f>ROUND(N(data!D218),0)</f>
        <v>0</v>
      </c>
      <c r="AR2" s="199">
        <f>ROUND(N(data!B219),0)</f>
        <v>19678</v>
      </c>
      <c r="AS2" s="199">
        <f>ROUND(N(data!C219),0)</f>
        <v>0</v>
      </c>
      <c r="AT2" s="199">
        <f>ROUND(N(data!D219),0)</f>
        <v>19678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0</v>
      </c>
      <c r="BB2" s="199">
        <f>ROUND(N(data!C226),0)</f>
        <v>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530451</v>
      </c>
      <c r="BK2" s="199">
        <f>ROUND(N(data!C229),0)</f>
        <v>33092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2563096</v>
      </c>
      <c r="BQ2" s="199">
        <f>ROUND(N(data!C231),0)</f>
        <v>326796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5036313</v>
      </c>
      <c r="BW2" s="199">
        <f>ROUND(N(data!C240),0)</f>
        <v>3609481</v>
      </c>
      <c r="BX2" s="199">
        <f>ROUND(N(data!C241),0)</f>
        <v>0</v>
      </c>
      <c r="BY2" s="199">
        <f>ROUND(N(data!C242),0)</f>
        <v>302878</v>
      </c>
      <c r="BZ2" s="199">
        <f>ROUND(N(data!C243),0)</f>
        <v>1154198</v>
      </c>
      <c r="CA2" s="199">
        <f>ROUND(N(data!C244),0)</f>
        <v>0</v>
      </c>
      <c r="CB2" s="199">
        <f>ROUND(N(data!C247),0)</f>
        <v>7</v>
      </c>
      <c r="CC2" s="199">
        <f>ROUND(N(data!C249),0)</f>
        <v>102411</v>
      </c>
      <c r="CD2" s="199">
        <f>ROUND(N(data!C250),0)</f>
        <v>0</v>
      </c>
      <c r="CE2" s="199">
        <f>ROUND(N(data!C254)+N(data!C255),0)</f>
        <v>1548889</v>
      </c>
      <c r="CF2" s="199">
        <f>ROUND(N(data!D237),0)</f>
        <v>133769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923</v>
      </c>
      <c r="B2" s="12" t="str">
        <f>RIGHT(data!C96,4)</f>
        <v>2024</v>
      </c>
      <c r="C2" s="12" t="s">
        <v>1163</v>
      </c>
      <c r="D2" s="198">
        <f>ROUND(N(data!C127),0)</f>
        <v>678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6233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34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34</v>
      </c>
      <c r="X2" s="198">
        <f>ROUND(N(data!C145),0)</f>
        <v>0</v>
      </c>
      <c r="Y2" s="198">
        <f>ROUND(N(data!B154),0)</f>
        <v>190</v>
      </c>
      <c r="Z2" s="198">
        <f>ROUND(N(data!B155),0)</f>
        <v>2901</v>
      </c>
      <c r="AA2" s="198">
        <f>ROUND(N(data!B156),0)</f>
        <v>0</v>
      </c>
      <c r="AB2" s="198">
        <f>ROUND(N(data!B157),0)</f>
        <v>8122800</v>
      </c>
      <c r="AC2" s="198">
        <f>ROUND(N(data!B158),0)</f>
        <v>0</v>
      </c>
      <c r="AD2" s="198">
        <f>ROUND(N(data!C154),0)</f>
        <v>345</v>
      </c>
      <c r="AE2" s="198">
        <f>ROUND(N(data!C155),0)</f>
        <v>2347</v>
      </c>
      <c r="AF2" s="198">
        <f>ROUND(N(data!C156),0)</f>
        <v>0</v>
      </c>
      <c r="AG2" s="198">
        <f>ROUND(N(data!C157),0)</f>
        <v>6571600</v>
      </c>
      <c r="AH2" s="198">
        <f>ROUND(N(data!C158),0)</f>
        <v>0</v>
      </c>
      <c r="AI2" s="198">
        <f>ROUND(N(data!D154),0)</f>
        <v>143</v>
      </c>
      <c r="AJ2" s="198">
        <f>ROUND(N(data!D155),0)</f>
        <v>985</v>
      </c>
      <c r="AK2" s="198">
        <f>ROUND(N(data!D156),0)</f>
        <v>0</v>
      </c>
      <c r="AL2" s="198">
        <f>ROUND(N(data!D157),0)</f>
        <v>3981381</v>
      </c>
      <c r="AM2" s="198">
        <f>ROUND(N(data!D158),0)</f>
        <v>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N18" sqref="N18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923</v>
      </c>
      <c r="B2" s="200" t="str">
        <f>RIGHT(data!C96,4)</f>
        <v>2024</v>
      </c>
      <c r="C2" s="12" t="s">
        <v>1163</v>
      </c>
      <c r="D2" s="198">
        <f>ROUND(N(data!C266),0)</f>
        <v>-47543</v>
      </c>
      <c r="E2" s="198">
        <f>ROUND(N(data!C267),0)</f>
        <v>0</v>
      </c>
      <c r="F2" s="198">
        <f>ROUND(N(data!C268),0)</f>
        <v>2883411</v>
      </c>
      <c r="G2" s="198">
        <f>ROUND(N(data!C269),0)</f>
        <v>1710427</v>
      </c>
      <c r="H2" s="198">
        <f>ROUND(N(data!C270),0)</f>
        <v>17624</v>
      </c>
      <c r="I2" s="198">
        <f>ROUND(N(data!C271),0)</f>
        <v>0</v>
      </c>
      <c r="J2" s="198">
        <f>ROUND(N(data!C272),0)</f>
        <v>0</v>
      </c>
      <c r="K2" s="198">
        <f>ROUND(N(data!C273),0)</f>
        <v>61734</v>
      </c>
      <c r="L2" s="198">
        <f>ROUND(N(data!C274),0)</f>
        <v>107854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0</v>
      </c>
      <c r="R2" s="198">
        <f>ROUND(N(data!C284),0)</f>
        <v>0</v>
      </c>
      <c r="S2" s="198">
        <f>ROUND(N(data!C285),0)</f>
        <v>0</v>
      </c>
      <c r="T2" s="198">
        <f>ROUND(N(data!C286),0)</f>
        <v>0</v>
      </c>
      <c r="U2" s="198">
        <f>ROUND(N(data!C287),0)</f>
        <v>0</v>
      </c>
      <c r="V2" s="198">
        <f>ROUND(N(data!C288),0)</f>
        <v>687018</v>
      </c>
      <c r="W2" s="198">
        <f>ROUND(N(data!C289),0)</f>
        <v>3328441</v>
      </c>
      <c r="X2" s="198">
        <f>ROUND(N(data!C290),0)</f>
        <v>0</v>
      </c>
      <c r="Y2" s="198">
        <f>ROUND(N(data!C291),0)</f>
        <v>0</v>
      </c>
      <c r="Z2" s="198">
        <f>ROUND(N(data!C292),0)</f>
        <v>3453435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77946</v>
      </c>
      <c r="AK2" s="198">
        <f>ROUND(N(data!C316),0)</f>
        <v>0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-8408215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10204945</v>
      </c>
      <c r="BI2" s="198">
        <f>ROUND(N(data!C348),0)</f>
        <v>0</v>
      </c>
      <c r="BJ2" s="198">
        <f>ROUND(N(data!C349),0)</f>
        <v>0</v>
      </c>
      <c r="BK2" s="198">
        <f>ROUND(N(data!CE60),2)</f>
        <v>0</v>
      </c>
      <c r="BL2" s="198">
        <f>ROUND(N(data!C358),0)</f>
        <v>18675781</v>
      </c>
      <c r="BM2" s="198">
        <f>ROUND(N(data!C359),0)</f>
        <v>0</v>
      </c>
      <c r="BN2" s="198">
        <f>ROUND(N(data!C363),0)</f>
        <v>10102870</v>
      </c>
      <c r="BO2" s="198">
        <f>ROUND(N(data!C364),0)</f>
        <v>102411</v>
      </c>
      <c r="BP2" s="198">
        <f>ROUND(N(data!C365),0)</f>
        <v>1548889</v>
      </c>
      <c r="BQ2" s="198">
        <f>ROUND(N(data!D381),0)</f>
        <v>16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16</v>
      </c>
      <c r="CC2" s="198">
        <f>ROUND(N(data!C382),0)</f>
        <v>0</v>
      </c>
      <c r="CD2" s="198">
        <f>ROUND(N(data!C389),0)</f>
        <v>1586</v>
      </c>
      <c r="CE2" s="198">
        <f>ROUND(N(data!C390),0)</f>
        <v>142</v>
      </c>
      <c r="CF2" s="198">
        <f>ROUND(N(data!C391),0)</f>
        <v>49725</v>
      </c>
      <c r="CG2" s="198">
        <f>ROUND(N(data!C392),0)</f>
        <v>326368</v>
      </c>
      <c r="CH2" s="198">
        <f>ROUND(N(data!C393),0)</f>
        <v>2898</v>
      </c>
      <c r="CI2" s="198">
        <f>ROUND(N(data!C394),0)</f>
        <v>464853</v>
      </c>
      <c r="CJ2" s="198">
        <f>ROUND(N(data!C395),0)</f>
        <v>359888</v>
      </c>
      <c r="CK2" s="198">
        <f>ROUND(N(data!C396),0)</f>
        <v>515638</v>
      </c>
      <c r="CL2" s="198">
        <f>ROUND(N(data!C397),0)</f>
        <v>70704</v>
      </c>
      <c r="CM2" s="198">
        <f>ROUND(N(data!C398),0)</f>
        <v>120567</v>
      </c>
      <c r="CN2" s="198">
        <f>ROUND(N(data!C399),0)</f>
        <v>0</v>
      </c>
      <c r="CO2" s="198">
        <f>ROUND(N(data!C362),0)</f>
        <v>133769</v>
      </c>
      <c r="CP2" s="198">
        <f>ROUND(N(data!D415),0)</f>
        <v>350927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350927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OfEeibw0ZKuWvz8+vp8hlBbyqSOlWPh9V+8FeGt5/auEoYTMrE2YtHsg1JpTcncr9WAcLgFS08YZVgM3+s6hGw==" saltValue="FHe6ux0TiD6KNFgLZkpa/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923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923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923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0</v>
      </c>
      <c r="F4" s="271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923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923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923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6233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4881</v>
      </c>
      <c r="K7" s="198">
        <f>ROUND(N(data!H65), 0)</f>
        <v>0</v>
      </c>
      <c r="L7" s="198">
        <f>ROUND(N(data!H66), 0)</f>
        <v>1849</v>
      </c>
      <c r="M7" s="198">
        <f>ROUND(N(data!H67), 0)</f>
        <v>359888</v>
      </c>
      <c r="N7" s="198">
        <f>ROUND(N(data!H68), 0)</f>
        <v>0</v>
      </c>
      <c r="O7" s="198">
        <f>ROUND(N(data!H69), 0)</f>
        <v>696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696</v>
      </c>
      <c r="AD7" s="198">
        <f>ROUND(N(data!H84), 0)</f>
        <v>0</v>
      </c>
      <c r="AE7" s="198">
        <f>ROUND(N(data!H89), 0)</f>
        <v>18675781</v>
      </c>
      <c r="AF7" s="198">
        <f>ROUND(N(data!H87), 0)</f>
        <v>18675781</v>
      </c>
      <c r="AG7" s="198">
        <f>ROUND(N(data!H90), 0)</f>
        <v>15156</v>
      </c>
      <c r="AH7" s="198">
        <f>ROUND(N(data!H91), 0)</f>
        <v>18699</v>
      </c>
      <c r="AI7" s="198">
        <f>ROUND(N(data!H92), 0)</f>
        <v>0</v>
      </c>
      <c r="AJ7" s="198">
        <f>ROUND(N(data!H93), 0)</f>
        <v>19073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923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923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923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923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923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923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923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923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923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923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923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923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923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43239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923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923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923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923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17399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923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923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923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0</v>
      </c>
      <c r="J27" s="198">
        <f>ROUND(N(data!AB64), 0)</f>
        <v>116896</v>
      </c>
      <c r="K27" s="198">
        <f>ROUND(N(data!AB65), 0)</f>
        <v>0</v>
      </c>
      <c r="L27" s="198">
        <f>ROUND(N(data!AB66), 0)</f>
        <v>31712</v>
      </c>
      <c r="M27" s="198">
        <f>ROUND(N(data!AB67), 0)</f>
        <v>0</v>
      </c>
      <c r="N27" s="198">
        <f>ROUND(N(data!AB68), 0)</f>
        <v>0</v>
      </c>
      <c r="O27" s="198">
        <f>ROUND(N(data!AB69), 0)</f>
        <v>2165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2165</v>
      </c>
      <c r="AD27" s="198">
        <f>ROUND(N(data!AB84), 0)</f>
        <v>0</v>
      </c>
      <c r="AE27" s="198">
        <f>ROUND(N(data!AB89), 0)</f>
        <v>0</v>
      </c>
      <c r="AF27" s="198">
        <f>ROUND(N(data!AB87), 0)</f>
        <v>0</v>
      </c>
      <c r="AG27" s="198">
        <f>ROUND(N(data!AB90), 0)</f>
        <v>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923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923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923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923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923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923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923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923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923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923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923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1636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923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923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923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923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923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923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923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923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923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923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923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923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18699</v>
      </c>
      <c r="F50" s="271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163409</v>
      </c>
      <c r="K50" s="198">
        <f>ROUND(N(data!AY65), 0)</f>
        <v>0</v>
      </c>
      <c r="L50" s="198">
        <f>ROUND(N(data!AY66), 0)</f>
        <v>291313</v>
      </c>
      <c r="M50" s="198">
        <f>ROUND(N(data!AY67), 0)</f>
        <v>0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923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923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32952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923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923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8545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8545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923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923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15156</v>
      </c>
      <c r="F56" s="271">
        <f>ROUND(N(data!BE60), 2)</f>
        <v>0</v>
      </c>
      <c r="G56" s="198">
        <f>ROUND(N(data!BE61), 0)</f>
        <v>0</v>
      </c>
      <c r="H56" s="198">
        <f>ROUND(N(data!BE62), 0)</f>
        <v>0</v>
      </c>
      <c r="I56" s="198">
        <f>ROUND(N(data!BE63), 0)</f>
        <v>0</v>
      </c>
      <c r="J56" s="198">
        <f>ROUND(N(data!BE64), 0)</f>
        <v>-226</v>
      </c>
      <c r="K56" s="198">
        <f>ROUND(N(data!BE65), 0)</f>
        <v>2898</v>
      </c>
      <c r="L56" s="198">
        <f>ROUND(N(data!BE66), 0)</f>
        <v>1530</v>
      </c>
      <c r="M56" s="198">
        <f>ROUND(N(data!BE67), 0)</f>
        <v>0</v>
      </c>
      <c r="N56" s="198">
        <f>ROUND(N(data!BE68), 0)</f>
        <v>3200</v>
      </c>
      <c r="O56" s="198">
        <f>ROUND(N(data!BE69), 0)</f>
        <v>46462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46462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923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2414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923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2312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2312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923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386</v>
      </c>
      <c r="K59" s="198">
        <f>ROUND(N(data!BH65), 0)</f>
        <v>0</v>
      </c>
      <c r="L59" s="198">
        <f>ROUND(N(data!BH66), 0)</f>
        <v>8141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923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34406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923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164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164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923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476</v>
      </c>
      <c r="K62" s="198">
        <f>ROUND(N(data!BK65), 0)</f>
        <v>0</v>
      </c>
      <c r="L62" s="198">
        <f>ROUND(N(data!BK66), 0)</f>
        <v>6487</v>
      </c>
      <c r="M62" s="198">
        <f>ROUND(N(data!BK67), 0)</f>
        <v>0</v>
      </c>
      <c r="N62" s="198">
        <f>ROUND(N(data!BK68), 0)</f>
        <v>0</v>
      </c>
      <c r="O62" s="198">
        <f>ROUND(N(data!BK69), 0)</f>
        <v>554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554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923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923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923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0</v>
      </c>
      <c r="G65" s="198">
        <f>ROUND(N(data!BN61), 0)</f>
        <v>1586</v>
      </c>
      <c r="H65" s="198">
        <f>ROUND(N(data!BN62), 0)</f>
        <v>142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26858</v>
      </c>
      <c r="M65" s="198">
        <f>ROUND(N(data!BN67), 0)</f>
        <v>0</v>
      </c>
      <c r="N65" s="198">
        <f>ROUND(N(data!BN68), 0)</f>
        <v>512438</v>
      </c>
      <c r="O65" s="198">
        <f>ROUND(N(data!BN69), 0)</f>
        <v>38492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38492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923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923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253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3079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3079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923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923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128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923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923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923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923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1710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5570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5570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923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49725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923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923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923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923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923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923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3373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66d65d-e94f-41f0-a2ef-7cc97aaa8555" xsi:nil="true"/>
    <lcf76f155ced4ddcb4097134ff3c332f xmlns="d3e273a5-52a4-43b1-b3ab-3d03bfea65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04F1817F704F9FE5BBC16EA897C2" ma:contentTypeVersion="16" ma:contentTypeDescription="Create a new document." ma:contentTypeScope="" ma:versionID="dd7409322afb47604bbe825f08aed577">
  <xsd:schema xmlns:xsd="http://www.w3.org/2001/XMLSchema" xmlns:xs="http://www.w3.org/2001/XMLSchema" xmlns:p="http://schemas.microsoft.com/office/2006/metadata/properties" xmlns:ns2="d3e273a5-52a4-43b1-b3ab-3d03bfea652f" xmlns:ns3="5d66d65d-e94f-41f0-a2ef-7cc97aaa8555" targetNamespace="http://schemas.microsoft.com/office/2006/metadata/properties" ma:root="true" ma:fieldsID="34b559e5c61cc547362a1037b9d0f795" ns2:_="" ns3:_="">
    <xsd:import namespace="d3e273a5-52a4-43b1-b3ab-3d03bfea652f"/>
    <xsd:import namespace="5d66d65d-e94f-41f0-a2ef-7cc97aaa8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273a5-52a4-43b1-b3ab-3d03bfea6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dde1eea-0c38-412e-a6b7-5eb379a67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6d65d-e94f-41f0-a2ef-7cc97aaa85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f4f6601-eba9-4d3c-ae16-1e15a409b57e}" ma:internalName="TaxCatchAll" ma:showField="CatchAllData" ma:web="5d66d65d-e94f-41f0-a2ef-7cc97aaa8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AEA2C-8AA2-4E86-9753-CBEAE6D7535D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5d66d65d-e94f-41f0-a2ef-7cc97aaa8555"/>
    <ds:schemaRef ds:uri="d3e273a5-52a4-43b1-b3ab-3d03bfea652f"/>
  </ds:schemaRefs>
</ds:datastoreItem>
</file>

<file path=customXml/itemProps2.xml><?xml version="1.0" encoding="utf-8"?>
<ds:datastoreItem xmlns:ds="http://schemas.openxmlformats.org/officeDocument/2006/customXml" ds:itemID="{C50B7F8A-FE8D-4A9D-8EB8-5E0CA78C0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FD9AB-42DD-4FE1-9E4E-85C9ACA7B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273a5-52a4-43b1-b3ab-3d03bfea652f"/>
    <ds:schemaRef ds:uri="5d66d65d-e94f-41f0-a2ef-7cc97aaa8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 2024</dc:title>
  <dc:subject>Hospital Year End Report 2024</dc:subject>
  <dc:creator>Washington State Department of Health, Health Systems Quality Assurance, Community Health Systems</dc:creator>
  <cp:keywords>Hospital Year End Report 2024</cp:keywords>
  <cp:lastModifiedBy>Reichley, Emily K (DOH)</cp:lastModifiedBy>
  <cp:lastPrinted>2025-04-11T21:24:15Z</cp:lastPrinted>
  <dcterms:created xsi:type="dcterms:W3CDTF">1999-06-02T22:01:56Z</dcterms:created>
  <dcterms:modified xsi:type="dcterms:W3CDTF">2025-04-30T15:55:17Z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ContentTypeId">
    <vt:lpwstr>0x010100D71204F1817F704F9FE5BBC16EA897C2</vt:lpwstr>
  </property>
  <property fmtid="{D5CDD505-2E9C-101B-9397-08002B2CF9AE}" pid="14" name="Order">
    <vt:r8>112622600</vt:r8>
  </property>
  <property fmtid="{D5CDD505-2E9C-101B-9397-08002B2CF9AE}" pid="15" name="SV_QUERY_LIST_4F35BF76-6C0D-4D9B-82B2-816C12CF3733">
    <vt:lpwstr>empty_477D106A-C0D6-4607-AEBD-E2C9D60EA279</vt:lpwstr>
  </property>
  <property fmtid="{D5CDD505-2E9C-101B-9397-08002B2CF9AE}" pid="16" name="SV_HIDDEN_GRID_QUERY_LIST_4F35BF76-6C0D-4D9B-82B2-816C12CF3733">
    <vt:lpwstr>empty_477D106A-C0D6-4607-AEBD-E2C9D60EA279</vt:lpwstr>
  </property>
  <property fmtid="{D5CDD505-2E9C-101B-9397-08002B2CF9AE}" pid="17" name="MediaServiceImageTags">
    <vt:lpwstr/>
  </property>
</Properties>
</file>