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3F158275-BEB9-4513-B98B-762AF0E780A5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414" i="24" l="1"/>
  <c r="C271" i="24" l="1"/>
  <c r="BK47" i="24" l="1"/>
  <c r="BN47" i="24"/>
  <c r="BN83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D615" i="34"/>
  <c r="D685" i="34" s="1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H39" i="15"/>
  <c r="I39" i="15" s="1"/>
  <c r="F39" i="15"/>
  <c r="E39" i="15"/>
  <c r="D39" i="15"/>
  <c r="B39" i="15"/>
  <c r="H38" i="15"/>
  <c r="I38" i="15" s="1"/>
  <c r="F38" i="15"/>
  <c r="E38" i="15"/>
  <c r="D38" i="15"/>
  <c r="B38" i="15"/>
  <c r="E37" i="15"/>
  <c r="D37" i="15"/>
  <c r="B37" i="15"/>
  <c r="F37" i="15" s="1"/>
  <c r="E36" i="15"/>
  <c r="D36" i="15"/>
  <c r="F36" i="15" s="1"/>
  <c r="B36" i="15"/>
  <c r="E35" i="15"/>
  <c r="D35" i="15"/>
  <c r="B35" i="15"/>
  <c r="F35" i="15" s="1"/>
  <c r="H34" i="15"/>
  <c r="I34" i="15" s="1"/>
  <c r="F34" i="15"/>
  <c r="E34" i="15"/>
  <c r="D34" i="15"/>
  <c r="B34" i="15"/>
  <c r="E33" i="15"/>
  <c r="D33" i="15"/>
  <c r="B33" i="15"/>
  <c r="F33" i="15" s="1"/>
  <c r="I32" i="15"/>
  <c r="B32" i="15"/>
  <c r="I31" i="15"/>
  <c r="B31" i="15"/>
  <c r="E30" i="15"/>
  <c r="D30" i="15"/>
  <c r="B30" i="15"/>
  <c r="F30" i="15" s="1"/>
  <c r="H29" i="15"/>
  <c r="I29" i="15" s="1"/>
  <c r="F29" i="15"/>
  <c r="E29" i="15"/>
  <c r="D29" i="15"/>
  <c r="B29" i="15"/>
  <c r="E28" i="15"/>
  <c r="D28" i="15"/>
  <c r="B28" i="15"/>
  <c r="H27" i="15"/>
  <c r="I27" i="15" s="1"/>
  <c r="F27" i="15"/>
  <c r="E27" i="15"/>
  <c r="D27" i="15"/>
  <c r="B27" i="15"/>
  <c r="E26" i="15"/>
  <c r="D26" i="15"/>
  <c r="B26" i="15"/>
  <c r="F26" i="15" s="1"/>
  <c r="H25" i="15"/>
  <c r="I25" i="15" s="1"/>
  <c r="F25" i="15"/>
  <c r="E25" i="15"/>
  <c r="D25" i="15"/>
  <c r="B25" i="15"/>
  <c r="E24" i="15"/>
  <c r="D24" i="15"/>
  <c r="B24" i="15"/>
  <c r="F23" i="15"/>
  <c r="E23" i="15"/>
  <c r="D23" i="15"/>
  <c r="B23" i="15"/>
  <c r="H23" i="15" s="1"/>
  <c r="I23" i="15" s="1"/>
  <c r="E22" i="15"/>
  <c r="D22" i="15"/>
  <c r="B22" i="15"/>
  <c r="H21" i="15"/>
  <c r="I21" i="15" s="1"/>
  <c r="F21" i="15"/>
  <c r="E21" i="15"/>
  <c r="D21" i="15"/>
  <c r="B21" i="15"/>
  <c r="E20" i="15"/>
  <c r="D20" i="15"/>
  <c r="B20" i="15"/>
  <c r="F20" i="15" s="1"/>
  <c r="H19" i="15"/>
  <c r="I19" i="15" s="1"/>
  <c r="F19" i="15"/>
  <c r="E19" i="15"/>
  <c r="D19" i="15"/>
  <c r="B19" i="15"/>
  <c r="E18" i="15"/>
  <c r="D18" i="15"/>
  <c r="B18" i="15"/>
  <c r="H18" i="15" s="1"/>
  <c r="I18" i="15" s="1"/>
  <c r="E17" i="15"/>
  <c r="D17" i="15"/>
  <c r="F17" i="15" s="1"/>
  <c r="B17" i="15"/>
  <c r="E16" i="15"/>
  <c r="D16" i="15"/>
  <c r="B16" i="15"/>
  <c r="F15" i="15"/>
  <c r="E15" i="15"/>
  <c r="D15" i="15"/>
  <c r="B15" i="15"/>
  <c r="H15" i="15" s="1"/>
  <c r="I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CF2" i="28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E27" i="31" s="1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O72" i="31" s="1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O53" i="31" s="1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D620" i="34" l="1"/>
  <c r="C615" i="24"/>
  <c r="D673" i="34"/>
  <c r="F28" i="15"/>
  <c r="C339" i="32"/>
  <c r="D616" i="34"/>
  <c r="F18" i="15"/>
  <c r="E243" i="32"/>
  <c r="CD85" i="24"/>
  <c r="C94" i="15" s="1"/>
  <c r="G94" i="15" s="1"/>
  <c r="C365" i="24"/>
  <c r="Z85" i="24"/>
  <c r="AP85" i="24"/>
  <c r="G181" i="32" s="1"/>
  <c r="J85" i="24"/>
  <c r="C53" i="32" s="1"/>
  <c r="BF85" i="24"/>
  <c r="C629" i="24" s="1"/>
  <c r="BV85" i="24"/>
  <c r="D341" i="32" s="1"/>
  <c r="N85" i="24"/>
  <c r="C679" i="24" s="1"/>
  <c r="CE69" i="24"/>
  <c r="I371" i="32" s="1"/>
  <c r="CE48" i="24"/>
  <c r="H2" i="31"/>
  <c r="C12" i="32"/>
  <c r="CE62" i="24"/>
  <c r="I364" i="32" s="1"/>
  <c r="C85" i="24"/>
  <c r="H34" i="31"/>
  <c r="G140" i="32"/>
  <c r="AI85" i="24"/>
  <c r="H66" i="31"/>
  <c r="D300" i="32"/>
  <c r="BO85" i="24"/>
  <c r="M23" i="31"/>
  <c r="C113" i="32"/>
  <c r="M71" i="31"/>
  <c r="I305" i="32"/>
  <c r="M8" i="31"/>
  <c r="I17" i="32"/>
  <c r="M32" i="31"/>
  <c r="E145" i="32"/>
  <c r="M72" i="31"/>
  <c r="C337" i="32"/>
  <c r="H12" i="31"/>
  <c r="F44" i="32"/>
  <c r="M85" i="24"/>
  <c r="H44" i="31"/>
  <c r="C204" i="32"/>
  <c r="AS85" i="24"/>
  <c r="H76" i="31"/>
  <c r="G332" i="32"/>
  <c r="BY85" i="24"/>
  <c r="M17" i="31"/>
  <c r="D81" i="32"/>
  <c r="M41" i="31"/>
  <c r="G177" i="32"/>
  <c r="M65" i="31"/>
  <c r="C305" i="32"/>
  <c r="BN85" i="24"/>
  <c r="H27" i="31"/>
  <c r="G108" i="32"/>
  <c r="AB85" i="24"/>
  <c r="M2" i="31"/>
  <c r="C17" i="32"/>
  <c r="CE67" i="24"/>
  <c r="I369" i="32" s="1"/>
  <c r="M10" i="31"/>
  <c r="D49" i="32"/>
  <c r="M18" i="31"/>
  <c r="E81" i="32"/>
  <c r="M26" i="31"/>
  <c r="F113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M47" i="31"/>
  <c r="F209" i="32"/>
  <c r="M40" i="31"/>
  <c r="F177" i="32"/>
  <c r="H28" i="31"/>
  <c r="H108" i="32"/>
  <c r="AC85" i="24"/>
  <c r="H60" i="31"/>
  <c r="E268" i="32"/>
  <c r="BI85" i="24"/>
  <c r="M25" i="31"/>
  <c r="E113" i="32"/>
  <c r="M49" i="31"/>
  <c r="H209" i="32"/>
  <c r="AX85" i="24"/>
  <c r="H11" i="31"/>
  <c r="E44" i="32"/>
  <c r="L85" i="24"/>
  <c r="M67" i="31"/>
  <c r="E305" i="32"/>
  <c r="H26" i="31"/>
  <c r="F108" i="32"/>
  <c r="AA85" i="24"/>
  <c r="H58" i="31"/>
  <c r="C268" i="32"/>
  <c r="BG85" i="24"/>
  <c r="M15" i="31"/>
  <c r="I49" i="32"/>
  <c r="M79" i="31"/>
  <c r="C369" i="32"/>
  <c r="C675" i="24"/>
  <c r="H4" i="31"/>
  <c r="E12" i="32"/>
  <c r="E85" i="24"/>
  <c r="H36" i="31"/>
  <c r="I140" i="32"/>
  <c r="AK85" i="24"/>
  <c r="M9" i="31"/>
  <c r="C49" i="32"/>
  <c r="M33" i="31"/>
  <c r="F145" i="32"/>
  <c r="AH85" i="24"/>
  <c r="M73" i="31"/>
  <c r="D337" i="32"/>
  <c r="H43" i="31"/>
  <c r="I172" i="32"/>
  <c r="AR85" i="24"/>
  <c r="M11" i="31"/>
  <c r="E49" i="32"/>
  <c r="M27" i="31"/>
  <c r="G113" i="32"/>
  <c r="M43" i="31"/>
  <c r="I177" i="32"/>
  <c r="M59" i="31"/>
  <c r="D273" i="32"/>
  <c r="H15" i="31"/>
  <c r="I44" i="32"/>
  <c r="P85" i="24"/>
  <c r="H31" i="31"/>
  <c r="D140" i="32"/>
  <c r="AF85" i="24"/>
  <c r="H39" i="31"/>
  <c r="E172" i="32"/>
  <c r="AN85" i="24"/>
  <c r="H47" i="31"/>
  <c r="F204" i="32"/>
  <c r="AV85" i="24"/>
  <c r="H55" i="31"/>
  <c r="G236" i="32"/>
  <c r="BD85" i="24"/>
  <c r="H63" i="31"/>
  <c r="H268" i="32"/>
  <c r="BL85" i="24"/>
  <c r="H71" i="31"/>
  <c r="I300" i="32"/>
  <c r="BT85" i="24"/>
  <c r="H79" i="31"/>
  <c r="C364" i="32"/>
  <c r="CB85" i="24"/>
  <c r="M4" i="31"/>
  <c r="E17" i="32"/>
  <c r="M12" i="31"/>
  <c r="F49" i="32"/>
  <c r="M20" i="31"/>
  <c r="G81" i="32"/>
  <c r="M28" i="31"/>
  <c r="H113" i="32"/>
  <c r="M36" i="31"/>
  <c r="I145" i="32"/>
  <c r="M44" i="31"/>
  <c r="C209" i="32"/>
  <c r="M52" i="31"/>
  <c r="D241" i="32"/>
  <c r="M60" i="31"/>
  <c r="E273" i="32"/>
  <c r="M68" i="31"/>
  <c r="F305" i="32"/>
  <c r="M76" i="31"/>
  <c r="G337" i="32"/>
  <c r="H10" i="31"/>
  <c r="D44" i="32"/>
  <c r="K85" i="24"/>
  <c r="H50" i="31"/>
  <c r="I204" i="32"/>
  <c r="AY85" i="24"/>
  <c r="M7" i="31"/>
  <c r="H17" i="32"/>
  <c r="M39" i="31"/>
  <c r="E177" i="32"/>
  <c r="M63" i="31"/>
  <c r="H273" i="32"/>
  <c r="M24" i="31"/>
  <c r="D113" i="32"/>
  <c r="M48" i="31"/>
  <c r="G209" i="32"/>
  <c r="M64" i="31"/>
  <c r="I273" i="32"/>
  <c r="E117" i="32"/>
  <c r="C38" i="15"/>
  <c r="G38" i="15" s="1"/>
  <c r="C691" i="24"/>
  <c r="H52" i="31"/>
  <c r="D236" i="32"/>
  <c r="BA85" i="24"/>
  <c r="H24" i="31"/>
  <c r="D108" i="32"/>
  <c r="Y85" i="24"/>
  <c r="H40" i="31"/>
  <c r="F172" i="32"/>
  <c r="AO85" i="24"/>
  <c r="H56" i="31"/>
  <c r="H236" i="32"/>
  <c r="BE85" i="24"/>
  <c r="H72" i="31"/>
  <c r="C332" i="32"/>
  <c r="BU85" i="24"/>
  <c r="M5" i="31"/>
  <c r="F17" i="32"/>
  <c r="M21" i="31"/>
  <c r="H81" i="32"/>
  <c r="M37" i="31"/>
  <c r="C177" i="32"/>
  <c r="M53" i="31"/>
  <c r="E241" i="32"/>
  <c r="M61" i="31"/>
  <c r="F273" i="32"/>
  <c r="M69" i="31"/>
  <c r="G305" i="32"/>
  <c r="M77" i="31"/>
  <c r="H337" i="32"/>
  <c r="H3" i="31"/>
  <c r="D12" i="32"/>
  <c r="D85" i="24"/>
  <c r="H19" i="31"/>
  <c r="F76" i="32"/>
  <c r="T85" i="24"/>
  <c r="H35" i="31"/>
  <c r="H140" i="32"/>
  <c r="AJ85" i="24"/>
  <c r="BP85" i="24"/>
  <c r="H18" i="31"/>
  <c r="E76" i="32"/>
  <c r="S85" i="24"/>
  <c r="H42" i="31"/>
  <c r="H172" i="32"/>
  <c r="AQ85" i="24"/>
  <c r="H74" i="31"/>
  <c r="E332" i="32"/>
  <c r="BW85" i="24"/>
  <c r="M31" i="31"/>
  <c r="D145" i="32"/>
  <c r="M55" i="31"/>
  <c r="G241" i="32"/>
  <c r="M16" i="31"/>
  <c r="C81" i="32"/>
  <c r="M56" i="31"/>
  <c r="H241" i="32"/>
  <c r="M80" i="31"/>
  <c r="D369" i="32"/>
  <c r="H20" i="31"/>
  <c r="G76" i="32"/>
  <c r="U85" i="24"/>
  <c r="H68" i="31"/>
  <c r="F300" i="32"/>
  <c r="BQ85" i="24"/>
  <c r="M57" i="31"/>
  <c r="I241" i="32"/>
  <c r="M3" i="31"/>
  <c r="D17" i="32"/>
  <c r="M19" i="31"/>
  <c r="F81" i="32"/>
  <c r="M35" i="31"/>
  <c r="H145" i="32"/>
  <c r="M51" i="31"/>
  <c r="C241" i="32"/>
  <c r="M75" i="31"/>
  <c r="F337" i="32"/>
  <c r="H7" i="31"/>
  <c r="H12" i="32"/>
  <c r="H85" i="24"/>
  <c r="H23" i="31"/>
  <c r="C108" i="32"/>
  <c r="X85" i="24"/>
  <c r="H8" i="31"/>
  <c r="I12" i="32"/>
  <c r="I85" i="24"/>
  <c r="H16" i="31"/>
  <c r="C76" i="32"/>
  <c r="Q85" i="24"/>
  <c r="H32" i="31"/>
  <c r="E140" i="32"/>
  <c r="AG85" i="24"/>
  <c r="H48" i="31"/>
  <c r="G204" i="32"/>
  <c r="AW85" i="24"/>
  <c r="H64" i="31"/>
  <c r="I268" i="32"/>
  <c r="BM85" i="24"/>
  <c r="H80" i="31"/>
  <c r="D364" i="32"/>
  <c r="CC85" i="24"/>
  <c r="M13" i="31"/>
  <c r="G49" i="32"/>
  <c r="M29" i="31"/>
  <c r="I113" i="32"/>
  <c r="M45" i="31"/>
  <c r="D209" i="32"/>
  <c r="M6" i="31"/>
  <c r="G85" i="24"/>
  <c r="G17" i="32"/>
  <c r="M14" i="31"/>
  <c r="H49" i="32"/>
  <c r="M22" i="31"/>
  <c r="I81" i="32"/>
  <c r="M30" i="31"/>
  <c r="C145" i="32"/>
  <c r="M38" i="31"/>
  <c r="D177" i="32"/>
  <c r="M46" i="31"/>
  <c r="E209" i="32"/>
  <c r="M54" i="31"/>
  <c r="F241" i="32"/>
  <c r="M62" i="31"/>
  <c r="G273" i="32"/>
  <c r="M70" i="31"/>
  <c r="H305" i="32"/>
  <c r="M78" i="31"/>
  <c r="I337" i="32"/>
  <c r="O6" i="31"/>
  <c r="G19" i="32"/>
  <c r="O62" i="31"/>
  <c r="G275" i="32"/>
  <c r="AE14" i="31"/>
  <c r="H58" i="32"/>
  <c r="C68" i="8"/>
  <c r="L612" i="24"/>
  <c r="H24" i="15"/>
  <c r="I24" i="15" s="1"/>
  <c r="F24" i="15"/>
  <c r="O7" i="31"/>
  <c r="H19" i="32"/>
  <c r="O15" i="31"/>
  <c r="I51" i="32"/>
  <c r="O23" i="31"/>
  <c r="C115" i="32"/>
  <c r="AE7" i="31"/>
  <c r="H26" i="32"/>
  <c r="I58" i="32"/>
  <c r="AE15" i="31"/>
  <c r="AE23" i="31"/>
  <c r="C122" i="32"/>
  <c r="AE31" i="31"/>
  <c r="D154" i="32"/>
  <c r="AE39" i="31"/>
  <c r="E186" i="32"/>
  <c r="F218" i="32"/>
  <c r="AE47" i="31"/>
  <c r="H22" i="15"/>
  <c r="I22" i="15" s="1"/>
  <c r="F22" i="15"/>
  <c r="H51" i="31"/>
  <c r="C236" i="32"/>
  <c r="O22" i="31"/>
  <c r="I83" i="32"/>
  <c r="O46" i="31"/>
  <c r="E211" i="32"/>
  <c r="AE38" i="31"/>
  <c r="D186" i="32"/>
  <c r="H21" i="31"/>
  <c r="H76" i="32"/>
  <c r="V85" i="24"/>
  <c r="H53" i="31"/>
  <c r="E236" i="32"/>
  <c r="BB85" i="24"/>
  <c r="O24" i="31"/>
  <c r="D115" i="32"/>
  <c r="CE52" i="24"/>
  <c r="H22" i="31"/>
  <c r="I76" i="32"/>
  <c r="H62" i="31"/>
  <c r="G268" i="32"/>
  <c r="BK85" i="24"/>
  <c r="O9" i="31"/>
  <c r="C51" i="32"/>
  <c r="O33" i="31"/>
  <c r="F147" i="32"/>
  <c r="O49" i="31"/>
  <c r="H211" i="32"/>
  <c r="O73" i="31"/>
  <c r="D339" i="32"/>
  <c r="AE9" i="31"/>
  <c r="C58" i="32"/>
  <c r="I380" i="32"/>
  <c r="CF90" i="24"/>
  <c r="H53" i="15"/>
  <c r="I53" i="15" s="1"/>
  <c r="F53" i="15"/>
  <c r="H75" i="31"/>
  <c r="F332" i="32"/>
  <c r="O30" i="31"/>
  <c r="C147" i="32"/>
  <c r="O78" i="31"/>
  <c r="I339" i="32"/>
  <c r="H5" i="31"/>
  <c r="F12" i="32"/>
  <c r="H37" i="31"/>
  <c r="C172" i="32"/>
  <c r="AL85" i="24"/>
  <c r="H69" i="31"/>
  <c r="G300" i="32"/>
  <c r="BR85" i="24"/>
  <c r="O16" i="31"/>
  <c r="C83" i="32"/>
  <c r="AE16" i="31"/>
  <c r="C90" i="32"/>
  <c r="AE40" i="31"/>
  <c r="F186" i="32"/>
  <c r="C85" i="8"/>
  <c r="D341" i="24"/>
  <c r="C87" i="8" s="1"/>
  <c r="H14" i="31"/>
  <c r="H44" i="32"/>
  <c r="H38" i="31"/>
  <c r="D172" i="32"/>
  <c r="AM85" i="24"/>
  <c r="H70" i="31"/>
  <c r="H300" i="32"/>
  <c r="BS85" i="24"/>
  <c r="O17" i="31"/>
  <c r="D83" i="32"/>
  <c r="O41" i="31"/>
  <c r="G179" i="32"/>
  <c r="O65" i="31"/>
  <c r="C307" i="32"/>
  <c r="AE33" i="31"/>
  <c r="F154" i="32"/>
  <c r="D416" i="24"/>
  <c r="F45" i="15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H59" i="31"/>
  <c r="D268" i="32"/>
  <c r="O54" i="31"/>
  <c r="F243" i="32"/>
  <c r="AE6" i="31"/>
  <c r="G26" i="32"/>
  <c r="AZ85" i="24"/>
  <c r="H6" i="31"/>
  <c r="G12" i="32"/>
  <c r="H30" i="31"/>
  <c r="C140" i="32"/>
  <c r="AE85" i="24"/>
  <c r="H78" i="31"/>
  <c r="I332" i="32"/>
  <c r="CA85" i="24"/>
  <c r="O25" i="31"/>
  <c r="E115" i="32"/>
  <c r="O57" i="31"/>
  <c r="I243" i="32"/>
  <c r="W85" i="24"/>
  <c r="AE17" i="31"/>
  <c r="D90" i="32"/>
  <c r="AE25" i="31"/>
  <c r="E122" i="32"/>
  <c r="AE41" i="31"/>
  <c r="G186" i="32"/>
  <c r="C16" i="8"/>
  <c r="D308" i="24"/>
  <c r="BK2" i="30"/>
  <c r="I362" i="32"/>
  <c r="H612" i="24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I382" i="32"/>
  <c r="I612" i="24"/>
  <c r="G10" i="4"/>
  <c r="E233" i="24"/>
  <c r="F32" i="6" s="1"/>
  <c r="BN2" i="30"/>
  <c r="C117" i="8"/>
  <c r="D612" i="24"/>
  <c r="O14" i="31"/>
  <c r="H51" i="32"/>
  <c r="O70" i="31"/>
  <c r="H307" i="32"/>
  <c r="E373" i="32"/>
  <c r="AE46" i="31"/>
  <c r="E218" i="32"/>
  <c r="H29" i="31"/>
  <c r="I108" i="32"/>
  <c r="AD85" i="24"/>
  <c r="H61" i="31"/>
  <c r="F268" i="32"/>
  <c r="BJ85" i="24"/>
  <c r="O32" i="31"/>
  <c r="E147" i="32"/>
  <c r="AE24" i="31"/>
  <c r="D122" i="32"/>
  <c r="CE89" i="24"/>
  <c r="H46" i="31"/>
  <c r="E204" i="32"/>
  <c r="AU85" i="24"/>
  <c r="H9" i="31"/>
  <c r="C44" i="32"/>
  <c r="H25" i="31"/>
  <c r="E108" i="32"/>
  <c r="H49" i="31"/>
  <c r="H204" i="32"/>
  <c r="H65" i="31"/>
  <c r="C300" i="32"/>
  <c r="O12" i="31"/>
  <c r="F51" i="32"/>
  <c r="O28" i="31"/>
  <c r="H115" i="32"/>
  <c r="O44" i="31"/>
  <c r="C211" i="32"/>
  <c r="O60" i="31"/>
  <c r="E275" i="32"/>
  <c r="O76" i="31"/>
  <c r="G339" i="32"/>
  <c r="O85" i="24"/>
  <c r="BX85" i="24"/>
  <c r="BP2" i="30"/>
  <c r="C119" i="8"/>
  <c r="H67" i="31"/>
  <c r="E300" i="32"/>
  <c r="O38" i="31"/>
  <c r="D179" i="32"/>
  <c r="AE22" i="31"/>
  <c r="I90" i="32"/>
  <c r="AE30" i="31"/>
  <c r="C154" i="32"/>
  <c r="H13" i="31"/>
  <c r="G44" i="32"/>
  <c r="H45" i="31"/>
  <c r="D204" i="32"/>
  <c r="AT85" i="24"/>
  <c r="H77" i="31"/>
  <c r="H332" i="32"/>
  <c r="BZ85" i="24"/>
  <c r="O8" i="31"/>
  <c r="I19" i="32"/>
  <c r="AE8" i="31"/>
  <c r="I26" i="32"/>
  <c r="AE32" i="31"/>
  <c r="E154" i="32"/>
  <c r="H54" i="31"/>
  <c r="F236" i="32"/>
  <c r="BC85" i="24"/>
  <c r="H17" i="31"/>
  <c r="D76" i="32"/>
  <c r="H33" i="31"/>
  <c r="F140" i="32"/>
  <c r="H41" i="31"/>
  <c r="G172" i="32"/>
  <c r="H57" i="31"/>
  <c r="I236" i="32"/>
  <c r="H73" i="31"/>
  <c r="D332" i="32"/>
  <c r="O4" i="31"/>
  <c r="E19" i="32"/>
  <c r="O20" i="31"/>
  <c r="G83" i="32"/>
  <c r="O36" i="31"/>
  <c r="I147" i="32"/>
  <c r="O52" i="31"/>
  <c r="D243" i="32"/>
  <c r="O68" i="31"/>
  <c r="F307" i="32"/>
  <c r="BH85" i="24"/>
  <c r="I383" i="32"/>
  <c r="J612" i="24"/>
  <c r="F7" i="6"/>
  <c r="E220" i="24"/>
  <c r="O5" i="31"/>
  <c r="F19" i="32"/>
  <c r="O13" i="31"/>
  <c r="G51" i="32"/>
  <c r="O21" i="31"/>
  <c r="H83" i="32"/>
  <c r="O29" i="31"/>
  <c r="I115" i="32"/>
  <c r="O37" i="31"/>
  <c r="C179" i="32"/>
  <c r="O45" i="31"/>
  <c r="D211" i="32"/>
  <c r="O61" i="31"/>
  <c r="F275" i="32"/>
  <c r="O69" i="31"/>
  <c r="G307" i="32"/>
  <c r="O77" i="31"/>
  <c r="H339" i="32"/>
  <c r="F85" i="24"/>
  <c r="R85" i="24"/>
  <c r="G28" i="4"/>
  <c r="E28" i="4"/>
  <c r="D366" i="24"/>
  <c r="F612" i="24"/>
  <c r="F43" i="15"/>
  <c r="H51" i="15"/>
  <c r="I51" i="15" s="1"/>
  <c r="F51" i="15"/>
  <c r="H59" i="15"/>
  <c r="I59" i="15" s="1"/>
  <c r="F59" i="15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DF2" i="30"/>
  <c r="C170" i="8"/>
  <c r="D5" i="7"/>
  <c r="AE3" i="31"/>
  <c r="D26" i="32"/>
  <c r="AE11" i="31"/>
  <c r="E58" i="32"/>
  <c r="F90" i="32"/>
  <c r="AE19" i="31"/>
  <c r="H154" i="32"/>
  <c r="AE35" i="31"/>
  <c r="AE43" i="31"/>
  <c r="I186" i="32"/>
  <c r="AH51" i="31"/>
  <c r="C253" i="32"/>
  <c r="G19" i="4"/>
  <c r="E19" i="4"/>
  <c r="F420" i="24"/>
  <c r="H16" i="15"/>
  <c r="I16" i="15" s="1"/>
  <c r="F16" i="15"/>
  <c r="H41" i="15"/>
  <c r="I41" i="15" s="1"/>
  <c r="F41" i="15"/>
  <c r="H49" i="15"/>
  <c r="I49" i="15" s="1"/>
  <c r="F49" i="15"/>
  <c r="H57" i="15"/>
  <c r="I57" i="15" s="1"/>
  <c r="F57" i="15"/>
  <c r="O31" i="31"/>
  <c r="D147" i="32"/>
  <c r="O39" i="31"/>
  <c r="E179" i="32"/>
  <c r="O47" i="31"/>
  <c r="F211" i="32"/>
  <c r="G243" i="32"/>
  <c r="O55" i="31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D383" i="24"/>
  <c r="D12" i="33" s="1"/>
  <c r="G122" i="32"/>
  <c r="O40" i="31"/>
  <c r="F179" i="32"/>
  <c r="O48" i="31"/>
  <c r="G211" i="32"/>
  <c r="O56" i="31"/>
  <c r="H243" i="32"/>
  <c r="O64" i="31"/>
  <c r="I275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D258" i="24"/>
  <c r="C113" i="8"/>
  <c r="H47" i="15"/>
  <c r="I47" i="15" s="1"/>
  <c r="F47" i="15"/>
  <c r="H55" i="15"/>
  <c r="I55" i="15" s="1"/>
  <c r="F55" i="15"/>
  <c r="H64" i="15"/>
  <c r="I64" i="15" s="1"/>
  <c r="F64" i="15"/>
  <c r="H20" i="15"/>
  <c r="I20" i="15" s="1"/>
  <c r="F63" i="15"/>
  <c r="H42" i="15"/>
  <c r="I42" i="15" s="1"/>
  <c r="F42" i="15"/>
  <c r="H44" i="15"/>
  <c r="I44" i="15" s="1"/>
  <c r="F44" i="15"/>
  <c r="H46" i="15"/>
  <c r="I46" i="15" s="1"/>
  <c r="F46" i="15"/>
  <c r="F48" i="15"/>
  <c r="H50" i="15"/>
  <c r="I50" i="15" s="1"/>
  <c r="F50" i="15"/>
  <c r="H52" i="15"/>
  <c r="I52" i="15" s="1"/>
  <c r="F52" i="15"/>
  <c r="H54" i="15"/>
  <c r="I54" i="15" s="1"/>
  <c r="F54" i="15"/>
  <c r="F56" i="15"/>
  <c r="H58" i="15"/>
  <c r="I58" i="15" s="1"/>
  <c r="F58" i="15"/>
  <c r="H65" i="15"/>
  <c r="I65" i="15" s="1"/>
  <c r="F65" i="15"/>
  <c r="D686" i="34"/>
  <c r="D624" i="34"/>
  <c r="D630" i="34"/>
  <c r="D631" i="34"/>
  <c r="D632" i="34"/>
  <c r="D633" i="34"/>
  <c r="D636" i="34"/>
  <c r="D680" i="34"/>
  <c r="D617" i="34"/>
  <c r="D621" i="34"/>
  <c r="D626" i="34"/>
  <c r="D629" i="34"/>
  <c r="D638" i="34"/>
  <c r="D640" i="34"/>
  <c r="D677" i="34"/>
  <c r="D694" i="34"/>
  <c r="D702" i="34"/>
  <c r="D710" i="34"/>
  <c r="D672" i="34"/>
  <c r="C715" i="34"/>
  <c r="C648" i="34"/>
  <c r="M716" i="34" s="1"/>
  <c r="D618" i="34"/>
  <c r="D622" i="34"/>
  <c r="D628" i="34"/>
  <c r="D635" i="34"/>
  <c r="D669" i="34"/>
  <c r="D625" i="34"/>
  <c r="D716" i="34"/>
  <c r="D707" i="34"/>
  <c r="D699" i="34"/>
  <c r="D712" i="34"/>
  <c r="D704" i="34"/>
  <c r="D696" i="34"/>
  <c r="D688" i="34"/>
  <c r="D711" i="34"/>
  <c r="D703" i="34"/>
  <c r="D695" i="34"/>
  <c r="D687" i="34"/>
  <c r="D708" i="34"/>
  <c r="D700" i="34"/>
  <c r="D692" i="34"/>
  <c r="D684" i="34"/>
  <c r="D683" i="34"/>
  <c r="D674" i="34"/>
  <c r="D689" i="34"/>
  <c r="D679" i="34"/>
  <c r="D671" i="34"/>
  <c r="D691" i="34"/>
  <c r="D690" i="34"/>
  <c r="D682" i="34"/>
  <c r="D676" i="34"/>
  <c r="D668" i="34"/>
  <c r="D713" i="34"/>
  <c r="D709" i="34"/>
  <c r="D705" i="34"/>
  <c r="D701" i="34"/>
  <c r="D697" i="34"/>
  <c r="D693" i="34"/>
  <c r="D678" i="34"/>
  <c r="D670" i="34"/>
  <c r="D647" i="34"/>
  <c r="D646" i="34"/>
  <c r="D645" i="34"/>
  <c r="D675" i="34"/>
  <c r="D644" i="34"/>
  <c r="D643" i="34"/>
  <c r="D642" i="34"/>
  <c r="D619" i="34"/>
  <c r="D623" i="34"/>
  <c r="D637" i="34"/>
  <c r="D639" i="34"/>
  <c r="D641" i="34"/>
  <c r="D681" i="34"/>
  <c r="D698" i="34"/>
  <c r="D706" i="34"/>
  <c r="D627" i="34"/>
  <c r="D634" i="34"/>
  <c r="E612" i="34" l="1"/>
  <c r="E623" i="34"/>
  <c r="D715" i="34"/>
  <c r="C707" i="24"/>
  <c r="C54" i="15"/>
  <c r="G54" i="15" s="1"/>
  <c r="C22" i="15"/>
  <c r="G22" i="15" s="1"/>
  <c r="C70" i="15"/>
  <c r="G70" i="15" s="1"/>
  <c r="I245" i="32"/>
  <c r="C86" i="15"/>
  <c r="G86" i="15" s="1"/>
  <c r="C642" i="24"/>
  <c r="C26" i="15"/>
  <c r="G26" i="15" s="1"/>
  <c r="G53" i="32"/>
  <c r="E712" i="34"/>
  <c r="E704" i="34"/>
  <c r="E696" i="34"/>
  <c r="E709" i="34"/>
  <c r="E701" i="34"/>
  <c r="E693" i="34"/>
  <c r="E685" i="34"/>
  <c r="E708" i="34"/>
  <c r="E700" i="34"/>
  <c r="E692" i="34"/>
  <c r="E713" i="34"/>
  <c r="E705" i="34"/>
  <c r="E697" i="34"/>
  <c r="E689" i="34"/>
  <c r="E681" i="34"/>
  <c r="E716" i="34"/>
  <c r="E688" i="34"/>
  <c r="E679" i="34"/>
  <c r="E671" i="34"/>
  <c r="E691" i="34"/>
  <c r="E690" i="34"/>
  <c r="E682" i="34"/>
  <c r="E676" i="34"/>
  <c r="E668" i="34"/>
  <c r="E673" i="34"/>
  <c r="E675" i="34"/>
  <c r="E644" i="34"/>
  <c r="E643" i="34"/>
  <c r="E642" i="34"/>
  <c r="E641" i="34"/>
  <c r="E640" i="34"/>
  <c r="E639" i="34"/>
  <c r="E638" i="34"/>
  <c r="E637" i="34"/>
  <c r="E710" i="34"/>
  <c r="E706" i="34"/>
  <c r="E702" i="34"/>
  <c r="E698" i="34"/>
  <c r="E694" i="34"/>
  <c r="E680" i="34"/>
  <c r="E672" i="34"/>
  <c r="E683" i="34"/>
  <c r="E625" i="34"/>
  <c r="E711" i="34"/>
  <c r="E703" i="34"/>
  <c r="E695" i="34"/>
  <c r="E674" i="34"/>
  <c r="E669" i="34"/>
  <c r="E635" i="34"/>
  <c r="E628" i="34"/>
  <c r="E687" i="34"/>
  <c r="E647" i="34"/>
  <c r="E645" i="34"/>
  <c r="E677" i="34"/>
  <c r="E629" i="34"/>
  <c r="E626" i="34"/>
  <c r="E684" i="34"/>
  <c r="E670" i="34"/>
  <c r="E636" i="34"/>
  <c r="E633" i="34"/>
  <c r="E632" i="34"/>
  <c r="E631" i="34"/>
  <c r="E630" i="34"/>
  <c r="E624" i="34"/>
  <c r="E707" i="34"/>
  <c r="E699" i="34"/>
  <c r="E686" i="34"/>
  <c r="E678" i="34"/>
  <c r="E646" i="34"/>
  <c r="E634" i="34"/>
  <c r="E627" i="34"/>
  <c r="D277" i="32"/>
  <c r="C72" i="15"/>
  <c r="G72" i="15" s="1"/>
  <c r="C636" i="24"/>
  <c r="F181" i="32"/>
  <c r="C706" i="24"/>
  <c r="C53" i="15"/>
  <c r="G53" i="15" s="1"/>
  <c r="G341" i="32"/>
  <c r="C89" i="15"/>
  <c r="G89" i="15" s="1"/>
  <c r="C645" i="24"/>
  <c r="C58" i="15"/>
  <c r="G58" i="15" s="1"/>
  <c r="D213" i="32"/>
  <c r="C711" i="24"/>
  <c r="H53" i="32"/>
  <c r="C27" i="15"/>
  <c r="G27" i="15" s="1"/>
  <c r="C680" i="24"/>
  <c r="C66" i="15"/>
  <c r="G66" i="15" s="1"/>
  <c r="C632" i="24"/>
  <c r="E245" i="32"/>
  <c r="C87" i="15"/>
  <c r="G87" i="15" s="1"/>
  <c r="C643" i="24"/>
  <c r="E341" i="32"/>
  <c r="E181" i="32"/>
  <c r="C52" i="15"/>
  <c r="G52" i="15" s="1"/>
  <c r="C705" i="24"/>
  <c r="C277" i="32"/>
  <c r="C71" i="15"/>
  <c r="G71" i="15" s="1"/>
  <c r="C618" i="24"/>
  <c r="E53" i="32"/>
  <c r="C24" i="15"/>
  <c r="G24" i="15" s="1"/>
  <c r="C677" i="24"/>
  <c r="E277" i="32"/>
  <c r="C73" i="15"/>
  <c r="G73" i="15" s="1"/>
  <c r="C634" i="24"/>
  <c r="C78" i="15"/>
  <c r="G78" i="15" s="1"/>
  <c r="C309" i="32"/>
  <c r="C619" i="24"/>
  <c r="G149" i="32"/>
  <c r="C47" i="15"/>
  <c r="G47" i="15" s="1"/>
  <c r="C700" i="24"/>
  <c r="C167" i="8"/>
  <c r="D26" i="33"/>
  <c r="E414" i="24"/>
  <c r="G21" i="32"/>
  <c r="C19" i="15"/>
  <c r="G19" i="15" s="1"/>
  <c r="C672" i="24"/>
  <c r="D373" i="32"/>
  <c r="C93" i="15"/>
  <c r="G93" i="15" s="1"/>
  <c r="C620" i="24"/>
  <c r="E309" i="32"/>
  <c r="C80" i="15"/>
  <c r="G80" i="15" s="1"/>
  <c r="C621" i="24"/>
  <c r="C341" i="32"/>
  <c r="C85" i="15"/>
  <c r="G85" i="15" s="1"/>
  <c r="C641" i="24"/>
  <c r="C373" i="32"/>
  <c r="C92" i="15"/>
  <c r="G92" i="15" s="1"/>
  <c r="C622" i="24"/>
  <c r="I181" i="32"/>
  <c r="C56" i="15"/>
  <c r="C709" i="24"/>
  <c r="C50" i="8"/>
  <c r="F309" i="24"/>
  <c r="D352" i="24"/>
  <c r="C103" i="8" s="1"/>
  <c r="G277" i="32"/>
  <c r="C75" i="15"/>
  <c r="G75" i="15" s="1"/>
  <c r="C635" i="24"/>
  <c r="I213" i="32"/>
  <c r="C63" i="15"/>
  <c r="C625" i="24"/>
  <c r="H277" i="32"/>
  <c r="C76" i="15"/>
  <c r="G76" i="15" s="1"/>
  <c r="C637" i="24"/>
  <c r="F21" i="32"/>
  <c r="C18" i="15"/>
  <c r="G18" i="15" s="1"/>
  <c r="C671" i="24"/>
  <c r="I21" i="32"/>
  <c r="C21" i="15"/>
  <c r="G21" i="15" s="1"/>
  <c r="C674" i="24"/>
  <c r="G85" i="32"/>
  <c r="C33" i="15"/>
  <c r="C686" i="24"/>
  <c r="C16" i="15"/>
  <c r="G16" i="15" s="1"/>
  <c r="D21" i="32"/>
  <c r="C669" i="24"/>
  <c r="F624" i="34"/>
  <c r="H309" i="32"/>
  <c r="C83" i="15"/>
  <c r="G83" i="15" s="1"/>
  <c r="C639" i="24"/>
  <c r="E149" i="32"/>
  <c r="C698" i="24"/>
  <c r="C45" i="15"/>
  <c r="C48" i="15"/>
  <c r="H149" i="32"/>
  <c r="C701" i="24"/>
  <c r="D117" i="32"/>
  <c r="C37" i="15"/>
  <c r="C690" i="24"/>
  <c r="D53" i="32"/>
  <c r="C23" i="15"/>
  <c r="G23" i="15" s="1"/>
  <c r="C676" i="24"/>
  <c r="C68" i="15"/>
  <c r="G68" i="15" s="1"/>
  <c r="C624" i="24"/>
  <c r="G245" i="32"/>
  <c r="C710" i="24"/>
  <c r="C213" i="32"/>
  <c r="C57" i="15"/>
  <c r="G57" i="15" s="1"/>
  <c r="D85" i="32"/>
  <c r="C30" i="15"/>
  <c r="C683" i="24"/>
  <c r="F234" i="24"/>
  <c r="F16" i="6"/>
  <c r="F277" i="32"/>
  <c r="C74" i="15"/>
  <c r="G74" i="15" s="1"/>
  <c r="C617" i="24"/>
  <c r="H117" i="32"/>
  <c r="C41" i="15"/>
  <c r="G41" i="15" s="1"/>
  <c r="C694" i="24"/>
  <c r="I381" i="32"/>
  <c r="CF91" i="24"/>
  <c r="G612" i="24"/>
  <c r="C120" i="8"/>
  <c r="D367" i="24"/>
  <c r="C67" i="15"/>
  <c r="G67" i="15" s="1"/>
  <c r="F245" i="32"/>
  <c r="C633" i="24"/>
  <c r="I341" i="32"/>
  <c r="C91" i="15"/>
  <c r="G91" i="15" s="1"/>
  <c r="C647" i="24"/>
  <c r="C245" i="32"/>
  <c r="C64" i="15"/>
  <c r="G64" i="15" s="1"/>
  <c r="C628" i="24"/>
  <c r="I277" i="32"/>
  <c r="C77" i="15"/>
  <c r="G77" i="15" s="1"/>
  <c r="C638" i="24"/>
  <c r="H245" i="32"/>
  <c r="C69" i="15"/>
  <c r="C614" i="24"/>
  <c r="I309" i="32"/>
  <c r="C84" i="15"/>
  <c r="G84" i="15" s="1"/>
  <c r="C640" i="24"/>
  <c r="I85" i="32"/>
  <c r="C35" i="15"/>
  <c r="C688" i="24"/>
  <c r="E213" i="32"/>
  <c r="C712" i="24"/>
  <c r="C59" i="15"/>
  <c r="G59" i="15" s="1"/>
  <c r="H85" i="32"/>
  <c r="C34" i="15"/>
  <c r="G34" i="15" s="1"/>
  <c r="C687" i="24"/>
  <c r="D149" i="32"/>
  <c r="C44" i="15"/>
  <c r="G44" i="15" s="1"/>
  <c r="C697" i="24"/>
  <c r="I149" i="32"/>
  <c r="C49" i="15"/>
  <c r="G49" i="15" s="1"/>
  <c r="C702" i="24"/>
  <c r="F117" i="32"/>
  <c r="C39" i="15"/>
  <c r="G39" i="15" s="1"/>
  <c r="C692" i="24"/>
  <c r="H213" i="32"/>
  <c r="C62" i="15"/>
  <c r="C616" i="24"/>
  <c r="C15" i="15"/>
  <c r="G15" i="15" s="1"/>
  <c r="C21" i="32"/>
  <c r="C668" i="24"/>
  <c r="CE85" i="24"/>
  <c r="H341" i="32"/>
  <c r="C90" i="15"/>
  <c r="G90" i="15" s="1"/>
  <c r="C646" i="24"/>
  <c r="D181" i="32"/>
  <c r="C51" i="15"/>
  <c r="G51" i="15" s="1"/>
  <c r="C704" i="24"/>
  <c r="C85" i="32"/>
  <c r="C29" i="15"/>
  <c r="G29" i="15" s="1"/>
  <c r="C682" i="24"/>
  <c r="F309" i="32"/>
  <c r="C81" i="15"/>
  <c r="G81" i="15" s="1"/>
  <c r="C623" i="24"/>
  <c r="F85" i="32"/>
  <c r="C32" i="15"/>
  <c r="G32" i="15" s="1"/>
  <c r="C685" i="24"/>
  <c r="D245" i="32"/>
  <c r="C630" i="24"/>
  <c r="C65" i="15"/>
  <c r="G65" i="15" s="1"/>
  <c r="F213" i="32"/>
  <c r="C60" i="15"/>
  <c r="C713" i="24"/>
  <c r="G117" i="32"/>
  <c r="C40" i="15"/>
  <c r="G40" i="15" s="1"/>
  <c r="C693" i="24"/>
  <c r="F53" i="32"/>
  <c r="C25" i="15"/>
  <c r="G25" i="15" s="1"/>
  <c r="C678" i="24"/>
  <c r="D309" i="32"/>
  <c r="C79" i="15"/>
  <c r="G79" i="15" s="1"/>
  <c r="C627" i="24"/>
  <c r="F341" i="32"/>
  <c r="C88" i="15"/>
  <c r="G88" i="15" s="1"/>
  <c r="C644" i="24"/>
  <c r="C149" i="32"/>
  <c r="C43" i="15"/>
  <c r="C696" i="24"/>
  <c r="G213" i="32"/>
  <c r="C61" i="15"/>
  <c r="C631" i="24"/>
  <c r="C137" i="8"/>
  <c r="E380" i="24"/>
  <c r="G309" i="32"/>
  <c r="C82" i="15"/>
  <c r="G82" i="15" s="1"/>
  <c r="C626" i="24"/>
  <c r="C117" i="32"/>
  <c r="C36" i="15"/>
  <c r="C689" i="24"/>
  <c r="H181" i="32"/>
  <c r="C55" i="15"/>
  <c r="G55" i="15" s="1"/>
  <c r="C708" i="24"/>
  <c r="I378" i="32"/>
  <c r="K612" i="24"/>
  <c r="I117" i="32"/>
  <c r="C42" i="15"/>
  <c r="G42" i="15" s="1"/>
  <c r="C695" i="24"/>
  <c r="C50" i="15"/>
  <c r="G50" i="15" s="1"/>
  <c r="C703" i="24"/>
  <c r="C181" i="32"/>
  <c r="D350" i="24"/>
  <c r="H21" i="32"/>
  <c r="C20" i="15"/>
  <c r="G20" i="15" s="1"/>
  <c r="C673" i="24"/>
  <c r="E85" i="32"/>
  <c r="C31" i="15"/>
  <c r="G31" i="15" s="1"/>
  <c r="C684" i="24"/>
  <c r="I53" i="32"/>
  <c r="C28" i="15"/>
  <c r="C681" i="24"/>
  <c r="F149" i="32"/>
  <c r="C46" i="15"/>
  <c r="G46" i="15" s="1"/>
  <c r="C699" i="24"/>
  <c r="C17" i="15"/>
  <c r="E21" i="32"/>
  <c r="C670" i="24"/>
  <c r="H26" i="15" l="1"/>
  <c r="I26" i="15" s="1"/>
  <c r="G35" i="15"/>
  <c r="H35" i="15"/>
  <c r="I35" i="15" s="1"/>
  <c r="G56" i="15"/>
  <c r="H56" i="15"/>
  <c r="I56" i="15" s="1"/>
  <c r="H30" i="15"/>
  <c r="I30" i="15" s="1"/>
  <c r="G30" i="15"/>
  <c r="G48" i="15"/>
  <c r="H48" i="15"/>
  <c r="I48" i="15" s="1"/>
  <c r="F709" i="34"/>
  <c r="F701" i="34"/>
  <c r="F693" i="34"/>
  <c r="F706" i="34"/>
  <c r="F698" i="34"/>
  <c r="F690" i="34"/>
  <c r="F713" i="34"/>
  <c r="F705" i="34"/>
  <c r="F697" i="34"/>
  <c r="F689" i="34"/>
  <c r="F710" i="34"/>
  <c r="F702" i="34"/>
  <c r="F694" i="34"/>
  <c r="F686" i="34"/>
  <c r="F691" i="34"/>
  <c r="F682" i="34"/>
  <c r="F676" i="34"/>
  <c r="F668" i="34"/>
  <c r="F712" i="34"/>
  <c r="F708" i="34"/>
  <c r="F704" i="34"/>
  <c r="F700" i="34"/>
  <c r="F696" i="34"/>
  <c r="F673" i="34"/>
  <c r="F692" i="34"/>
  <c r="F681" i="34"/>
  <c r="F678" i="34"/>
  <c r="F670" i="34"/>
  <c r="F647" i="34"/>
  <c r="F646" i="34"/>
  <c r="F645" i="34"/>
  <c r="F680" i="34"/>
  <c r="F672" i="34"/>
  <c r="F685" i="34"/>
  <c r="F684" i="34"/>
  <c r="F677" i="34"/>
  <c r="F669" i="34"/>
  <c r="F683" i="34"/>
  <c r="F671" i="34"/>
  <c r="F641" i="34"/>
  <c r="F639" i="34"/>
  <c r="F637" i="34"/>
  <c r="F625" i="34"/>
  <c r="F711" i="34"/>
  <c r="F703" i="34"/>
  <c r="F695" i="34"/>
  <c r="F674" i="34"/>
  <c r="F635" i="34"/>
  <c r="F628" i="34"/>
  <c r="F687" i="34"/>
  <c r="F679" i="34"/>
  <c r="F643" i="34"/>
  <c r="F629" i="34"/>
  <c r="F626" i="34"/>
  <c r="F640" i="34"/>
  <c r="F638" i="34"/>
  <c r="F636" i="34"/>
  <c r="F633" i="34"/>
  <c r="F632" i="34"/>
  <c r="F631" i="34"/>
  <c r="F630" i="34"/>
  <c r="F707" i="34"/>
  <c r="F699" i="34"/>
  <c r="F675" i="34"/>
  <c r="F642" i="34"/>
  <c r="F716" i="34"/>
  <c r="F634" i="34"/>
  <c r="F627" i="34"/>
  <c r="F688" i="34"/>
  <c r="F644" i="34"/>
  <c r="H17" i="15"/>
  <c r="I17" i="15" s="1"/>
  <c r="G17" i="15"/>
  <c r="G45" i="15"/>
  <c r="H45" i="15"/>
  <c r="I45" i="15" s="1"/>
  <c r="G37" i="15"/>
  <c r="H37" i="15"/>
  <c r="I37" i="15" s="1"/>
  <c r="G43" i="15"/>
  <c r="H43" i="15"/>
  <c r="I43" i="15" s="1"/>
  <c r="C121" i="8"/>
  <c r="D384" i="24"/>
  <c r="G69" i="15"/>
  <c r="H69" i="15" s="1"/>
  <c r="I69" i="15" s="1"/>
  <c r="I373" i="32"/>
  <c r="C716" i="24"/>
  <c r="G28" i="15"/>
  <c r="H28" i="15"/>
  <c r="I28" i="15" s="1"/>
  <c r="H36" i="15"/>
  <c r="I36" i="15" s="1"/>
  <c r="G36" i="15"/>
  <c r="C715" i="24"/>
  <c r="C648" i="24"/>
  <c r="M716" i="24" s="1"/>
  <c r="D615" i="24"/>
  <c r="H33" i="15"/>
  <c r="I33" i="15" s="1"/>
  <c r="G33" i="15"/>
  <c r="G63" i="15"/>
  <c r="H63" i="15"/>
  <c r="I63" i="15" s="1"/>
  <c r="E715" i="34"/>
  <c r="D716" i="24" l="1"/>
  <c r="D712" i="24"/>
  <c r="D703" i="24"/>
  <c r="D695" i="24"/>
  <c r="D687" i="24"/>
  <c r="D679" i="24"/>
  <c r="D708" i="24"/>
  <c r="D700" i="24"/>
  <c r="D692" i="24"/>
  <c r="D684" i="24"/>
  <c r="D710" i="24"/>
  <c r="D707" i="24"/>
  <c r="D699" i="24"/>
  <c r="D691" i="24"/>
  <c r="D683" i="24"/>
  <c r="D709" i="24"/>
  <c r="D701" i="24"/>
  <c r="D693" i="24"/>
  <c r="D694" i="24"/>
  <c r="D690" i="24"/>
  <c r="D670" i="24"/>
  <c r="D647" i="24"/>
  <c r="D646" i="24"/>
  <c r="D645" i="24"/>
  <c r="D629" i="24"/>
  <c r="D626" i="24"/>
  <c r="D621" i="24"/>
  <c r="D617" i="24"/>
  <c r="D704" i="24"/>
  <c r="D67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4" i="24"/>
  <c r="D698" i="24"/>
  <c r="D685" i="24"/>
  <c r="D678" i="24"/>
  <c r="D672" i="24"/>
  <c r="D620" i="24"/>
  <c r="D616" i="24"/>
  <c r="D711" i="24"/>
  <c r="D705" i="24"/>
  <c r="D686" i="24"/>
  <c r="D677" i="24"/>
  <c r="D669" i="24"/>
  <c r="D627" i="24"/>
  <c r="D713" i="24"/>
  <c r="D702" i="24"/>
  <c r="D680" i="24"/>
  <c r="D674" i="24"/>
  <c r="D623" i="24"/>
  <c r="D619" i="24"/>
  <c r="D688" i="24"/>
  <c r="D622" i="24"/>
  <c r="D682" i="24"/>
  <c r="D697" i="24"/>
  <c r="D706" i="24"/>
  <c r="D681" i="24"/>
  <c r="D676" i="24"/>
  <c r="D668" i="24"/>
  <c r="D618" i="24"/>
  <c r="D625" i="24"/>
  <c r="D696" i="24"/>
  <c r="D689" i="24"/>
  <c r="D671" i="24"/>
  <c r="D673" i="24"/>
  <c r="D628" i="24"/>
  <c r="F715" i="34"/>
  <c r="G625" i="34"/>
  <c r="C138" i="8"/>
  <c r="D417" i="24"/>
  <c r="D715" i="24" l="1"/>
  <c r="E623" i="24"/>
  <c r="G706" i="34"/>
  <c r="M706" i="34" s="1"/>
  <c r="G698" i="34"/>
  <c r="G711" i="34"/>
  <c r="M711" i="34" s="1"/>
  <c r="G703" i="34"/>
  <c r="M703" i="34" s="1"/>
  <c r="G695" i="34"/>
  <c r="G687" i="34"/>
  <c r="M687" i="34" s="1"/>
  <c r="G710" i="34"/>
  <c r="M710" i="34" s="1"/>
  <c r="G702" i="34"/>
  <c r="M702" i="34" s="1"/>
  <c r="G694" i="34"/>
  <c r="M694" i="34" s="1"/>
  <c r="G686" i="34"/>
  <c r="M686" i="34" s="1"/>
  <c r="G716" i="34"/>
  <c r="G707" i="34"/>
  <c r="M707" i="34" s="1"/>
  <c r="G699" i="34"/>
  <c r="M699" i="34" s="1"/>
  <c r="G691" i="34"/>
  <c r="M691" i="34" s="1"/>
  <c r="G683" i="34"/>
  <c r="M683" i="34" s="1"/>
  <c r="G712" i="34"/>
  <c r="M712" i="34" s="1"/>
  <c r="G708" i="34"/>
  <c r="M708" i="34" s="1"/>
  <c r="G704" i="34"/>
  <c r="M704" i="34" s="1"/>
  <c r="G700" i="34"/>
  <c r="M700" i="34" s="1"/>
  <c r="G696" i="34"/>
  <c r="M696" i="34" s="1"/>
  <c r="G690" i="34"/>
  <c r="M690" i="34" s="1"/>
  <c r="G689" i="34"/>
  <c r="M689" i="34" s="1"/>
  <c r="G673" i="34"/>
  <c r="G692" i="34"/>
  <c r="M692" i="34" s="1"/>
  <c r="G681" i="34"/>
  <c r="M681" i="34" s="1"/>
  <c r="G678" i="34"/>
  <c r="M678" i="34" s="1"/>
  <c r="G670" i="34"/>
  <c r="M670" i="34" s="1"/>
  <c r="G647" i="34"/>
  <c r="G646" i="34"/>
  <c r="G645" i="34"/>
  <c r="G675" i="34"/>
  <c r="M675" i="34" s="1"/>
  <c r="G644" i="34"/>
  <c r="G643" i="34"/>
  <c r="G642" i="34"/>
  <c r="G641" i="34"/>
  <c r="G640" i="34"/>
  <c r="G639" i="34"/>
  <c r="G638" i="34"/>
  <c r="G637" i="34"/>
  <c r="G636" i="34"/>
  <c r="G635" i="34"/>
  <c r="G634" i="34"/>
  <c r="G685" i="34"/>
  <c r="M685" i="34" s="1"/>
  <c r="G684" i="34"/>
  <c r="M684" i="34" s="1"/>
  <c r="G677" i="34"/>
  <c r="M677" i="34" s="1"/>
  <c r="G669" i="34"/>
  <c r="M669" i="34" s="1"/>
  <c r="G674" i="34"/>
  <c r="G628" i="34"/>
  <c r="G679" i="34"/>
  <c r="M679" i="34" s="1"/>
  <c r="G676" i="34"/>
  <c r="G629" i="34"/>
  <c r="G626" i="34"/>
  <c r="G713" i="34"/>
  <c r="M713" i="34" s="1"/>
  <c r="G705" i="34"/>
  <c r="M705" i="34" s="1"/>
  <c r="G697" i="34"/>
  <c r="M697" i="34" s="1"/>
  <c r="G672" i="34"/>
  <c r="M672" i="34" s="1"/>
  <c r="G633" i="34"/>
  <c r="G632" i="34"/>
  <c r="G631" i="34"/>
  <c r="G630" i="34"/>
  <c r="G682" i="34"/>
  <c r="M682" i="34" s="1"/>
  <c r="G680" i="34"/>
  <c r="M680" i="34" s="1"/>
  <c r="G627" i="34"/>
  <c r="G688" i="34"/>
  <c r="M688" i="34" s="1"/>
  <c r="G709" i="34"/>
  <c r="M709" i="34" s="1"/>
  <c r="G701" i="34"/>
  <c r="M701" i="34" s="1"/>
  <c r="G693" i="34"/>
  <c r="M693" i="34" s="1"/>
  <c r="G671" i="34"/>
  <c r="M671" i="34" s="1"/>
  <c r="G668" i="34"/>
  <c r="M668" i="34" s="1"/>
  <c r="M715" i="34" s="1"/>
  <c r="C168" i="8"/>
  <c r="D421" i="24"/>
  <c r="E612" i="24"/>
  <c r="C172" i="8" l="1"/>
  <c r="D424" i="24"/>
  <c r="C177" i="8" s="1"/>
  <c r="E712" i="24"/>
  <c r="E708" i="24"/>
  <c r="E700" i="24"/>
  <c r="E692" i="24"/>
  <c r="E684" i="24"/>
  <c r="E711" i="24"/>
  <c r="E705" i="24"/>
  <c r="E697" i="24"/>
  <c r="E689" i="24"/>
  <c r="E681" i="24"/>
  <c r="E716" i="24"/>
  <c r="E704" i="24"/>
  <c r="E696" i="24"/>
  <c r="E688" i="24"/>
  <c r="E680" i="24"/>
  <c r="E713" i="24"/>
  <c r="E706" i="24"/>
  <c r="E698" i="24"/>
  <c r="E710" i="24"/>
  <c r="E707" i="24"/>
  <c r="E691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716" i="24" s="1"/>
  <c r="E701" i="24"/>
  <c r="E685" i="24"/>
  <c r="E678" i="24"/>
  <c r="E672" i="24"/>
  <c r="E695" i="24"/>
  <c r="E686" i="24"/>
  <c r="E677" i="24"/>
  <c r="E669" i="24"/>
  <c r="E627" i="24"/>
  <c r="E702" i="24"/>
  <c r="E679" i="24"/>
  <c r="E674" i="24"/>
  <c r="E699" i="24"/>
  <c r="E687" i="24"/>
  <c r="E671" i="24"/>
  <c r="E625" i="24"/>
  <c r="E703" i="24"/>
  <c r="E682" i="24"/>
  <c r="E676" i="24"/>
  <c r="E629" i="24"/>
  <c r="E668" i="24"/>
  <c r="E646" i="24"/>
  <c r="E709" i="24"/>
  <c r="E694" i="24"/>
  <c r="E670" i="24"/>
  <c r="E626" i="24"/>
  <c r="E693" i="24"/>
  <c r="E690" i="24"/>
  <c r="E645" i="24"/>
  <c r="E683" i="24"/>
  <c r="E673" i="24"/>
  <c r="E628" i="24"/>
  <c r="E647" i="24"/>
  <c r="G715" i="34"/>
  <c r="H628" i="34"/>
  <c r="F690" i="24" l="1"/>
  <c r="F677" i="24"/>
  <c r="F630" i="24"/>
  <c r="F684" i="24"/>
  <c r="F686" i="24"/>
  <c r="F632" i="24"/>
  <c r="F626" i="24"/>
  <c r="F698" i="24"/>
  <c r="F672" i="24"/>
  <c r="F691" i="24"/>
  <c r="F678" i="24"/>
  <c r="F625" i="24"/>
  <c r="G625" i="24" s="1"/>
  <c r="F694" i="24"/>
  <c r="F687" i="24"/>
  <c r="F699" i="24"/>
  <c r="F641" i="24"/>
  <c r="F704" i="24"/>
  <c r="F706" i="24"/>
  <c r="F634" i="24"/>
  <c r="F647" i="24"/>
  <c r="F671" i="24"/>
  <c r="F702" i="24"/>
  <c r="F673" i="24"/>
  <c r="F682" i="24"/>
  <c r="F712" i="24"/>
  <c r="F636" i="24"/>
  <c r="F642" i="24"/>
  <c r="F643" i="24"/>
  <c r="F680" i="24"/>
  <c r="F681" i="24"/>
  <c r="F675" i="24"/>
  <c r="F638" i="24"/>
  <c r="F644" i="24"/>
  <c r="F713" i="24"/>
  <c r="F695" i="24"/>
  <c r="F689" i="24"/>
  <c r="F700" i="24"/>
  <c r="F670" i="24"/>
  <c r="F707" i="24"/>
  <c r="F674" i="24"/>
  <c r="F703" i="24"/>
  <c r="F697" i="24"/>
  <c r="F637" i="24"/>
  <c r="F710" i="24"/>
  <c r="F628" i="24"/>
  <c r="F679" i="24"/>
  <c r="F685" i="24"/>
  <c r="F705" i="24"/>
  <c r="F629" i="24"/>
  <c r="F683" i="24"/>
  <c r="F668" i="24"/>
  <c r="F692" i="24"/>
  <c r="F693" i="24"/>
  <c r="F711" i="24"/>
  <c r="F640" i="24"/>
  <c r="F633" i="24"/>
  <c r="F676" i="24"/>
  <c r="F708" i="24"/>
  <c r="F701" i="24"/>
  <c r="F645" i="24"/>
  <c r="F646" i="24"/>
  <c r="F688" i="24"/>
  <c r="F627" i="24"/>
  <c r="F709" i="24"/>
  <c r="F631" i="24"/>
  <c r="F635" i="24"/>
  <c r="F639" i="24"/>
  <c r="F696" i="24"/>
  <c r="F669" i="24"/>
  <c r="E715" i="24"/>
  <c r="H711" i="34"/>
  <c r="H703" i="34"/>
  <c r="H695" i="34"/>
  <c r="H708" i="34"/>
  <c r="H700" i="34"/>
  <c r="H692" i="34"/>
  <c r="H716" i="34"/>
  <c r="H707" i="34"/>
  <c r="H699" i="34"/>
  <c r="H691" i="34"/>
  <c r="H712" i="34"/>
  <c r="H704" i="34"/>
  <c r="H696" i="34"/>
  <c r="H688" i="34"/>
  <c r="H681" i="34"/>
  <c r="H678" i="34"/>
  <c r="H670" i="34"/>
  <c r="H647" i="34"/>
  <c r="H646" i="34"/>
  <c r="H645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713" i="34"/>
  <c r="H709" i="34"/>
  <c r="H705" i="34"/>
  <c r="H701" i="34"/>
  <c r="H697" i="34"/>
  <c r="H693" i="34"/>
  <c r="H680" i="34"/>
  <c r="H672" i="34"/>
  <c r="H710" i="34"/>
  <c r="H706" i="34"/>
  <c r="H702" i="34"/>
  <c r="H698" i="34"/>
  <c r="H694" i="34"/>
  <c r="H674" i="34"/>
  <c r="H687" i="34"/>
  <c r="H686" i="34"/>
  <c r="H683" i="34"/>
  <c r="H679" i="34"/>
  <c r="H671" i="34"/>
  <c r="H690" i="34"/>
  <c r="H676" i="34"/>
  <c r="H685" i="34"/>
  <c r="H669" i="34"/>
  <c r="H629" i="34"/>
  <c r="H632" i="34"/>
  <c r="H631" i="34"/>
  <c r="H630" i="34"/>
  <c r="H689" i="34"/>
  <c r="H677" i="34"/>
  <c r="H684" i="34"/>
  <c r="H682" i="34"/>
  <c r="H673" i="34"/>
  <c r="H668" i="34"/>
  <c r="F715" i="24" l="1"/>
  <c r="G706" i="24"/>
  <c r="M706" i="24" s="1"/>
  <c r="F183" i="32" s="1"/>
  <c r="G627" i="24"/>
  <c r="G668" i="24"/>
  <c r="M668" i="24" s="1"/>
  <c r="G638" i="24"/>
  <c r="G675" i="24"/>
  <c r="M675" i="24" s="1"/>
  <c r="C55" i="32" s="1"/>
  <c r="G637" i="24"/>
  <c r="G701" i="24"/>
  <c r="M701" i="24" s="1"/>
  <c r="H151" i="32" s="1"/>
  <c r="G670" i="24"/>
  <c r="M670" i="24" s="1"/>
  <c r="E23" i="32" s="1"/>
  <c r="G702" i="24"/>
  <c r="M702" i="24" s="1"/>
  <c r="I151" i="32" s="1"/>
  <c r="G698" i="24"/>
  <c r="M698" i="24" s="1"/>
  <c r="E151" i="32" s="1"/>
  <c r="G695" i="24"/>
  <c r="M695" i="24" s="1"/>
  <c r="I119" i="32" s="1"/>
  <c r="G628" i="24"/>
  <c r="G626" i="24"/>
  <c r="G647" i="24"/>
  <c r="G633" i="24"/>
  <c r="G694" i="24"/>
  <c r="M694" i="24" s="1"/>
  <c r="H119" i="32" s="1"/>
  <c r="G690" i="24"/>
  <c r="M690" i="24" s="1"/>
  <c r="D119" i="32" s="1"/>
  <c r="G679" i="24"/>
  <c r="M679" i="24" s="1"/>
  <c r="G709" i="24"/>
  <c r="G634" i="24"/>
  <c r="G642" i="24"/>
  <c r="G703" i="24"/>
  <c r="M703" i="24" s="1"/>
  <c r="C183" i="32" s="1"/>
  <c r="G686" i="24"/>
  <c r="M686" i="24" s="1"/>
  <c r="G87" i="32" s="1"/>
  <c r="G682" i="24"/>
  <c r="M682" i="24" s="1"/>
  <c r="C87" i="32" s="1"/>
  <c r="G674" i="24"/>
  <c r="G693" i="24"/>
  <c r="M693" i="24" s="1"/>
  <c r="G672" i="24"/>
  <c r="M672" i="24" s="1"/>
  <c r="G23" i="32" s="1"/>
  <c r="G644" i="24"/>
  <c r="G699" i="24"/>
  <c r="M699" i="24" s="1"/>
  <c r="F151" i="32" s="1"/>
  <c r="G683" i="24"/>
  <c r="G678" i="24"/>
  <c r="M678" i="24" s="1"/>
  <c r="G712" i="24"/>
  <c r="M712" i="24" s="1"/>
  <c r="E215" i="32" s="1"/>
  <c r="G711" i="24"/>
  <c r="M711" i="24" s="1"/>
  <c r="D215" i="32" s="1"/>
  <c r="G681" i="24"/>
  <c r="M681" i="24" s="1"/>
  <c r="I55" i="32" s="1"/>
  <c r="G643" i="24"/>
  <c r="G636" i="24"/>
  <c r="G716" i="24"/>
  <c r="G708" i="24"/>
  <c r="M708" i="24" s="1"/>
  <c r="H183" i="32" s="1"/>
  <c r="G705" i="24"/>
  <c r="M705" i="24" s="1"/>
  <c r="E183" i="32" s="1"/>
  <c r="G673" i="24"/>
  <c r="M673" i="24" s="1"/>
  <c r="H23" i="32" s="1"/>
  <c r="G635" i="24"/>
  <c r="G704" i="24"/>
  <c r="M704" i="24" s="1"/>
  <c r="D183" i="32" s="1"/>
  <c r="G696" i="24"/>
  <c r="M696" i="24" s="1"/>
  <c r="C151" i="32" s="1"/>
  <c r="G630" i="24"/>
  <c r="J630" i="24" s="1"/>
  <c r="G710" i="24"/>
  <c r="M710" i="24" s="1"/>
  <c r="C215" i="32" s="1"/>
  <c r="G700" i="24"/>
  <c r="G687" i="24"/>
  <c r="M687" i="24" s="1"/>
  <c r="H87" i="32" s="1"/>
  <c r="G646" i="24"/>
  <c r="G684" i="24"/>
  <c r="M684" i="24" s="1"/>
  <c r="E87" i="32" s="1"/>
  <c r="G639" i="24"/>
  <c r="G692" i="24"/>
  <c r="M692" i="24" s="1"/>
  <c r="G641" i="24"/>
  <c r="G645" i="24"/>
  <c r="G640" i="24"/>
  <c r="G691" i="24"/>
  <c r="M691" i="24" s="1"/>
  <c r="G688" i="24"/>
  <c r="G707" i="24"/>
  <c r="M707" i="24" s="1"/>
  <c r="G183" i="32" s="1"/>
  <c r="G680" i="24"/>
  <c r="M680" i="24" s="1"/>
  <c r="H55" i="32" s="1"/>
  <c r="G631" i="24"/>
  <c r="K644" i="24" s="1"/>
  <c r="G671" i="24"/>
  <c r="M671" i="24" s="1"/>
  <c r="F23" i="32" s="1"/>
  <c r="G677" i="24"/>
  <c r="M677" i="24" s="1"/>
  <c r="G685" i="24"/>
  <c r="M685" i="24" s="1"/>
  <c r="F87" i="32" s="1"/>
  <c r="G629" i="24"/>
  <c r="I629" i="24" s="1"/>
  <c r="G713" i="24"/>
  <c r="M713" i="24" s="1"/>
  <c r="F215" i="32" s="1"/>
  <c r="G669" i="24"/>
  <c r="M669" i="24" s="1"/>
  <c r="D23" i="32" s="1"/>
  <c r="G676" i="24"/>
  <c r="M676" i="24" s="1"/>
  <c r="D55" i="32" s="1"/>
  <c r="G689" i="24"/>
  <c r="M689" i="24" s="1"/>
  <c r="C119" i="32" s="1"/>
  <c r="G697" i="24"/>
  <c r="G632" i="24"/>
  <c r="H715" i="34"/>
  <c r="I629" i="34"/>
  <c r="G715" i="24" l="1"/>
  <c r="H628" i="24"/>
  <c r="E119" i="32"/>
  <c r="E55" i="32"/>
  <c r="G55" i="32"/>
  <c r="G119" i="32"/>
  <c r="K703" i="24"/>
  <c r="K705" i="24"/>
  <c r="K683" i="24"/>
  <c r="K707" i="24"/>
  <c r="K695" i="24"/>
  <c r="K680" i="24"/>
  <c r="K672" i="24"/>
  <c r="K692" i="24"/>
  <c r="K687" i="24"/>
  <c r="K673" i="24"/>
  <c r="K716" i="24"/>
  <c r="K691" i="24"/>
  <c r="K679" i="24"/>
  <c r="K699" i="24"/>
  <c r="K697" i="24"/>
  <c r="K685" i="24"/>
  <c r="K712" i="24"/>
  <c r="K688" i="24"/>
  <c r="K684" i="24"/>
  <c r="K674" i="24"/>
  <c r="K711" i="24"/>
  <c r="K681" i="24"/>
  <c r="K669" i="24"/>
  <c r="K710" i="24"/>
  <c r="K702" i="24"/>
  <c r="K670" i="24"/>
  <c r="K676" i="24"/>
  <c r="K706" i="24"/>
  <c r="K694" i="24"/>
  <c r="K709" i="24"/>
  <c r="K668" i="24"/>
  <c r="K715" i="24" s="1"/>
  <c r="K698" i="24"/>
  <c r="K686" i="24"/>
  <c r="K693" i="24"/>
  <c r="K708" i="24"/>
  <c r="K690" i="24"/>
  <c r="K678" i="24"/>
  <c r="K689" i="24"/>
  <c r="K701" i="24"/>
  <c r="K682" i="24"/>
  <c r="K704" i="24"/>
  <c r="K675" i="24"/>
  <c r="K677" i="24"/>
  <c r="K713" i="24"/>
  <c r="K696" i="24"/>
  <c r="K700" i="24"/>
  <c r="K671" i="24"/>
  <c r="J690" i="24"/>
  <c r="J692" i="24"/>
  <c r="J646" i="24"/>
  <c r="J636" i="24"/>
  <c r="J684" i="24"/>
  <c r="J645" i="24"/>
  <c r="J678" i="24"/>
  <c r="J705" i="24"/>
  <c r="J703" i="24"/>
  <c r="J634" i="24"/>
  <c r="J704" i="24"/>
  <c r="J668" i="24"/>
  <c r="J633" i="24"/>
  <c r="J677" i="24"/>
  <c r="J689" i="24"/>
  <c r="J711" i="24"/>
  <c r="J644" i="24"/>
  <c r="J669" i="24"/>
  <c r="J688" i="24"/>
  <c r="J695" i="24"/>
  <c r="J670" i="24"/>
  <c r="J682" i="24"/>
  <c r="J687" i="24"/>
  <c r="J635" i="24"/>
  <c r="J632" i="24"/>
  <c r="J685" i="24"/>
  <c r="J676" i="24"/>
  <c r="J672" i="24"/>
  <c r="J697" i="24"/>
  <c r="J675" i="24"/>
  <c r="J638" i="24"/>
  <c r="J713" i="24"/>
  <c r="J681" i="24"/>
  <c r="J702" i="24"/>
  <c r="J643" i="24"/>
  <c r="J631" i="24"/>
  <c r="J715" i="24" s="1"/>
  <c r="J712" i="24"/>
  <c r="J693" i="24"/>
  <c r="J640" i="24"/>
  <c r="J639" i="24"/>
  <c r="J691" i="24"/>
  <c r="J709" i="24"/>
  <c r="J716" i="24"/>
  <c r="J680" i="24"/>
  <c r="J642" i="24"/>
  <c r="J700" i="24"/>
  <c r="J686" i="24"/>
  <c r="J710" i="24"/>
  <c r="J673" i="24"/>
  <c r="J641" i="24"/>
  <c r="J683" i="24"/>
  <c r="J671" i="24"/>
  <c r="J707" i="24"/>
  <c r="J696" i="24"/>
  <c r="J699" i="24"/>
  <c r="J706" i="24"/>
  <c r="J674" i="24"/>
  <c r="J701" i="24"/>
  <c r="J679" i="24"/>
  <c r="J698" i="24"/>
  <c r="J708" i="24"/>
  <c r="J647" i="24"/>
  <c r="L647" i="24" s="1"/>
  <c r="J637" i="24"/>
  <c r="J694" i="24"/>
  <c r="I688" i="24"/>
  <c r="I684" i="24"/>
  <c r="I699" i="24"/>
  <c r="I675" i="24"/>
  <c r="I633" i="24"/>
  <c r="I683" i="24"/>
  <c r="I632" i="24"/>
  <c r="I631" i="24"/>
  <c r="I642" i="24"/>
  <c r="I641" i="24"/>
  <c r="I669" i="24"/>
  <c r="I645" i="24"/>
  <c r="I716" i="24"/>
  <c r="I698" i="24"/>
  <c r="I680" i="24"/>
  <c r="I711" i="24"/>
  <c r="I681" i="24"/>
  <c r="I644" i="24"/>
  <c r="I697" i="24"/>
  <c r="I689" i="24"/>
  <c r="I700" i="24"/>
  <c r="I709" i="24"/>
  <c r="I702" i="24"/>
  <c r="I673" i="24"/>
  <c r="I643" i="24"/>
  <c r="I707" i="24"/>
  <c r="I695" i="24"/>
  <c r="I708" i="24"/>
  <c r="I703" i="24"/>
  <c r="I701" i="24"/>
  <c r="I694" i="24"/>
  <c r="I706" i="24"/>
  <c r="I630" i="24"/>
  <c r="I693" i="24"/>
  <c r="I691" i="24"/>
  <c r="I685" i="24"/>
  <c r="I686" i="24"/>
  <c r="I682" i="24"/>
  <c r="I640" i="24"/>
  <c r="I672" i="24"/>
  <c r="I712" i="24"/>
  <c r="I635" i="24"/>
  <c r="I677" i="24"/>
  <c r="I679" i="24"/>
  <c r="I670" i="24"/>
  <c r="I639" i="24"/>
  <c r="I674" i="24"/>
  <c r="I713" i="24"/>
  <c r="I671" i="24"/>
  <c r="I647" i="24"/>
  <c r="I638" i="24"/>
  <c r="I710" i="24"/>
  <c r="I637" i="24"/>
  <c r="I676" i="24"/>
  <c r="I646" i="24"/>
  <c r="I636" i="24"/>
  <c r="I704" i="24"/>
  <c r="I705" i="24"/>
  <c r="I687" i="24"/>
  <c r="I696" i="24"/>
  <c r="I692" i="24"/>
  <c r="I668" i="24"/>
  <c r="I690" i="24"/>
  <c r="I634" i="24"/>
  <c r="I678" i="24"/>
  <c r="F119" i="32"/>
  <c r="F55" i="32"/>
  <c r="M715" i="24"/>
  <c r="C23" i="32"/>
  <c r="I708" i="34"/>
  <c r="I700" i="34"/>
  <c r="I713" i="34"/>
  <c r="I705" i="34"/>
  <c r="I697" i="34"/>
  <c r="I689" i="34"/>
  <c r="I712" i="34"/>
  <c r="I704" i="34"/>
  <c r="I696" i="34"/>
  <c r="I688" i="34"/>
  <c r="I709" i="34"/>
  <c r="I701" i="34"/>
  <c r="I693" i="34"/>
  <c r="I685" i="34"/>
  <c r="I692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80" i="34"/>
  <c r="I672" i="34"/>
  <c r="I684" i="34"/>
  <c r="I677" i="34"/>
  <c r="I669" i="34"/>
  <c r="I687" i="34"/>
  <c r="I686" i="34"/>
  <c r="I683" i="34"/>
  <c r="I679" i="34"/>
  <c r="I671" i="34"/>
  <c r="I711" i="34"/>
  <c r="I707" i="34"/>
  <c r="I703" i="34"/>
  <c r="I699" i="34"/>
  <c r="I695" i="34"/>
  <c r="I682" i="34"/>
  <c r="I676" i="34"/>
  <c r="I668" i="34"/>
  <c r="I706" i="34"/>
  <c r="I698" i="34"/>
  <c r="I681" i="34"/>
  <c r="I674" i="34"/>
  <c r="I632" i="34"/>
  <c r="I631" i="34"/>
  <c r="I630" i="34"/>
  <c r="I647" i="34"/>
  <c r="I645" i="34"/>
  <c r="I710" i="34"/>
  <c r="I702" i="34"/>
  <c r="I694" i="34"/>
  <c r="I670" i="34"/>
  <c r="I716" i="34"/>
  <c r="I691" i="34"/>
  <c r="I673" i="34"/>
  <c r="I678" i="34"/>
  <c r="I646" i="34"/>
  <c r="I690" i="34"/>
  <c r="L687" i="24" l="1"/>
  <c r="L701" i="24"/>
  <c r="L672" i="24"/>
  <c r="L671" i="24"/>
  <c r="L679" i="24"/>
  <c r="L693" i="24"/>
  <c r="L697" i="24"/>
  <c r="M697" i="24" s="1"/>
  <c r="D151" i="32" s="1"/>
  <c r="L704" i="24"/>
  <c r="L711" i="24"/>
  <c r="L690" i="24"/>
  <c r="L708" i="24"/>
  <c r="L702" i="24"/>
  <c r="L700" i="24"/>
  <c r="M700" i="24" s="1"/>
  <c r="G151" i="32" s="1"/>
  <c r="L694" i="24"/>
  <c r="L696" i="24"/>
  <c r="L699" i="24"/>
  <c r="L675" i="24"/>
  <c r="L712" i="24"/>
  <c r="L686" i="24"/>
  <c r="L669" i="24"/>
  <c r="L688" i="24"/>
  <c r="M688" i="24" s="1"/>
  <c r="I87" i="32" s="1"/>
  <c r="L678" i="24"/>
  <c r="L691" i="24"/>
  <c r="L680" i="24"/>
  <c r="L713" i="24"/>
  <c r="L698" i="24"/>
  <c r="L673" i="24"/>
  <c r="L703" i="24"/>
  <c r="L692" i="24"/>
  <c r="L681" i="24"/>
  <c r="L677" i="24"/>
  <c r="L685" i="24"/>
  <c r="L716" i="24"/>
  <c r="L684" i="24"/>
  <c r="L670" i="24"/>
  <c r="L674" i="24"/>
  <c r="M674" i="24" s="1"/>
  <c r="I23" i="32" s="1"/>
  <c r="L676" i="24"/>
  <c r="L707" i="24"/>
  <c r="L710" i="24"/>
  <c r="L689" i="24"/>
  <c r="L683" i="24"/>
  <c r="M683" i="24" s="1"/>
  <c r="D87" i="32" s="1"/>
  <c r="L668" i="24"/>
  <c r="L715" i="24" s="1"/>
  <c r="L706" i="24"/>
  <c r="L695" i="24"/>
  <c r="L709" i="24"/>
  <c r="M709" i="24" s="1"/>
  <c r="I183" i="32" s="1"/>
  <c r="L682" i="24"/>
  <c r="L705" i="24"/>
  <c r="I715" i="24"/>
  <c r="H704" i="24"/>
  <c r="H674" i="24"/>
  <c r="H673" i="24"/>
  <c r="H643" i="24"/>
  <c r="H675" i="24"/>
  <c r="H633" i="24"/>
  <c r="H696" i="24"/>
  <c r="H708" i="24"/>
  <c r="H706" i="24"/>
  <c r="H635" i="24"/>
  <c r="H642" i="24"/>
  <c r="H688" i="24"/>
  <c r="H692" i="24"/>
  <c r="H689" i="24"/>
  <c r="H639" i="24"/>
  <c r="H634" i="24"/>
  <c r="H680" i="24"/>
  <c r="H686" i="24"/>
  <c r="H682" i="24"/>
  <c r="H672" i="24"/>
  <c r="H700" i="24"/>
  <c r="H703" i="24"/>
  <c r="H671" i="24"/>
  <c r="H670" i="24"/>
  <c r="H694" i="24"/>
  <c r="H677" i="24"/>
  <c r="H711" i="24"/>
  <c r="H695" i="24"/>
  <c r="H713" i="24"/>
  <c r="H647" i="24"/>
  <c r="H690" i="24"/>
  <c r="H631" i="24"/>
  <c r="H716" i="24"/>
  <c r="H687" i="24"/>
  <c r="H702" i="24"/>
  <c r="H646" i="24"/>
  <c r="H684" i="24"/>
  <c r="H712" i="24"/>
  <c r="H676" i="24"/>
  <c r="H710" i="24"/>
  <c r="H679" i="24"/>
  <c r="H645" i="24"/>
  <c r="H640" i="24"/>
  <c r="H669" i="24"/>
  <c r="H707" i="24"/>
  <c r="H705" i="24"/>
  <c r="H668" i="24"/>
  <c r="H629" i="24"/>
  <c r="H715" i="24" s="1"/>
  <c r="H632" i="24"/>
  <c r="H644" i="24"/>
  <c r="H699" i="24"/>
  <c r="H697" i="24"/>
  <c r="H709" i="24"/>
  <c r="H685" i="24"/>
  <c r="H641" i="24"/>
  <c r="H636" i="24"/>
  <c r="H691" i="24"/>
  <c r="H698" i="24"/>
  <c r="H693" i="24"/>
  <c r="H638" i="24"/>
  <c r="H637" i="24"/>
  <c r="H683" i="24"/>
  <c r="H678" i="24"/>
  <c r="H681" i="24"/>
  <c r="H630" i="24"/>
  <c r="H701" i="24"/>
  <c r="I715" i="34"/>
  <c r="J630" i="34"/>
  <c r="J713" i="34" l="1"/>
  <c r="J705" i="34"/>
  <c r="J697" i="34"/>
  <c r="J710" i="34"/>
  <c r="J702" i="34"/>
  <c r="J694" i="34"/>
  <c r="J686" i="34"/>
  <c r="J709" i="34"/>
  <c r="J701" i="34"/>
  <c r="J693" i="34"/>
  <c r="J685" i="34"/>
  <c r="J706" i="34"/>
  <c r="J698" i="34"/>
  <c r="J690" i="34"/>
  <c r="J682" i="34"/>
  <c r="J680" i="34"/>
  <c r="J672" i="34"/>
  <c r="J684" i="34"/>
  <c r="J677" i="34"/>
  <c r="J669" i="34"/>
  <c r="J674" i="34"/>
  <c r="J711" i="34"/>
  <c r="J707" i="34"/>
  <c r="J703" i="34"/>
  <c r="J699" i="34"/>
  <c r="J695" i="34"/>
  <c r="J676" i="34"/>
  <c r="J668" i="34"/>
  <c r="J716" i="34"/>
  <c r="J688" i="34"/>
  <c r="J673" i="34"/>
  <c r="J679" i="34"/>
  <c r="J635" i="34"/>
  <c r="J632" i="34"/>
  <c r="J631" i="34"/>
  <c r="J687" i="34"/>
  <c r="J647" i="34"/>
  <c r="L647" i="34" s="1"/>
  <c r="J645" i="34"/>
  <c r="J643" i="34"/>
  <c r="J708" i="34"/>
  <c r="J700" i="34"/>
  <c r="J692" i="34"/>
  <c r="J689" i="34"/>
  <c r="J633" i="34"/>
  <c r="J670" i="34"/>
  <c r="J640" i="34"/>
  <c r="J638" i="34"/>
  <c r="J636" i="34"/>
  <c r="J691" i="34"/>
  <c r="J675" i="34"/>
  <c r="J642" i="34"/>
  <c r="J678" i="34"/>
  <c r="J646" i="34"/>
  <c r="J634" i="34"/>
  <c r="J712" i="34"/>
  <c r="J704" i="34"/>
  <c r="J696" i="34"/>
  <c r="J671" i="34"/>
  <c r="J644" i="34"/>
  <c r="K644" i="34" s="1"/>
  <c r="J683" i="34"/>
  <c r="J681" i="34"/>
  <c r="J641" i="34"/>
  <c r="J639" i="34"/>
  <c r="J637" i="34"/>
  <c r="L716" i="34" l="1"/>
  <c r="L707" i="34"/>
  <c r="L699" i="34"/>
  <c r="L712" i="34"/>
  <c r="L704" i="34"/>
  <c r="L696" i="34"/>
  <c r="L688" i="34"/>
  <c r="L711" i="34"/>
  <c r="L703" i="34"/>
  <c r="L695" i="34"/>
  <c r="M695" i="34" s="1"/>
  <c r="L687" i="34"/>
  <c r="L708" i="34"/>
  <c r="L700" i="34"/>
  <c r="L692" i="34"/>
  <c r="L684" i="34"/>
  <c r="L713" i="34"/>
  <c r="L709" i="34"/>
  <c r="L705" i="34"/>
  <c r="L701" i="34"/>
  <c r="L697" i="34"/>
  <c r="L693" i="34"/>
  <c r="L674" i="34"/>
  <c r="M674" i="34" s="1"/>
  <c r="L685" i="34"/>
  <c r="L683" i="34"/>
  <c r="L679" i="34"/>
  <c r="L671" i="34"/>
  <c r="L710" i="34"/>
  <c r="L706" i="34"/>
  <c r="L702" i="34"/>
  <c r="L698" i="34"/>
  <c r="M698" i="34" s="1"/>
  <c r="L694" i="34"/>
  <c r="L686" i="34"/>
  <c r="L676" i="34"/>
  <c r="M676" i="34" s="1"/>
  <c r="L668" i="34"/>
  <c r="L715" i="34" s="1"/>
  <c r="L689" i="34"/>
  <c r="L681" i="34"/>
  <c r="L678" i="34"/>
  <c r="L670" i="34"/>
  <c r="L691" i="34"/>
  <c r="L690" i="34"/>
  <c r="L675" i="34"/>
  <c r="L669" i="34"/>
  <c r="L672" i="34"/>
  <c r="L677" i="34"/>
  <c r="L682" i="34"/>
  <c r="L680" i="34"/>
  <c r="L673" i="34"/>
  <c r="M673" i="34" s="1"/>
  <c r="J715" i="34"/>
  <c r="K710" i="34"/>
  <c r="K702" i="34"/>
  <c r="K694" i="34"/>
  <c r="K716" i="34"/>
  <c r="K707" i="34"/>
  <c r="K699" i="34"/>
  <c r="K691" i="34"/>
  <c r="K706" i="34"/>
  <c r="K698" i="34"/>
  <c r="K690" i="34"/>
  <c r="K711" i="34"/>
  <c r="K703" i="34"/>
  <c r="K695" i="34"/>
  <c r="K687" i="34"/>
  <c r="K684" i="34"/>
  <c r="K677" i="34"/>
  <c r="K669" i="34"/>
  <c r="K713" i="34"/>
  <c r="K709" i="34"/>
  <c r="K705" i="34"/>
  <c r="K701" i="34"/>
  <c r="K697" i="34"/>
  <c r="K693" i="34"/>
  <c r="K674" i="34"/>
  <c r="K685" i="34"/>
  <c r="K683" i="34"/>
  <c r="K679" i="34"/>
  <c r="K671" i="34"/>
  <c r="K688" i="34"/>
  <c r="K682" i="34"/>
  <c r="K673" i="34"/>
  <c r="K689" i="34"/>
  <c r="K681" i="34"/>
  <c r="K678" i="34"/>
  <c r="K670" i="34"/>
  <c r="K708" i="34"/>
  <c r="K700" i="34"/>
  <c r="K692" i="34"/>
  <c r="K672" i="34"/>
  <c r="K675" i="34"/>
  <c r="K680" i="34"/>
  <c r="K712" i="34"/>
  <c r="K704" i="34"/>
  <c r="K696" i="34"/>
  <c r="K686" i="34"/>
  <c r="K668" i="34"/>
  <c r="K715" i="34" s="1"/>
  <c r="K676" i="34"/>
</calcChain>
</file>

<file path=xl/sharedStrings.xml><?xml version="1.0" encoding="utf-8"?>
<sst xmlns="http://schemas.openxmlformats.org/spreadsheetml/2006/main" count="4851" uniqueCount="1366">
  <si>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</si>
  <si>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</si>
  <si>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</si>
  <si>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</si>
  <si>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</si>
  <si>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</si>
  <si>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</si>
  <si>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</si>
  <si>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</si>
  <si>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</si>
  <si>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</si>
  <si>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</si>
  <si>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</si>
  <si>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</si>
  <si>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</si>
  <si>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</si>
  <si>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</si>
  <si>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</si>
  <si>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</si>
  <si>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</si>
  <si>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</si>
  <si>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</si>
  <si>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</si>
  <si>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</si>
  <si>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</si>
  <si>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</si>
  <si>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</si>
  <si>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</si>
  <si>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</si>
  <si>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</si>
  <si>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</si>
  <si>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</si>
  <si>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</si>
  <si>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</si>
  <si>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</si>
  <si>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</si>
  <si>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</si>
  <si>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</si>
  <si>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</si>
  <si>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</si>
  <si>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</si>
  <si>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</si>
  <si>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</si>
  <si>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</si>
  <si>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</si>
  <si>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</si>
  <si>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</si>
  <si>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</si>
  <si>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</si>
  <si>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</si>
  <si>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</si>
  <si>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</si>
  <si>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</si>
  <si>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</si>
  <si>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</si>
  <si>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</si>
  <si>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</si>
  <si>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</si>
  <si>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</si>
  <si>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</si>
  <si>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</si>
  <si>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</si>
  <si>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</si>
  <si>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</si>
  <si>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</si>
  <si>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</si>
  <si>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</si>
  <si>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</si>
  <si>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</si>
  <si>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</si>
  <si>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</si>
  <si>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</si>
  <si>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</si>
  <si>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</si>
  <si>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</si>
  <si>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</si>
  <si>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</si>
  <si>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</si>
  <si>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</si>
  <si>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</si>
  <si>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</si>
  <si>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</si>
  <si>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</si>
  <si>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</si>
  <si>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</si>
  <si>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</si>
  <si>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</si>
  <si>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</si>
  <si>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</si>
  <si>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</si>
  <si>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</si>
  <si>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</si>
  <si>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</si>
  <si>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</si>
  <si>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</si>
  <si>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</si>
  <si>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</si>
  <si>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</si>
  <si>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</si>
  <si>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</si>
  <si>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</si>
  <si>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</si>
  <si>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</si>
  <si>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</si>
  <si>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</si>
  <si>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</si>
  <si>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</si>
  <si>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</si>
  <si>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</si>
  <si>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</si>
  <si>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</si>
  <si>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</si>
  <si>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</si>
  <si>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</si>
  <si>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</si>
  <si>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</si>
  <si>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</si>
  <si>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</si>
  <si>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</si>
  <si>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</si>
  <si>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</si>
  <si>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</si>
  <si>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</si>
  <si>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</si>
  <si>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</si>
  <si>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</si>
  <si>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</si>
  <si>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</si>
  <si>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</si>
  <si>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</si>
  <si>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</si>
  <si>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</si>
  <si>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</si>
  <si>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</si>
  <si>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</si>
  <si>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</si>
  <si>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</si>
  <si>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</si>
  <si>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</si>
  <si>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</si>
  <si>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</si>
  <si>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</si>
  <si>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</si>
  <si>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</si>
  <si>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</si>
  <si>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</si>
  <si>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</si>
  <si>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</si>
  <si>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</si>
  <si>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</si>
  <si>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</si>
  <si>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</si>
  <si>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</si>
  <si>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</si>
  <si>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</si>
  <si>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</si>
  <si>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</si>
  <si>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</si>
  <si>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</si>
  <si>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</si>
  <si>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</si>
  <si>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</si>
  <si>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</si>
  <si>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</si>
  <si>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</si>
  <si>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</si>
  <si>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</si>
  <si>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</si>
  <si>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</si>
  <si>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</si>
  <si>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</si>
  <si>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</si>
  <si>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</si>
  <si>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</si>
  <si>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</si>
  <si>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</si>
  <si>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</si>
  <si>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</si>
  <si>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</si>
  <si>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</si>
  <si>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</si>
  <si>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</si>
  <si>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</si>
  <si>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</si>
  <si>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</si>
  <si>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</si>
  <si>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</si>
  <si>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</si>
  <si>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</si>
  <si>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</si>
  <si>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</si>
  <si>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</si>
  <si>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</si>
  <si>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</si>
  <si>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</si>
  <si>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</si>
  <si>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</si>
  <si>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</si>
  <si>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</si>
  <si>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</si>
  <si>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</si>
  <si>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</si>
  <si>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</si>
  <si>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</si>
  <si>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</si>
  <si>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</si>
  <si>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</si>
  <si>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</si>
  <si>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</si>
  <si>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</si>
  <si>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</si>
  <si>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</si>
  <si>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</si>
  <si>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</si>
  <si>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</si>
  <si>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</si>
  <si>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</si>
  <si>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</si>
  <si>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</si>
  <si>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</si>
  <si>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</si>
  <si>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</si>
  <si>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</si>
  <si>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</si>
  <si>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</si>
  <si>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</si>
  <si>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</si>
  <si>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</si>
  <si>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</si>
  <si>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</si>
  <si>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</si>
  <si>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</si>
  <si>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</si>
  <si>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</si>
  <si>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</si>
  <si>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</si>
  <si>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</si>
  <si>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</si>
  <si>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</si>
  <si>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</si>
  <si>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</si>
  <si>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</si>
  <si>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</si>
  <si>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</si>
  <si>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</si>
  <si>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</si>
  <si>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</si>
  <si>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</si>
  <si>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</si>
  <si>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</si>
  <si>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</si>
  <si>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</si>
  <si>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</si>
  <si>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</si>
  <si>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</si>
  <si>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</si>
  <si>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</si>
  <si>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</si>
  <si>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</si>
  <si>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</si>
  <si>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</si>
  <si>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</si>
  <si>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</si>
  <si>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</si>
  <si>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</si>
  <si>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</si>
  <si>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</si>
  <si>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</si>
  <si>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</si>
  <si>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</si>
  <si>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</si>
  <si>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</si>
  <si>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</si>
  <si>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</si>
  <si>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</si>
  <si>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</si>
  <si>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</si>
  <si>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</si>
  <si>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</si>
  <si>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</si>
  <si>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</si>
  <si>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</si>
  <si>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</si>
  <si>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</si>
  <si>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</si>
  <si>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</si>
  <si>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</si>
  <si>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</si>
  <si>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</si>
  <si>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</si>
  <si>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</si>
  <si>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</si>
  <si>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</si>
  <si>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</si>
  <si>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</si>
  <si>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</si>
  <si>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</si>
  <si>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</si>
  <si>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</si>
  <si>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</si>
  <si>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008</t>
  </si>
  <si>
    <t>Hospital Name</t>
  </si>
  <si>
    <t>Klickitat County Public Hospital District #1</t>
  </si>
  <si>
    <t>Mailing Address</t>
  </si>
  <si>
    <t>City</t>
  </si>
  <si>
    <t>Goldendale</t>
  </si>
  <si>
    <t>State</t>
  </si>
  <si>
    <t>WA</t>
  </si>
  <si>
    <t>Zip</t>
  </si>
  <si>
    <t>County</t>
  </si>
  <si>
    <t xml:space="preserve">Klickitat   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</si>
  <si>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</si>
  <si>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</si>
  <si>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</si>
  <si>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</si>
  <si>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</si>
  <si>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</si>
  <si>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</si>
  <si>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</si>
  <si>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</si>
  <si>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</si>
  <si>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</si>
  <si>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</si>
  <si>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</si>
  <si>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</si>
  <si>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</si>
  <si>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</si>
  <si>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</si>
  <si>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</si>
  <si>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</si>
  <si>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</si>
  <si>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</si>
  <si>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</si>
  <si>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</si>
  <si>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</si>
  <si>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</si>
  <si>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</si>
  <si>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</si>
  <si>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</si>
  <si>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</si>
  <si>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</si>
  <si>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</si>
  <si>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</si>
  <si>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</si>
  <si>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</si>
  <si>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</si>
  <si>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</si>
  <si>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</si>
  <si>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</si>
  <si>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</si>
  <si>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</si>
  <si>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</si>
  <si>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</si>
  <si>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</si>
  <si>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</si>
  <si>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</si>
  <si>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</si>
  <si>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</si>
  <si>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</si>
  <si>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</si>
  <si>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</si>
  <si>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</si>
  <si>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</si>
  <si>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</si>
  <si>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</si>
  <si>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</si>
  <si>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</si>
  <si>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</si>
  <si>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</si>
  <si>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</si>
  <si>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</si>
  <si>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</si>
  <si>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</si>
  <si>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</si>
  <si>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</si>
  <si>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</si>
  <si>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</si>
  <si>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</si>
  <si>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</si>
  <si>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</si>
  <si>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</si>
  <si>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</si>
  <si>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</si>
  <si>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</si>
  <si>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</si>
  <si>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</si>
  <si>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</si>
  <si>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</si>
  <si>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</si>
  <si>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</si>
  <si>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</si>
  <si>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</si>
  <si>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</si>
  <si>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</si>
  <si>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</si>
  <si>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</si>
  <si>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</si>
  <si>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</si>
  <si>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</si>
  <si>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</si>
  <si>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</si>
  <si>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</si>
  <si>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</si>
  <si>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</si>
  <si>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</si>
  <si>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</si>
  <si>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</si>
  <si>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</si>
  <si>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</si>
  <si>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</si>
  <si>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</si>
  <si>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</si>
  <si>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</si>
  <si>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</si>
  <si>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</si>
  <si>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</si>
  <si>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</si>
  <si>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</si>
  <si>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</si>
  <si>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</si>
  <si>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</si>
  <si>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</si>
  <si>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</si>
  <si>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</si>
  <si>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</si>
  <si>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</si>
  <si>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</si>
  <si>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</si>
  <si>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</si>
  <si>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</si>
  <si>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</si>
  <si>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</si>
  <si>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</si>
  <si>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</si>
  <si>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</si>
  <si>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</si>
  <si>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</si>
  <si>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</si>
  <si>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</si>
  <si>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</si>
  <si>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</si>
  <si>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</si>
  <si>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</si>
  <si>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</si>
  <si>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</si>
  <si>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</si>
  <si>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</si>
  <si>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</si>
  <si>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</si>
  <si>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</si>
  <si>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</si>
  <si>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</si>
  <si>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</si>
  <si>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</si>
  <si>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</si>
  <si>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</si>
  <si>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</si>
  <si>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</si>
  <si>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</si>
  <si>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</si>
  <si>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</si>
  <si>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</si>
  <si>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</si>
  <si>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</si>
  <si>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</si>
  <si>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</si>
  <si>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</si>
  <si>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</si>
  <si>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</si>
  <si>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</si>
  <si>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</si>
  <si>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</si>
  <si>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</si>
  <si>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</si>
  <si>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</si>
  <si>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</si>
  <si>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</si>
  <si>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</si>
  <si>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</si>
  <si>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</si>
  <si>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</si>
  <si>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</si>
  <si>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</si>
  <si>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</si>
  <si>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</si>
  <si>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</si>
  <si>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</si>
  <si>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</si>
  <si>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</si>
  <si>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</si>
  <si>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</si>
  <si>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</si>
  <si>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</si>
  <si>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</si>
  <si>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</si>
  <si>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</si>
  <si>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</si>
  <si>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</si>
  <si>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</si>
  <si>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</si>
  <si>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</si>
  <si>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</si>
  <si>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</si>
  <si>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</si>
  <si>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</si>
  <si>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</si>
  <si>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</si>
  <si>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</si>
  <si>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</si>
  <si>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</si>
  <si>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</si>
  <si>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</si>
  <si>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</si>
  <si>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</si>
  <si>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</si>
  <si>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</si>
  <si>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</si>
  <si>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</si>
  <si>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</si>
  <si>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</si>
  <si>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</si>
  <si>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</si>
  <si>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</si>
  <si>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</si>
  <si>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</si>
  <si>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</si>
  <si>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</si>
  <si>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</si>
  <si>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</si>
  <si>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</si>
  <si>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</si>
  <si>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</si>
  <si>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</si>
  <si>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</si>
  <si>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</si>
  <si>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</si>
  <si>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</si>
  <si>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</si>
  <si>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</si>
  <si>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</si>
  <si>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</si>
  <si>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</si>
  <si>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</si>
  <si>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</si>
  <si>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</si>
  <si>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</si>
  <si>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</si>
  <si>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</si>
  <si>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</si>
  <si>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</si>
  <si>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</si>
  <si>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</si>
  <si>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</si>
  <si>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</si>
  <si>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</si>
  <si>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</si>
  <si>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</si>
  <si>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</si>
  <si>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</si>
  <si>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</si>
  <si>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</si>
  <si>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</si>
  <si>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</si>
  <si>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</si>
  <si>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</si>
  <si>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</si>
  <si>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</si>
  <si>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</si>
  <si>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</si>
  <si>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</si>
  <si>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</si>
  <si>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</si>
  <si>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</si>
  <si>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</si>
  <si>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</si>
  <si>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</si>
  <si>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</si>
  <si>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</si>
  <si>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</si>
  <si>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</si>
  <si>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</si>
  <si>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</si>
  <si>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</si>
  <si>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</si>
  <si>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</si>
  <si>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</si>
  <si>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</si>
  <si>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</si>
  <si>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</si>
  <si>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</si>
  <si>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</si>
  <si>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</si>
  <si>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</si>
  <si>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</si>
  <si>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</si>
  <si>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</si>
  <si>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</si>
  <si>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</si>
  <si>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</si>
  <si>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</si>
  <si>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</si>
  <si>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</si>
  <si>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</si>
  <si>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</si>
  <si>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</si>
  <si>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</si>
  <si>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</si>
  <si>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</si>
  <si>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</si>
  <si>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</si>
  <si>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</si>
  <si>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</si>
  <si>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</si>
  <si>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</si>
  <si>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</si>
  <si>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</si>
  <si>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</si>
  <si>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</si>
  <si>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</si>
  <si>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</si>
  <si>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</si>
  <si>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</si>
  <si>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</si>
  <si>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</si>
  <si>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</si>
  <si>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</si>
  <si>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</si>
  <si>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</si>
  <si>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</si>
  <si>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</si>
  <si>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</si>
  <si>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</si>
  <si>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</si>
  <si>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</si>
  <si>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</si>
  <si>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</si>
  <si>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</si>
  <si>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</si>
  <si>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</si>
  <si>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</si>
  <si>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</si>
  <si>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</si>
  <si>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</si>
  <si>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</si>
  <si>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</si>
  <si>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</si>
  <si>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</si>
  <si>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</si>
  <si>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</si>
  <si>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</si>
  <si>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</si>
  <si>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</si>
  <si>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</si>
  <si>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</si>
  <si>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</si>
  <si>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</si>
  <si>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</si>
  <si>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</si>
  <si>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</si>
  <si>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</si>
  <si>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</si>
  <si>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</si>
  <si>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</si>
  <si>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</si>
  <si>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</si>
  <si>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</si>
  <si>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</si>
  <si>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</si>
  <si>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</si>
  <si>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</si>
  <si>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</si>
  <si>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</si>
  <si>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</si>
  <si>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</si>
  <si>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</si>
  <si>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</si>
  <si>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</si>
  <si>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</si>
  <si>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</si>
  <si>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</si>
  <si>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</si>
  <si>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</si>
  <si>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</si>
  <si>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</si>
  <si>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</si>
  <si>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</si>
  <si>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</si>
  <si>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</si>
  <si>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</si>
  <si>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</si>
  <si>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</si>
  <si>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</si>
  <si>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</si>
  <si>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</si>
  <si>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</si>
  <si>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</si>
  <si>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</si>
  <si>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</si>
  <si>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</si>
  <si>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</si>
  <si>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</si>
  <si>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</si>
  <si>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</si>
  <si>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</si>
  <si>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</si>
  <si>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</si>
  <si>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</si>
  <si>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</si>
  <si>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</si>
  <si>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</si>
  <si>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</si>
  <si>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</si>
  <si>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</si>
  <si>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</si>
  <si>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</si>
  <si>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</si>
  <si>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</si>
  <si>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</si>
  <si>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</si>
  <si>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</si>
  <si>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</si>
  <si>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</si>
  <si>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</si>
  <si>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</si>
  <si>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</si>
  <si>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</si>
  <si>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</si>
  <si>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</si>
  <si>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</si>
  <si>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</si>
  <si>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</si>
  <si>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</si>
  <si>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</si>
  <si>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</si>
  <si>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</si>
  <si>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</si>
  <si>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</si>
  <si>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</si>
  <si>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</si>
  <si>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</si>
  <si>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</si>
  <si>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</si>
  <si>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</si>
  <si>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</si>
  <si>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</si>
  <si>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</si>
  <si>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</si>
  <si>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</si>
  <si>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</si>
  <si>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</si>
  <si>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</si>
  <si>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</si>
  <si>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</si>
  <si>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</si>
  <si>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</si>
  <si>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</si>
  <si>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</si>
  <si>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</si>
  <si>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</si>
  <si>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</si>
  <si>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</si>
  <si>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</si>
  <si>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</si>
  <si>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</si>
  <si>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</si>
  <si>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</si>
  <si>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</si>
  <si>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</si>
  <si>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</si>
  <si>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</si>
  <si>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</si>
  <si>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</si>
  <si>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</si>
  <si>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</si>
  <si>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</si>
  <si>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</si>
  <si>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</si>
  <si>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</si>
  <si>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</si>
  <si>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</si>
  <si>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</si>
  <si>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</si>
  <si>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</si>
  <si>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</si>
  <si>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</si>
  <si>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</si>
  <si>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</si>
  <si>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</si>
  <si>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</si>
  <si>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</si>
  <si>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</si>
  <si>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</si>
  <si>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</si>
  <si>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</si>
  <si>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</si>
  <si>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</si>
  <si>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</si>
  <si>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</si>
  <si>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</si>
  <si>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</si>
  <si>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</si>
  <si>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</si>
  <si>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</si>
  <si>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</si>
  <si>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</si>
  <si>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</si>
  <si>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</si>
  <si>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</si>
  <si>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</si>
  <si>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</si>
  <si>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</si>
  <si>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</si>
  <si>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</si>
  <si>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</si>
  <si>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</si>
  <si>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</si>
  <si>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</si>
  <si>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</si>
  <si>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</si>
  <si>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</si>
  <si>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</si>
  <si>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</si>
  <si>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</si>
  <si>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</si>
  <si>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</si>
  <si>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</si>
  <si>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</si>
  <si>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</si>
  <si>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</si>
  <si>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</si>
  <si>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</si>
  <si>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</si>
  <si>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</si>
  <si>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</si>
  <si>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</si>
  <si>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</si>
  <si>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</si>
  <si>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</si>
  <si>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</si>
  <si>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</si>
  <si>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</si>
  <si>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</si>
  <si>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</si>
  <si>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</si>
  <si>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</si>
  <si>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</si>
  <si>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</si>
  <si>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</si>
  <si>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</si>
  <si>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</si>
  <si>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</si>
  <si>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</si>
  <si>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</si>
  <si>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</si>
  <si>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</si>
  <si>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</si>
  <si>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</si>
  <si>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</si>
  <si>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</si>
  <si>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</si>
  <si>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</si>
  <si>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</si>
  <si>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</si>
  <si>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</si>
  <si>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</si>
  <si>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</si>
  <si>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</si>
  <si>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</si>
  <si>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</si>
  <si>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</si>
  <si>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</si>
  <si>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</si>
  <si>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</si>
  <si>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</si>
  <si>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</si>
  <si>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</si>
  <si>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</si>
  <si>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</si>
  <si>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</si>
  <si>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</si>
  <si>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</si>
  <si>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</si>
  <si>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</si>
  <si>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</si>
  <si>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</si>
  <si>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</si>
  <si>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</si>
  <si>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</si>
  <si>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</si>
  <si>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</si>
  <si>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</si>
  <si>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</si>
  <si>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</si>
  <si>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</si>
  <si>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</si>
  <si>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</si>
  <si>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</si>
  <si>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</si>
  <si>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</si>
  <si>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</si>
  <si>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</si>
  <si>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</si>
  <si>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</si>
  <si>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</si>
  <si>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</si>
  <si>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</si>
  <si>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</si>
  <si>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</si>
  <si>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</si>
  <si>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</si>
  <si>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</si>
  <si>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</si>
  <si>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</si>
  <si>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</si>
  <si>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</si>
  <si>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</si>
  <si>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</si>
  <si>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</si>
  <si>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</si>
  <si>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</si>
  <si>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</si>
  <si>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</si>
  <si>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</si>
  <si>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</si>
  <si>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</si>
  <si>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</si>
  <si>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</si>
  <si>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</si>
  <si>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</si>
  <si>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</si>
  <si>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</si>
  <si>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</si>
  <si>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</si>
  <si>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</si>
  <si>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</si>
  <si>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</si>
  <si>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</si>
  <si>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</si>
  <si>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</si>
  <si>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</si>
  <si>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</si>
  <si>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</si>
  <si>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</si>
  <si>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</si>
  <si>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</si>
  <si>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</si>
  <si>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</si>
  <si>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</si>
  <si>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</si>
  <si>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</si>
  <si>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</si>
  <si>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</si>
  <si>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</si>
  <si>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</si>
  <si>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</si>
  <si>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</si>
  <si>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</si>
  <si>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</si>
  <si>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</si>
  <si>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</si>
  <si>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</si>
  <si>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</si>
  <si>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</si>
  <si>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</si>
  <si>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</si>
  <si>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</si>
  <si>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</si>
  <si>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</si>
  <si>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</si>
  <si>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</si>
  <si>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</si>
  <si>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</si>
  <si>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</si>
  <si>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</si>
  <si>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</si>
  <si>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</si>
  <si>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</si>
  <si>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</si>
  <si>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</si>
  <si>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</si>
  <si>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</si>
  <si>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</si>
  <si>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</si>
  <si>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</si>
  <si>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</si>
  <si>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</si>
  <si>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</si>
  <si>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</si>
  <si>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</si>
  <si>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</si>
  <si>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</si>
  <si>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</si>
  <si>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</si>
  <si>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</si>
  <si>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</si>
  <si>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</si>
  <si>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</si>
  <si>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</si>
  <si>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</si>
  <si>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</si>
  <si>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</si>
  <si>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</si>
  <si>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</si>
  <si>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</si>
  <si>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</si>
  <si>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</si>
  <si>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</si>
  <si>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</si>
  <si>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</si>
  <si>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</si>
  <si>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</si>
  <si>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</si>
  <si>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</si>
  <si>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</si>
  <si>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</si>
  <si>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</si>
  <si>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</si>
  <si>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</si>
  <si>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</si>
  <si>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</si>
  <si>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</si>
  <si>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</si>
  <si>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</si>
  <si>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</si>
  <si>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</si>
  <si>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</si>
  <si>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</si>
  <si>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</si>
  <si>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</si>
  <si>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</si>
  <si>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</si>
  <si>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</si>
  <si>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</si>
  <si>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</si>
  <si>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</si>
  <si>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</si>
  <si>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</si>
  <si>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</si>
  <si>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</si>
  <si>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</si>
  <si>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</si>
  <si>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</si>
  <si>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</si>
  <si>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</si>
  <si>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</si>
  <si>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</si>
  <si>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</si>
  <si>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</si>
  <si>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</si>
  <si>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</si>
  <si>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</si>
  <si>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</si>
  <si>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</si>
  <si>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</si>
  <si>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</si>
  <si>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</si>
  <si>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 xml:space="preserve">Jonathan Hatfield </t>
  </si>
  <si>
    <t xml:space="preserve">Lori Groves </t>
  </si>
  <si>
    <t xml:space="preserve">Larry Hoctor 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</si>
  <si>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</si>
  <si>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</si>
  <si>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</si>
  <si>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</si>
  <si>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</si>
  <si>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</si>
  <si>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</si>
  <si>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</si>
  <si>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</si>
  <si>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</si>
  <si>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</si>
  <si>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</si>
  <si>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</si>
  <si>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</si>
  <si>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</si>
  <si>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</si>
  <si>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</si>
  <si>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</si>
  <si>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</si>
  <si>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</si>
  <si>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</si>
  <si>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</si>
  <si>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</si>
  <si>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</si>
  <si>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</si>
  <si>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</si>
  <si>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</si>
  <si>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</si>
  <si>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</si>
  <si>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</si>
  <si>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</si>
  <si>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</si>
  <si>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</si>
  <si>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</si>
  <si>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</si>
  <si>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</si>
  <si>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</si>
  <si>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</si>
  <si>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</si>
  <si>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</si>
  <si>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</si>
  <si>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</si>
  <si>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</si>
  <si>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</si>
  <si>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</si>
  <si>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</si>
  <si>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</si>
  <si>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</si>
  <si>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</si>
  <si>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</si>
  <si>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</si>
  <si>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</si>
  <si>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</si>
  <si>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</si>
  <si>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</si>
  <si>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</si>
  <si>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</si>
  <si>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</si>
  <si>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</si>
  <si>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</si>
  <si>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</si>
  <si>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</si>
  <si>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</si>
  <si>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</si>
  <si>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</si>
  <si>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</si>
  <si>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</si>
  <si>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</si>
  <si>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</si>
  <si>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</si>
  <si>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</si>
  <si>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</si>
  <si>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</si>
  <si>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</si>
  <si>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</si>
  <si>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</si>
  <si>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</si>
  <si>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</si>
  <si>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</si>
  <si>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</si>
  <si>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</si>
  <si>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</si>
  <si>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</si>
  <si>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</si>
  <si>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</si>
  <si>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</si>
  <si>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</si>
  <si>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</si>
  <si>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</si>
  <si>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</si>
  <si>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</si>
  <si>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</si>
  <si>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</si>
  <si>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</si>
  <si>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</si>
  <si>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</si>
  <si>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</si>
  <si>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</si>
  <si>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</si>
  <si>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</si>
  <si>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</si>
  <si>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</si>
  <si>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</si>
  <si>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</si>
  <si>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</si>
  <si>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</si>
  <si>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</si>
  <si>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</si>
  <si>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</si>
  <si>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</si>
  <si>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</si>
  <si>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</si>
  <si>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</si>
  <si>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</si>
  <si>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</si>
  <si>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</si>
  <si>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</si>
  <si>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</si>
  <si>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</si>
  <si>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</si>
  <si>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</si>
  <si>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</si>
  <si>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</si>
  <si>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</si>
  <si>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</si>
  <si>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</si>
  <si>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</si>
  <si>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</si>
  <si>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</si>
  <si>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</si>
  <si>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</si>
  <si>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</si>
  <si>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</si>
  <si>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</si>
  <si>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</si>
  <si>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</si>
  <si>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</si>
  <si>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</si>
  <si>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</si>
  <si>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</si>
  <si>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</si>
  <si>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</si>
  <si>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</si>
  <si>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</si>
  <si>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</si>
  <si>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</si>
  <si>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</si>
  <si>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</si>
  <si>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</si>
  <si>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</si>
  <si>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</si>
  <si>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</si>
  <si>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</si>
  <si>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</si>
  <si>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</si>
  <si>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</si>
  <si>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</si>
  <si>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</si>
  <si>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</si>
  <si>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</si>
  <si>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</si>
  <si>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</si>
  <si>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</si>
  <si>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</si>
  <si>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</si>
  <si>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</si>
  <si>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</si>
  <si>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</si>
  <si>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</si>
  <si>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</si>
  <si>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</si>
  <si>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</si>
  <si>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</si>
  <si>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</si>
  <si>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</si>
  <si>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</si>
  <si>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</si>
  <si>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</si>
  <si>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</si>
  <si>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</si>
  <si>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</si>
  <si>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</si>
  <si>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</si>
  <si>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</si>
  <si>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</si>
  <si>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</si>
  <si>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</si>
  <si>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</si>
  <si>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</si>
  <si>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</si>
  <si>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</si>
  <si>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</si>
  <si>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</si>
  <si>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</si>
  <si>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</si>
  <si>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</si>
  <si>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</si>
  <si>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</si>
  <si>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</si>
  <si>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</si>
  <si>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</si>
  <si>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</si>
  <si>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</si>
  <si>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</si>
  <si>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</si>
  <si>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</si>
  <si>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</si>
  <si>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</si>
  <si>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</si>
  <si>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</si>
  <si>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</si>
  <si>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</si>
  <si>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</si>
  <si>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</si>
  <si>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</si>
  <si>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</si>
  <si>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</si>
  <si>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</si>
  <si>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</si>
  <si>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</si>
  <si>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</si>
  <si>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</si>
  <si>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</si>
  <si>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</si>
  <si>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</si>
  <si>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</si>
  <si>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</si>
  <si>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</si>
  <si>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</si>
  <si>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</si>
  <si>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</si>
  <si>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</si>
  <si>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</si>
  <si>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</si>
  <si>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</si>
  <si>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</si>
  <si>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</si>
  <si>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</si>
  <si>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</si>
  <si>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</si>
  <si>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</si>
  <si>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</si>
  <si>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</si>
  <si>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</si>
  <si>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</si>
  <si>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</si>
  <si>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</si>
  <si>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</si>
  <si>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</si>
  <si>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</si>
  <si>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</si>
  <si>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</si>
  <si>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</si>
  <si>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</si>
  <si>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</si>
  <si>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</si>
  <si>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</si>
  <si>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</si>
  <si>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</si>
  <si>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</si>
  <si>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</si>
  <si>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</si>
  <si>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</si>
  <si>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</si>
  <si>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</si>
  <si>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</si>
  <si>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</si>
  <si>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</si>
  <si>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</si>
  <si>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</si>
  <si>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</si>
  <si>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</si>
  <si>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</si>
  <si>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</si>
  <si>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</si>
  <si>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</si>
  <si>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</si>
  <si>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</si>
  <si>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</si>
  <si>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</si>
  <si>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</si>
  <si>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</si>
  <si>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</si>
  <si>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</si>
  <si>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</si>
  <si>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</si>
  <si>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</si>
  <si>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</si>
  <si>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</si>
  <si>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</si>
  <si>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</si>
  <si>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</si>
  <si>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</si>
  <si>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</si>
  <si>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</si>
  <si>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</si>
  <si>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</si>
  <si>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</si>
  <si>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</si>
  <si>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</si>
  <si>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</si>
  <si>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</si>
  <si>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</si>
  <si>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</si>
  <si>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</si>
  <si>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Kayla Wehr</t>
  </si>
  <si>
    <t>kwehr@kvhealth.net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</si>
</sst>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2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0" fontId="11" fillId="0" borderId="0" xfId="631" applyAlignment="1" applyProtection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730885</xdr:colOff>
      <xdr:row>0</xdr:row>
      <xdr:rowOff>541600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kwehr@kvhealth.net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kwehr@kvhealth.net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0" zoomScaleNormal="8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>
        <v>343259.94</v>
      </c>
      <c r="F47" s="273"/>
      <c r="G47" s="273"/>
      <c r="H47" s="273"/>
      <c r="I47" s="273"/>
      <c r="J47" s="273"/>
      <c r="K47" s="273"/>
      <c r="L47" s="273"/>
      <c r="M47" s="273"/>
      <c r="N47" s="273">
        <v>59573.24</v>
      </c>
      <c r="O47" s="273"/>
      <c r="P47" s="273">
        <v>344000</v>
      </c>
      <c r="Q47" s="273"/>
      <c r="R47" s="273">
        <v>41967.47</v>
      </c>
      <c r="S47" s="273"/>
      <c r="T47" s="273"/>
      <c r="U47" s="273">
        <v>146270.57999999999</v>
      </c>
      <c r="V47" s="273"/>
      <c r="W47" s="273"/>
      <c r="X47" s="273">
        <v>488.3</v>
      </c>
      <c r="Y47" s="273">
        <v>199919.82</v>
      </c>
      <c r="Z47" s="273"/>
      <c r="AA47" s="273"/>
      <c r="AB47" s="273">
        <v>169866.71</v>
      </c>
      <c r="AC47" s="273">
        <v>1303.47</v>
      </c>
      <c r="AD47" s="273"/>
      <c r="AE47" s="273">
        <v>263579.53999999998</v>
      </c>
      <c r="AF47" s="273"/>
      <c r="AG47" s="273">
        <v>364464.27</v>
      </c>
      <c r="AH47" s="273"/>
      <c r="AI47" s="273"/>
      <c r="AJ47" s="273">
        <v>840561</v>
      </c>
      <c r="AK47" s="273"/>
      <c r="AL47" s="273"/>
      <c r="AM47" s="273"/>
      <c r="AN47" s="273"/>
      <c r="AO47" s="273"/>
      <c r="AP47" s="273"/>
      <c r="AQ47" s="273"/>
      <c r="AR47" s="273">
        <v>89549.11</v>
      </c>
      <c r="AS47" s="273"/>
      <c r="AT47" s="273"/>
      <c r="AU47" s="273"/>
      <c r="AV47" s="273"/>
      <c r="AW47" s="273"/>
      <c r="AX47" s="273"/>
      <c r="AY47" s="273">
        <v>125437.01</v>
      </c>
      <c r="AZ47" s="273"/>
      <c r="BA47" s="273"/>
      <c r="BB47" s="273"/>
      <c r="BC47" s="273"/>
      <c r="BD47" s="273">
        <v>34539.85</v>
      </c>
      <c r="BE47" s="273">
        <v>177459.3</v>
      </c>
      <c r="BF47" s="273">
        <v>122235.26</v>
      </c>
      <c r="BG47" s="273"/>
      <c r="BH47" s="273">
        <v>127039.12</v>
      </c>
      <c r="BI47" s="273"/>
      <c r="BJ47" s="273">
        <v>86150.04</v>
      </c>
      <c r="BK47" s="273">
        <f>28+244135.34</f>
        <v>244163.34</v>
      </c>
      <c r="BL47" s="273">
        <v>125861.22</v>
      </c>
      <c r="BM47" s="273"/>
      <c r="BN47" s="273">
        <f>346004.6+219286.88</f>
        <v>565291.48</v>
      </c>
      <c r="BO47" s="273"/>
      <c r="BP47" s="273"/>
      <c r="BQ47" s="273"/>
      <c r="BR47" s="273"/>
      <c r="BS47" s="273"/>
      <c r="BT47" s="273"/>
      <c r="BU47" s="273"/>
      <c r="BV47" s="273">
        <v>110860.48</v>
      </c>
      <c r="BW47" s="273"/>
      <c r="BX47" s="273"/>
      <c r="BY47" s="273"/>
      <c r="BZ47" s="273"/>
      <c r="CA47" s="273"/>
      <c r="CB47" s="273"/>
      <c r="CC47" s="273">
        <v>88256.74</v>
      </c>
      <c r="CD47" s="16"/>
      <c r="CE47" s="25">
        <f>SUM(C47:CC47)</f>
        <v>4672097.29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>
        <v>65796</v>
      </c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>
        <v>1592591.09</v>
      </c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1658387.09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4"/>
      <c r="Q59" s="275"/>
      <c r="R59" s="275"/>
      <c r="S59" s="263">
        <v>0</v>
      </c>
      <c r="T59" s="263">
        <v>0</v>
      </c>
      <c r="U59" s="276"/>
      <c r="V59" s="275"/>
      <c r="W59" s="275"/>
      <c r="X59" s="275"/>
      <c r="Y59" s="275"/>
      <c r="Z59" s="275"/>
      <c r="AA59" s="275"/>
      <c r="AB59" s="263">
        <v>0</v>
      </c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/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85981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>
        <v>16.350000000000001</v>
      </c>
      <c r="F60" s="277"/>
      <c r="G60" s="277"/>
      <c r="H60" s="277"/>
      <c r="I60" s="277"/>
      <c r="J60" s="277"/>
      <c r="K60" s="277"/>
      <c r="L60" s="277"/>
      <c r="M60" s="277"/>
      <c r="N60" s="277">
        <v>3.15</v>
      </c>
      <c r="O60" s="277"/>
      <c r="P60" s="274">
        <v>12.97</v>
      </c>
      <c r="Q60" s="274"/>
      <c r="R60" s="274">
        <v>1</v>
      </c>
      <c r="S60" s="278"/>
      <c r="T60" s="278"/>
      <c r="U60" s="279">
        <v>9</v>
      </c>
      <c r="V60" s="274"/>
      <c r="W60" s="274"/>
      <c r="X60" s="274"/>
      <c r="Y60" s="274">
        <v>7.93</v>
      </c>
      <c r="Z60" s="274"/>
      <c r="AA60" s="274"/>
      <c r="AB60" s="278">
        <v>7.75</v>
      </c>
      <c r="AC60" s="274"/>
      <c r="AD60" s="274"/>
      <c r="AE60" s="274">
        <v>11.03</v>
      </c>
      <c r="AF60" s="274"/>
      <c r="AG60" s="274">
        <v>14.71</v>
      </c>
      <c r="AH60" s="274"/>
      <c r="AI60" s="274"/>
      <c r="AJ60" s="274">
        <v>39.619999999999997</v>
      </c>
      <c r="AK60" s="274"/>
      <c r="AL60" s="274"/>
      <c r="AM60" s="274"/>
      <c r="AN60" s="274"/>
      <c r="AO60" s="274"/>
      <c r="AP60" s="274"/>
      <c r="AQ60" s="274"/>
      <c r="AR60" s="274">
        <v>5.89</v>
      </c>
      <c r="AS60" s="274"/>
      <c r="AT60" s="274"/>
      <c r="AU60" s="274"/>
      <c r="AV60" s="278"/>
      <c r="AW60" s="278"/>
      <c r="AX60" s="278"/>
      <c r="AY60" s="274">
        <v>8.5399999999999991</v>
      </c>
      <c r="AZ60" s="274"/>
      <c r="BA60" s="278"/>
      <c r="BB60" s="278"/>
      <c r="BC60" s="278"/>
      <c r="BD60" s="278">
        <v>1.65</v>
      </c>
      <c r="BE60" s="274">
        <v>12</v>
      </c>
      <c r="BF60" s="278">
        <v>9.74</v>
      </c>
      <c r="BG60" s="278"/>
      <c r="BH60" s="278">
        <v>6.52</v>
      </c>
      <c r="BI60" s="278"/>
      <c r="BJ60" s="278">
        <v>4.1100000000000003</v>
      </c>
      <c r="BK60" s="278">
        <v>12.3</v>
      </c>
      <c r="BL60" s="278">
        <v>8.2899999999999991</v>
      </c>
      <c r="BM60" s="278"/>
      <c r="BN60" s="278">
        <v>11.84</v>
      </c>
      <c r="BO60" s="278"/>
      <c r="BP60" s="278"/>
      <c r="BQ60" s="278"/>
      <c r="BR60" s="278"/>
      <c r="BS60" s="278"/>
      <c r="BT60" s="278"/>
      <c r="BU60" s="278"/>
      <c r="BV60" s="278">
        <v>6.48</v>
      </c>
      <c r="BW60" s="278"/>
      <c r="BX60" s="278"/>
      <c r="BY60" s="278"/>
      <c r="BZ60" s="278"/>
      <c r="CA60" s="278"/>
      <c r="CB60" s="278"/>
      <c r="CC60" s="278">
        <v>3.89</v>
      </c>
      <c r="CD60" s="209" t="s">
        <v>247</v>
      </c>
      <c r="CE60" s="227">
        <f t="shared" ref="CE60:CE68" si="6">SUM(C60:CD60)</f>
        <v>214.76</v>
      </c>
    </row>
    <row r="61" spans="1:83" x14ac:dyDescent="0.25">
      <c r="A61" s="31" t="s">
        <v>262</v>
      </c>
      <c r="B61" s="16"/>
      <c r="C61" s="273"/>
      <c r="D61" s="273"/>
      <c r="E61" s="273">
        <v>1612213.46</v>
      </c>
      <c r="F61" s="273"/>
      <c r="G61" s="273"/>
      <c r="H61" s="273"/>
      <c r="I61" s="273"/>
      <c r="J61" s="273"/>
      <c r="K61" s="273"/>
      <c r="L61" s="273"/>
      <c r="M61" s="273"/>
      <c r="N61" s="273">
        <v>250530.44</v>
      </c>
      <c r="O61" s="273"/>
      <c r="P61" s="275">
        <v>1935269.34</v>
      </c>
      <c r="Q61" s="275"/>
      <c r="R61" s="275">
        <v>243284.97</v>
      </c>
      <c r="S61" s="280"/>
      <c r="T61" s="280"/>
      <c r="U61" s="276">
        <v>719816.96299999999</v>
      </c>
      <c r="V61" s="275"/>
      <c r="W61" s="275"/>
      <c r="X61" s="275">
        <v>73530.720000000001</v>
      </c>
      <c r="Y61" s="275">
        <v>868511.34</v>
      </c>
      <c r="Z61" s="275"/>
      <c r="AA61" s="275"/>
      <c r="AB61" s="281">
        <v>1019759.89</v>
      </c>
      <c r="AC61" s="275">
        <v>18017.150000000001</v>
      </c>
      <c r="AD61" s="275"/>
      <c r="AE61" s="275">
        <v>1076120.73</v>
      </c>
      <c r="AF61" s="275"/>
      <c r="AG61" s="275">
        <v>2376664.27</v>
      </c>
      <c r="AH61" s="275"/>
      <c r="AI61" s="275"/>
      <c r="AJ61" s="275">
        <v>3915774.95</v>
      </c>
      <c r="AK61" s="275"/>
      <c r="AL61" s="275"/>
      <c r="AM61" s="275"/>
      <c r="AN61" s="275"/>
      <c r="AO61" s="275"/>
      <c r="AP61" s="275"/>
      <c r="AQ61" s="275"/>
      <c r="AR61" s="275">
        <v>592584.47</v>
      </c>
      <c r="AS61" s="275"/>
      <c r="AT61" s="275"/>
      <c r="AU61" s="275"/>
      <c r="AV61" s="280"/>
      <c r="AW61" s="280"/>
      <c r="AX61" s="280"/>
      <c r="AY61" s="275">
        <v>430910.14</v>
      </c>
      <c r="AZ61" s="275"/>
      <c r="BA61" s="280"/>
      <c r="BB61" s="280"/>
      <c r="BC61" s="280"/>
      <c r="BD61" s="280">
        <v>111758.55</v>
      </c>
      <c r="BE61" s="275">
        <v>834676.51</v>
      </c>
      <c r="BF61" s="280">
        <v>486098.52</v>
      </c>
      <c r="BG61" s="280"/>
      <c r="BH61" s="280">
        <v>632962.66</v>
      </c>
      <c r="BI61" s="280"/>
      <c r="BJ61" s="280">
        <v>369029.19</v>
      </c>
      <c r="BK61" s="280">
        <v>915696.8</v>
      </c>
      <c r="BL61" s="280">
        <v>423833.57</v>
      </c>
      <c r="BM61" s="280"/>
      <c r="BN61" s="280">
        <v>1301606.56</v>
      </c>
      <c r="BO61" s="280"/>
      <c r="BP61" s="280"/>
      <c r="BQ61" s="280"/>
      <c r="BR61" s="280"/>
      <c r="BS61" s="280"/>
      <c r="BT61" s="280"/>
      <c r="BU61" s="280"/>
      <c r="BV61" s="280">
        <v>387296.82</v>
      </c>
      <c r="BW61" s="280"/>
      <c r="BX61" s="280"/>
      <c r="BY61" s="280"/>
      <c r="BZ61" s="280"/>
      <c r="CA61" s="280"/>
      <c r="CB61" s="280"/>
      <c r="CC61" s="280">
        <v>371660.68</v>
      </c>
      <c r="CD61" s="24" t="s">
        <v>247</v>
      </c>
      <c r="CE61" s="25">
        <f t="shared" si="6"/>
        <v>20967608.693000004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343260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59573</v>
      </c>
      <c r="O62" s="25">
        <f t="shared" si="7"/>
        <v>0</v>
      </c>
      <c r="P62" s="25">
        <f t="shared" si="7"/>
        <v>344000</v>
      </c>
      <c r="Q62" s="25">
        <f t="shared" si="7"/>
        <v>0</v>
      </c>
      <c r="R62" s="25">
        <f t="shared" si="7"/>
        <v>41967</v>
      </c>
      <c r="S62" s="25">
        <f t="shared" si="7"/>
        <v>0</v>
      </c>
      <c r="T62" s="25">
        <f t="shared" si="7"/>
        <v>0</v>
      </c>
      <c r="U62" s="25">
        <f t="shared" si="7"/>
        <v>146271</v>
      </c>
      <c r="V62" s="25">
        <f t="shared" si="7"/>
        <v>0</v>
      </c>
      <c r="W62" s="25">
        <f t="shared" si="7"/>
        <v>0</v>
      </c>
      <c r="X62" s="25">
        <f t="shared" si="7"/>
        <v>488</v>
      </c>
      <c r="Y62" s="25">
        <f t="shared" si="7"/>
        <v>199920</v>
      </c>
      <c r="Z62" s="25">
        <f t="shared" si="7"/>
        <v>0</v>
      </c>
      <c r="AA62" s="25">
        <f t="shared" si="7"/>
        <v>0</v>
      </c>
      <c r="AB62" s="25">
        <f t="shared" si="7"/>
        <v>169867</v>
      </c>
      <c r="AC62" s="25">
        <f t="shared" si="7"/>
        <v>1303</v>
      </c>
      <c r="AD62" s="25">
        <f t="shared" si="7"/>
        <v>0</v>
      </c>
      <c r="AE62" s="25">
        <f t="shared" si="7"/>
        <v>263580</v>
      </c>
      <c r="AF62" s="25">
        <f t="shared" si="7"/>
        <v>0</v>
      </c>
      <c r="AG62" s="25">
        <f t="shared" si="7"/>
        <v>364464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840561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89549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125437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34540</v>
      </c>
      <c r="BE62" s="25">
        <f t="shared" si="8"/>
        <v>177459</v>
      </c>
      <c r="BF62" s="25">
        <f t="shared" si="8"/>
        <v>122235</v>
      </c>
      <c r="BG62" s="25">
        <f t="shared" si="8"/>
        <v>0</v>
      </c>
      <c r="BH62" s="25">
        <f t="shared" si="8"/>
        <v>127039</v>
      </c>
      <c r="BI62" s="25">
        <f t="shared" si="8"/>
        <v>0</v>
      </c>
      <c r="BJ62" s="25">
        <f t="shared" si="8"/>
        <v>86150</v>
      </c>
      <c r="BK62" s="25">
        <f t="shared" si="8"/>
        <v>244163</v>
      </c>
      <c r="BL62" s="25">
        <f t="shared" si="8"/>
        <v>125861</v>
      </c>
      <c r="BM62" s="25">
        <f t="shared" si="8"/>
        <v>0</v>
      </c>
      <c r="BN62" s="25">
        <f t="shared" si="8"/>
        <v>565291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110860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88257</v>
      </c>
      <c r="CD62" s="24" t="s">
        <v>247</v>
      </c>
      <c r="CE62" s="25">
        <f t="shared" si="6"/>
        <v>4672095</v>
      </c>
    </row>
    <row r="63" spans="1:83" x14ac:dyDescent="0.25">
      <c r="A63" s="31" t="s">
        <v>263</v>
      </c>
      <c r="B63" s="16"/>
      <c r="C63" s="273"/>
      <c r="D63" s="273"/>
      <c r="E63" s="273">
        <v>800012.95</v>
      </c>
      <c r="F63" s="273"/>
      <c r="G63" s="273"/>
      <c r="H63" s="273"/>
      <c r="I63" s="273"/>
      <c r="J63" s="273"/>
      <c r="K63" s="273"/>
      <c r="L63" s="273"/>
      <c r="M63" s="273"/>
      <c r="N63" s="273">
        <v>126116</v>
      </c>
      <c r="O63" s="273"/>
      <c r="P63" s="275"/>
      <c r="Q63" s="275"/>
      <c r="R63" s="275">
        <v>149268.14000000001</v>
      </c>
      <c r="S63" s="280"/>
      <c r="T63" s="280"/>
      <c r="U63" s="276">
        <v>18000</v>
      </c>
      <c r="V63" s="275"/>
      <c r="W63" s="275">
        <v>108816</v>
      </c>
      <c r="X63" s="275">
        <v>186662.59</v>
      </c>
      <c r="Y63" s="275">
        <v>302227.59999999998</v>
      </c>
      <c r="Z63" s="275"/>
      <c r="AA63" s="275"/>
      <c r="AB63" s="281">
        <v>37562.76</v>
      </c>
      <c r="AC63" s="275"/>
      <c r="AD63" s="275"/>
      <c r="AE63" s="275"/>
      <c r="AF63" s="275"/>
      <c r="AG63" s="275">
        <v>618085.88</v>
      </c>
      <c r="AH63" s="275"/>
      <c r="AI63" s="275"/>
      <c r="AJ63" s="275">
        <v>161786.73000000001</v>
      </c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2508538.65</v>
      </c>
    </row>
    <row r="64" spans="1:83" x14ac:dyDescent="0.25">
      <c r="A64" s="31" t="s">
        <v>264</v>
      </c>
      <c r="B64" s="16"/>
      <c r="C64" s="273"/>
      <c r="D64" s="273"/>
      <c r="E64" s="273">
        <v>183109.61</v>
      </c>
      <c r="F64" s="273"/>
      <c r="G64" s="273"/>
      <c r="H64" s="273"/>
      <c r="I64" s="273"/>
      <c r="J64" s="273"/>
      <c r="K64" s="273"/>
      <c r="L64" s="273"/>
      <c r="M64" s="273"/>
      <c r="N64" s="273">
        <v>2216.11</v>
      </c>
      <c r="O64" s="273"/>
      <c r="P64" s="275">
        <v>737120.18</v>
      </c>
      <c r="Q64" s="275"/>
      <c r="R64" s="275">
        <v>8635.98</v>
      </c>
      <c r="S64" s="280"/>
      <c r="T64" s="280"/>
      <c r="U64" s="276">
        <v>456674.74</v>
      </c>
      <c r="V64" s="275"/>
      <c r="W64" s="275"/>
      <c r="X64" s="275">
        <v>19188.09</v>
      </c>
      <c r="Y64" s="275">
        <v>43096.85</v>
      </c>
      <c r="Z64" s="275"/>
      <c r="AA64" s="275"/>
      <c r="AB64" s="281">
        <v>2428966.16</v>
      </c>
      <c r="AC64" s="275"/>
      <c r="AD64" s="275"/>
      <c r="AE64" s="275">
        <v>15181.17</v>
      </c>
      <c r="AF64" s="275"/>
      <c r="AG64" s="275">
        <v>117063.14</v>
      </c>
      <c r="AH64" s="275"/>
      <c r="AI64" s="275"/>
      <c r="AJ64" s="275">
        <v>346428.04</v>
      </c>
      <c r="AK64" s="275"/>
      <c r="AL64" s="275"/>
      <c r="AM64" s="275"/>
      <c r="AN64" s="275"/>
      <c r="AO64" s="275"/>
      <c r="AP64" s="275"/>
      <c r="AQ64" s="275"/>
      <c r="AR64" s="275">
        <v>38858.410000000003</v>
      </c>
      <c r="AS64" s="275"/>
      <c r="AT64" s="275"/>
      <c r="AU64" s="275"/>
      <c r="AV64" s="280"/>
      <c r="AW64" s="280"/>
      <c r="AX64" s="280"/>
      <c r="AY64" s="275">
        <v>280602.64</v>
      </c>
      <c r="AZ64" s="275"/>
      <c r="BA64" s="280"/>
      <c r="BB64" s="280"/>
      <c r="BC64" s="280"/>
      <c r="BD64" s="280">
        <v>2307.5100000000002</v>
      </c>
      <c r="BE64" s="275">
        <v>45989.98</v>
      </c>
      <c r="BF64" s="280">
        <v>71922.78</v>
      </c>
      <c r="BG64" s="280"/>
      <c r="BH64" s="280">
        <v>69018.86</v>
      </c>
      <c r="BI64" s="280"/>
      <c r="BJ64" s="280">
        <v>5160.79</v>
      </c>
      <c r="BK64" s="280">
        <v>15558.17</v>
      </c>
      <c r="BL64" s="280">
        <v>39966.78</v>
      </c>
      <c r="BM64" s="280"/>
      <c r="BN64" s="280">
        <v>108488.85</v>
      </c>
      <c r="BO64" s="280"/>
      <c r="BP64" s="280"/>
      <c r="BQ64" s="280"/>
      <c r="BR64" s="280"/>
      <c r="BS64" s="280"/>
      <c r="BT64" s="280"/>
      <c r="BU64" s="280"/>
      <c r="BV64" s="280">
        <v>1372.94</v>
      </c>
      <c r="BW64" s="280"/>
      <c r="BX64" s="280"/>
      <c r="BY64" s="280"/>
      <c r="BZ64" s="280"/>
      <c r="CA64" s="280"/>
      <c r="CB64" s="280"/>
      <c r="CC64" s="280">
        <v>3328.05</v>
      </c>
      <c r="CD64" s="24" t="s">
        <v>247</v>
      </c>
      <c r="CE64" s="25">
        <f t="shared" si="6"/>
        <v>5040255.830000001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/>
      <c r="D66" s="273"/>
      <c r="E66" s="273">
        <v>97431.38</v>
      </c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5">
        <v>29403</v>
      </c>
      <c r="Q66" s="275"/>
      <c r="R66" s="275">
        <v>2259.4899999999998</v>
      </c>
      <c r="S66" s="280"/>
      <c r="T66" s="280"/>
      <c r="U66" s="276">
        <v>230999.44</v>
      </c>
      <c r="V66" s="275"/>
      <c r="W66" s="275">
        <v>6374</v>
      </c>
      <c r="X66" s="275">
        <v>79479.16</v>
      </c>
      <c r="Y66" s="275">
        <v>206102.52</v>
      </c>
      <c r="Z66" s="275"/>
      <c r="AA66" s="275"/>
      <c r="AB66" s="281">
        <v>202969.18</v>
      </c>
      <c r="AC66" s="275"/>
      <c r="AD66" s="275"/>
      <c r="AE66" s="275">
        <v>119.82</v>
      </c>
      <c r="AF66" s="275"/>
      <c r="AG66" s="275">
        <v>39727.01</v>
      </c>
      <c r="AH66" s="275"/>
      <c r="AI66" s="275"/>
      <c r="AJ66" s="275">
        <v>44769.03</v>
      </c>
      <c r="AK66" s="275"/>
      <c r="AL66" s="275"/>
      <c r="AM66" s="275"/>
      <c r="AN66" s="275"/>
      <c r="AO66" s="275"/>
      <c r="AP66" s="275"/>
      <c r="AQ66" s="275"/>
      <c r="AR66" s="275">
        <v>15492.93</v>
      </c>
      <c r="AS66" s="275"/>
      <c r="AT66" s="275"/>
      <c r="AU66" s="275"/>
      <c r="AV66" s="280"/>
      <c r="AW66" s="280"/>
      <c r="AX66" s="280"/>
      <c r="AY66" s="275"/>
      <c r="AZ66" s="275"/>
      <c r="BA66" s="280"/>
      <c r="BB66" s="280"/>
      <c r="BC66" s="280"/>
      <c r="BD66" s="280"/>
      <c r="BE66" s="275">
        <v>76366.009999999995</v>
      </c>
      <c r="BF66" s="280">
        <v>126857.95</v>
      </c>
      <c r="BG66" s="280"/>
      <c r="BH66" s="280">
        <v>338754.72</v>
      </c>
      <c r="BI66" s="280"/>
      <c r="BJ66" s="280">
        <v>108556.05</v>
      </c>
      <c r="BK66" s="280">
        <v>138220.13</v>
      </c>
      <c r="BL66" s="280">
        <v>21.25</v>
      </c>
      <c r="BM66" s="280"/>
      <c r="BN66" s="280">
        <v>290426.71999999997</v>
      </c>
      <c r="BO66" s="280"/>
      <c r="BP66" s="280"/>
      <c r="BQ66" s="280"/>
      <c r="BR66" s="280"/>
      <c r="BS66" s="280"/>
      <c r="BT66" s="280"/>
      <c r="BU66" s="280"/>
      <c r="BV66" s="280">
        <v>923445.48</v>
      </c>
      <c r="BW66" s="280"/>
      <c r="BX66" s="280"/>
      <c r="BY66" s="280"/>
      <c r="BZ66" s="280"/>
      <c r="CA66" s="280"/>
      <c r="CB66" s="280"/>
      <c r="CC66" s="280">
        <v>75932.95</v>
      </c>
      <c r="CD66" s="24" t="s">
        <v>247</v>
      </c>
      <c r="CE66" s="25">
        <f t="shared" si="6"/>
        <v>3033708.2199999997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0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0</v>
      </c>
      <c r="Z67" s="25">
        <f t="shared" si="10"/>
        <v>0</v>
      </c>
      <c r="AA67" s="25">
        <f t="shared" si="10"/>
        <v>0</v>
      </c>
      <c r="AB67" s="25">
        <f t="shared" si="10"/>
        <v>0</v>
      </c>
      <c r="AC67" s="25">
        <f t="shared" si="10"/>
        <v>0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65796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0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0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1592591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1658387</v>
      </c>
    </row>
    <row r="68" spans="1:83" x14ac:dyDescent="0.25">
      <c r="A68" s="31" t="s">
        <v>267</v>
      </c>
      <c r="B68" s="25"/>
      <c r="C68" s="273"/>
      <c r="D68" s="273"/>
      <c r="E68" s="273">
        <v>-6612.36</v>
      </c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/>
      <c r="Q68" s="275"/>
      <c r="R68" s="275"/>
      <c r="S68" s="280"/>
      <c r="T68" s="280"/>
      <c r="U68" s="276">
        <v>878.28</v>
      </c>
      <c r="V68" s="275"/>
      <c r="W68" s="275">
        <v>381498</v>
      </c>
      <c r="X68" s="275"/>
      <c r="Y68" s="275">
        <v>15808.98</v>
      </c>
      <c r="Z68" s="275"/>
      <c r="AA68" s="275"/>
      <c r="AB68" s="281"/>
      <c r="AC68" s="275"/>
      <c r="AD68" s="275"/>
      <c r="AE68" s="275"/>
      <c r="AF68" s="275"/>
      <c r="AG68" s="275">
        <v>1523.29</v>
      </c>
      <c r="AH68" s="275"/>
      <c r="AI68" s="275"/>
      <c r="AJ68" s="275">
        <v>1523.3</v>
      </c>
      <c r="AK68" s="275"/>
      <c r="AL68" s="275"/>
      <c r="AM68" s="275"/>
      <c r="AN68" s="275"/>
      <c r="AO68" s="275"/>
      <c r="AP68" s="275"/>
      <c r="AQ68" s="275"/>
      <c r="AR68" s="275">
        <v>13847.82</v>
      </c>
      <c r="AS68" s="275"/>
      <c r="AT68" s="275"/>
      <c r="AU68" s="275"/>
      <c r="AV68" s="280"/>
      <c r="AW68" s="280"/>
      <c r="AX68" s="280"/>
      <c r="AY68" s="275">
        <v>2124.3200000000002</v>
      </c>
      <c r="AZ68" s="275"/>
      <c r="BA68" s="280"/>
      <c r="BB68" s="280"/>
      <c r="BC68" s="280"/>
      <c r="BD68" s="280"/>
      <c r="BE68" s="275">
        <v>2741.61</v>
      </c>
      <c r="BF68" s="280"/>
      <c r="BG68" s="280"/>
      <c r="BH68" s="280"/>
      <c r="BI68" s="280"/>
      <c r="BJ68" s="280">
        <v>1379.46</v>
      </c>
      <c r="BK68" s="280"/>
      <c r="BL68" s="280">
        <v>1523.29</v>
      </c>
      <c r="BM68" s="280"/>
      <c r="BN68" s="280">
        <v>5124.57</v>
      </c>
      <c r="BO68" s="280"/>
      <c r="BP68" s="280"/>
      <c r="BQ68" s="280"/>
      <c r="BR68" s="280"/>
      <c r="BS68" s="280"/>
      <c r="BT68" s="280"/>
      <c r="BU68" s="280"/>
      <c r="BV68" s="280">
        <v>1379.69</v>
      </c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422740.24999999994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692257.25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1500</v>
      </c>
      <c r="O69" s="25">
        <f t="shared" si="13"/>
        <v>0</v>
      </c>
      <c r="P69" s="25">
        <f t="shared" si="13"/>
        <v>28088.03</v>
      </c>
      <c r="Q69" s="25">
        <f t="shared" si="13"/>
        <v>0</v>
      </c>
      <c r="R69" s="25">
        <f t="shared" si="13"/>
        <v>6037.89</v>
      </c>
      <c r="S69" s="25">
        <f t="shared" si="13"/>
        <v>0</v>
      </c>
      <c r="T69" s="25">
        <f t="shared" si="13"/>
        <v>0</v>
      </c>
      <c r="U69" s="25">
        <f t="shared" si="13"/>
        <v>208825.57</v>
      </c>
      <c r="V69" s="25">
        <f t="shared" si="13"/>
        <v>0</v>
      </c>
      <c r="W69" s="25">
        <f t="shared" si="13"/>
        <v>0</v>
      </c>
      <c r="X69" s="25">
        <f t="shared" si="13"/>
        <v>7941</v>
      </c>
      <c r="Y69" s="25">
        <f t="shared" si="13"/>
        <v>95147.6</v>
      </c>
      <c r="Z69" s="25">
        <f t="shared" si="13"/>
        <v>0</v>
      </c>
      <c r="AA69" s="25">
        <f t="shared" si="13"/>
        <v>0</v>
      </c>
      <c r="AB69" s="25">
        <f t="shared" si="13"/>
        <v>52935.3</v>
      </c>
      <c r="AC69" s="25">
        <f t="shared" si="13"/>
        <v>0</v>
      </c>
      <c r="AD69" s="25">
        <f t="shared" si="13"/>
        <v>0</v>
      </c>
      <c r="AE69" s="25">
        <f t="shared" si="13"/>
        <v>148534.35999999999</v>
      </c>
      <c r="AF69" s="25">
        <f t="shared" si="13"/>
        <v>0</v>
      </c>
      <c r="AG69" s="25">
        <f t="shared" si="13"/>
        <v>758318.21999999986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272009.12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25037.420000000002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2062.46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1545.08</v>
      </c>
      <c r="BE69" s="25">
        <f t="shared" si="14"/>
        <v>519156.12</v>
      </c>
      <c r="BF69" s="25">
        <f t="shared" si="14"/>
        <v>7904.3799999999992</v>
      </c>
      <c r="BG69" s="25">
        <f t="shared" si="14"/>
        <v>0</v>
      </c>
      <c r="BH69" s="25">
        <f t="shared" si="14"/>
        <v>3823.89</v>
      </c>
      <c r="BI69" s="25">
        <f t="shared" si="14"/>
        <v>0</v>
      </c>
      <c r="BJ69" s="25">
        <f t="shared" si="14"/>
        <v>1033.75</v>
      </c>
      <c r="BK69" s="25">
        <f t="shared" si="14"/>
        <v>58504.13</v>
      </c>
      <c r="BL69" s="25">
        <f t="shared" si="14"/>
        <v>2989.01</v>
      </c>
      <c r="BM69" s="25">
        <f t="shared" si="14"/>
        <v>0</v>
      </c>
      <c r="BN69" s="25">
        <f t="shared" si="14"/>
        <v>801332.59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13531.43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3907.91</v>
      </c>
      <c r="CD69" s="25">
        <f t="shared" si="15"/>
        <v>0</v>
      </c>
      <c r="CE69" s="25">
        <f t="shared" si="15"/>
        <v>3712422.51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>
        <v>645867.34</v>
      </c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>
        <v>190200</v>
      </c>
      <c r="V71" s="282"/>
      <c r="W71" s="282"/>
      <c r="X71" s="282"/>
      <c r="Y71" s="282">
        <v>61893.33</v>
      </c>
      <c r="Z71" s="282"/>
      <c r="AA71" s="282"/>
      <c r="AB71" s="282">
        <v>37520</v>
      </c>
      <c r="AC71" s="282"/>
      <c r="AD71" s="282"/>
      <c r="AE71" s="282">
        <v>98305.08</v>
      </c>
      <c r="AF71" s="282"/>
      <c r="AG71" s="282">
        <v>709513.57</v>
      </c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>
        <v>488</v>
      </c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>
        <v>28395</v>
      </c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1772182.3199999998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>
        <v>307546.49</v>
      </c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307546.49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>
        <v>12733.08</v>
      </c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>
        <v>3477.86</v>
      </c>
      <c r="Q77" s="282"/>
      <c r="R77" s="282"/>
      <c r="S77" s="282"/>
      <c r="T77" s="282"/>
      <c r="U77" s="282">
        <v>2184.5700000000002</v>
      </c>
      <c r="V77" s="282"/>
      <c r="W77" s="282"/>
      <c r="X77" s="282"/>
      <c r="Y77" s="282"/>
      <c r="Z77" s="282"/>
      <c r="AA77" s="282"/>
      <c r="AB77" s="282">
        <v>621.9</v>
      </c>
      <c r="AC77" s="282"/>
      <c r="AD77" s="282"/>
      <c r="AE77" s="282">
        <v>207.48</v>
      </c>
      <c r="AF77" s="282"/>
      <c r="AG77" s="282"/>
      <c r="AH77" s="282"/>
      <c r="AI77" s="282"/>
      <c r="AJ77" s="282">
        <v>947.92</v>
      </c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>
        <v>1254.46</v>
      </c>
      <c r="AZ77" s="282"/>
      <c r="BA77" s="282"/>
      <c r="BB77" s="282"/>
      <c r="BC77" s="282"/>
      <c r="BD77" s="282"/>
      <c r="BE77" s="282">
        <v>211888.08</v>
      </c>
      <c r="BF77" s="282">
        <v>5889.44</v>
      </c>
      <c r="BG77" s="282"/>
      <c r="BH77" s="282"/>
      <c r="BI77" s="282"/>
      <c r="BJ77" s="282"/>
      <c r="BK77" s="282"/>
      <c r="BL77" s="282"/>
      <c r="BM77" s="282"/>
      <c r="BN77" s="282">
        <v>104.26</v>
      </c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239309.05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>
        <v>6000.03</v>
      </c>
      <c r="F79" s="282"/>
      <c r="G79" s="282"/>
      <c r="H79" s="282"/>
      <c r="I79" s="282"/>
      <c r="J79" s="282"/>
      <c r="K79" s="282"/>
      <c r="L79" s="282"/>
      <c r="M79" s="282"/>
      <c r="N79" s="282">
        <v>1500</v>
      </c>
      <c r="O79" s="282"/>
      <c r="P79" s="282"/>
      <c r="Q79" s="282"/>
      <c r="R79" s="282">
        <v>609.87</v>
      </c>
      <c r="S79" s="282"/>
      <c r="T79" s="282"/>
      <c r="U79" s="282">
        <v>9166.6299999999992</v>
      </c>
      <c r="V79" s="282"/>
      <c r="W79" s="282"/>
      <c r="X79" s="282"/>
      <c r="Y79" s="282"/>
      <c r="Z79" s="282"/>
      <c r="AA79" s="282"/>
      <c r="AB79" s="282">
        <v>5000</v>
      </c>
      <c r="AC79" s="282"/>
      <c r="AD79" s="282"/>
      <c r="AE79" s="282">
        <v>16000</v>
      </c>
      <c r="AF79" s="282"/>
      <c r="AG79" s="282">
        <v>39461.199999999997</v>
      </c>
      <c r="AH79" s="282"/>
      <c r="AI79" s="282"/>
      <c r="AJ79" s="282">
        <v>96896.74</v>
      </c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>
        <v>6000</v>
      </c>
      <c r="BL79" s="282"/>
      <c r="BM79" s="282"/>
      <c r="BN79" s="282">
        <v>111017.85</v>
      </c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291652.32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>
        <v>8195</v>
      </c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>
        <v>654</v>
      </c>
      <c r="AH82" s="282"/>
      <c r="AI82" s="282"/>
      <c r="AJ82" s="282">
        <v>59820</v>
      </c>
      <c r="AK82" s="282"/>
      <c r="AL82" s="282"/>
      <c r="AM82" s="282"/>
      <c r="AN82" s="282"/>
      <c r="AO82" s="282"/>
      <c r="AP82" s="282"/>
      <c r="AQ82" s="282"/>
      <c r="AR82" s="282">
        <v>1722.45</v>
      </c>
      <c r="AS82" s="282"/>
      <c r="AT82" s="282"/>
      <c r="AU82" s="282"/>
      <c r="AV82" s="282"/>
      <c r="AW82" s="282"/>
      <c r="AX82" s="282"/>
      <c r="AY82" s="282">
        <v>320</v>
      </c>
      <c r="AZ82" s="282"/>
      <c r="BA82" s="282"/>
      <c r="BB82" s="282"/>
      <c r="BC82" s="282"/>
      <c r="BD82" s="282">
        <v>646</v>
      </c>
      <c r="BE82" s="282">
        <v>300217.69</v>
      </c>
      <c r="BF82" s="282">
        <v>599.94000000000005</v>
      </c>
      <c r="BG82" s="282"/>
      <c r="BH82" s="282">
        <v>3338</v>
      </c>
      <c r="BI82" s="282"/>
      <c r="BJ82" s="282"/>
      <c r="BK82" s="282"/>
      <c r="BL82" s="282"/>
      <c r="BM82" s="282"/>
      <c r="BN82" s="282">
        <v>1700</v>
      </c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377213.08</v>
      </c>
    </row>
    <row r="83" spans="1:84" x14ac:dyDescent="0.25">
      <c r="A83" s="26" t="s">
        <v>282</v>
      </c>
      <c r="B83" s="16"/>
      <c r="C83" s="273"/>
      <c r="D83" s="273"/>
      <c r="E83" s="275">
        <v>19461.8</v>
      </c>
      <c r="F83" s="275"/>
      <c r="G83" s="273"/>
      <c r="H83" s="273"/>
      <c r="I83" s="275"/>
      <c r="J83" s="275"/>
      <c r="K83" s="275"/>
      <c r="L83" s="275"/>
      <c r="M83" s="273"/>
      <c r="N83" s="273"/>
      <c r="O83" s="273"/>
      <c r="P83" s="275">
        <v>24610.17</v>
      </c>
      <c r="Q83" s="275"/>
      <c r="R83" s="276">
        <v>5428.02</v>
      </c>
      <c r="S83" s="275"/>
      <c r="T83" s="273"/>
      <c r="U83" s="275">
        <v>7274.37</v>
      </c>
      <c r="V83" s="275"/>
      <c r="W83" s="273"/>
      <c r="X83" s="275">
        <v>7941</v>
      </c>
      <c r="Y83" s="275">
        <v>33254.269999999997</v>
      </c>
      <c r="Z83" s="275"/>
      <c r="AA83" s="275"/>
      <c r="AB83" s="275">
        <v>9793.4</v>
      </c>
      <c r="AC83" s="275"/>
      <c r="AD83" s="275"/>
      <c r="AE83" s="275">
        <v>34021.800000000003</v>
      </c>
      <c r="AF83" s="275"/>
      <c r="AG83" s="275">
        <v>8689.4500000000007</v>
      </c>
      <c r="AH83" s="275"/>
      <c r="AI83" s="275"/>
      <c r="AJ83" s="275">
        <v>114344.46</v>
      </c>
      <c r="AK83" s="275"/>
      <c r="AL83" s="275"/>
      <c r="AM83" s="275"/>
      <c r="AN83" s="275"/>
      <c r="AO83" s="273"/>
      <c r="AP83" s="275"/>
      <c r="AQ83" s="273"/>
      <c r="AR83" s="273">
        <v>23314.97</v>
      </c>
      <c r="AS83" s="273"/>
      <c r="AT83" s="273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>
        <v>899.08</v>
      </c>
      <c r="BE83" s="275">
        <v>7050.35</v>
      </c>
      <c r="BF83" s="275">
        <v>1415</v>
      </c>
      <c r="BG83" s="275"/>
      <c r="BH83" s="276">
        <v>485.89</v>
      </c>
      <c r="BI83" s="275"/>
      <c r="BJ83" s="275">
        <v>1033.75</v>
      </c>
      <c r="BK83" s="275">
        <v>52504.13</v>
      </c>
      <c r="BL83" s="275">
        <v>2989.01</v>
      </c>
      <c r="BM83" s="275"/>
      <c r="BN83" s="275">
        <f>15118.62+337450.37</f>
        <v>352568.99</v>
      </c>
      <c r="BO83" s="275"/>
      <c r="BP83" s="275"/>
      <c r="BQ83" s="275"/>
      <c r="BR83" s="275"/>
      <c r="BS83" s="275"/>
      <c r="BT83" s="275"/>
      <c r="BU83" s="275"/>
      <c r="BV83" s="275">
        <v>13531.43</v>
      </c>
      <c r="BW83" s="275"/>
      <c r="BX83" s="275"/>
      <c r="BY83" s="275"/>
      <c r="BZ83" s="275"/>
      <c r="CA83" s="275"/>
      <c r="CB83" s="275"/>
      <c r="CC83" s="275">
        <v>3907.91</v>
      </c>
      <c r="CD83" s="282"/>
      <c r="CE83" s="25">
        <f t="shared" si="16"/>
        <v>724519.25000000023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3721672.29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439935.55</v>
      </c>
      <c r="O85" s="25">
        <f t="shared" si="17"/>
        <v>0</v>
      </c>
      <c r="P85" s="25">
        <f t="shared" si="17"/>
        <v>3073880.55</v>
      </c>
      <c r="Q85" s="25">
        <f t="shared" si="17"/>
        <v>0</v>
      </c>
      <c r="R85" s="25">
        <f t="shared" si="17"/>
        <v>451453.47</v>
      </c>
      <c r="S85" s="25">
        <f t="shared" si="17"/>
        <v>0</v>
      </c>
      <c r="T85" s="25">
        <f t="shared" si="17"/>
        <v>0</v>
      </c>
      <c r="U85" s="25">
        <f t="shared" si="17"/>
        <v>1781465.993</v>
      </c>
      <c r="V85" s="25">
        <f t="shared" si="17"/>
        <v>0</v>
      </c>
      <c r="W85" s="25">
        <f t="shared" si="17"/>
        <v>496688</v>
      </c>
      <c r="X85" s="25">
        <f t="shared" si="17"/>
        <v>367289.56000000006</v>
      </c>
      <c r="Y85" s="25">
        <f t="shared" si="17"/>
        <v>1730814.8900000001</v>
      </c>
      <c r="Z85" s="25">
        <f t="shared" si="17"/>
        <v>0</v>
      </c>
      <c r="AA85" s="25">
        <f t="shared" si="17"/>
        <v>0</v>
      </c>
      <c r="AB85" s="25">
        <f t="shared" si="17"/>
        <v>3912060.2900000005</v>
      </c>
      <c r="AC85" s="25">
        <f t="shared" si="17"/>
        <v>19320.150000000001</v>
      </c>
      <c r="AD85" s="25">
        <f t="shared" si="17"/>
        <v>0</v>
      </c>
      <c r="AE85" s="25">
        <f t="shared" si="17"/>
        <v>1503536.08</v>
      </c>
      <c r="AF85" s="25">
        <f t="shared" si="17"/>
        <v>0</v>
      </c>
      <c r="AG85" s="25">
        <f t="shared" si="17"/>
        <v>4275845.8099999996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5648648.1700000009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775370.05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841136.55999999994</v>
      </c>
      <c r="AZ85" s="25">
        <f t="shared" si="18"/>
        <v>0</v>
      </c>
      <c r="BA85" s="25">
        <f t="shared" si="18"/>
        <v>0</v>
      </c>
      <c r="BB85" s="25">
        <f t="shared" si="18"/>
        <v>0</v>
      </c>
      <c r="BC85" s="25">
        <f t="shared" si="18"/>
        <v>0</v>
      </c>
      <c r="BD85" s="25">
        <f t="shared" si="18"/>
        <v>150151.13999999998</v>
      </c>
      <c r="BE85" s="25">
        <f t="shared" si="18"/>
        <v>1656389.23</v>
      </c>
      <c r="BF85" s="25">
        <f t="shared" si="18"/>
        <v>815018.63</v>
      </c>
      <c r="BG85" s="25">
        <f t="shared" si="18"/>
        <v>0</v>
      </c>
      <c r="BH85" s="25">
        <f t="shared" si="18"/>
        <v>1171599.1299999999</v>
      </c>
      <c r="BI85" s="25">
        <f t="shared" si="18"/>
        <v>0</v>
      </c>
      <c r="BJ85" s="25">
        <f t="shared" si="18"/>
        <v>571309.24</v>
      </c>
      <c r="BK85" s="25">
        <f t="shared" si="18"/>
        <v>1372142.23</v>
      </c>
      <c r="BL85" s="25">
        <f t="shared" si="18"/>
        <v>594194.90000000014</v>
      </c>
      <c r="BM85" s="25">
        <f t="shared" si="18"/>
        <v>0</v>
      </c>
      <c r="BN85" s="25">
        <f t="shared" si="18"/>
        <v>4664861.29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1437886.3599999999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543086.59</v>
      </c>
      <c r="CD85" s="25">
        <f t="shared" si="19"/>
        <v>0</v>
      </c>
      <c r="CE85" s="25">
        <f t="shared" si="16"/>
        <v>42015756.152999997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996420</v>
      </c>
    </row>
    <row r="87" spans="1:84" x14ac:dyDescent="0.25">
      <c r="A87" s="31" t="s">
        <v>286</v>
      </c>
      <c r="B87" s="16"/>
      <c r="C87" s="273"/>
      <c r="D87" s="273"/>
      <c r="E87" s="273">
        <v>2747893</v>
      </c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>
        <v>106094</v>
      </c>
      <c r="Q87" s="273"/>
      <c r="R87" s="273">
        <v>12635.79</v>
      </c>
      <c r="S87" s="273"/>
      <c r="T87" s="273"/>
      <c r="U87" s="273">
        <v>338686</v>
      </c>
      <c r="V87" s="273"/>
      <c r="W87" s="273">
        <v>59255</v>
      </c>
      <c r="X87" s="273">
        <v>135803.25</v>
      </c>
      <c r="Y87" s="273">
        <v>140114.1</v>
      </c>
      <c r="Z87" s="273"/>
      <c r="AA87" s="273"/>
      <c r="AB87" s="273">
        <v>455382.04</v>
      </c>
      <c r="AC87" s="273"/>
      <c r="AD87" s="273"/>
      <c r="AE87" s="273">
        <v>221255</v>
      </c>
      <c r="AF87" s="273"/>
      <c r="AG87" s="273"/>
      <c r="AH87" s="273"/>
      <c r="AI87" s="273"/>
      <c r="AJ87" s="273"/>
      <c r="AK87" s="273">
        <v>98170</v>
      </c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4315288.18</v>
      </c>
    </row>
    <row r="88" spans="1:84" x14ac:dyDescent="0.25">
      <c r="A88" s="31" t="s">
        <v>287</v>
      </c>
      <c r="B88" s="16"/>
      <c r="C88" s="273"/>
      <c r="D88" s="273"/>
      <c r="E88" s="273">
        <v>1813670</v>
      </c>
      <c r="F88" s="273"/>
      <c r="G88" s="273"/>
      <c r="H88" s="273"/>
      <c r="I88" s="273"/>
      <c r="J88" s="273"/>
      <c r="K88" s="273"/>
      <c r="L88" s="273"/>
      <c r="M88" s="273"/>
      <c r="N88" s="273">
        <v>1028880</v>
      </c>
      <c r="O88" s="273"/>
      <c r="P88" s="273">
        <v>6717837.3399999999</v>
      </c>
      <c r="Q88" s="273"/>
      <c r="R88" s="273">
        <v>510610.92</v>
      </c>
      <c r="S88" s="273"/>
      <c r="T88" s="273"/>
      <c r="U88" s="273">
        <v>9038757.5</v>
      </c>
      <c r="V88" s="273"/>
      <c r="W88" s="273">
        <v>2862210</v>
      </c>
      <c r="X88" s="273">
        <v>8970469.6799999997</v>
      </c>
      <c r="Y88" s="273">
        <v>5856602.2000000002</v>
      </c>
      <c r="Z88" s="273"/>
      <c r="AA88" s="273"/>
      <c r="AB88" s="273">
        <v>5747222.6200000001</v>
      </c>
      <c r="AC88" s="273">
        <v>33196</v>
      </c>
      <c r="AD88" s="273"/>
      <c r="AE88" s="273">
        <v>2492066</v>
      </c>
      <c r="AF88" s="273"/>
      <c r="AG88" s="273">
        <v>13233661.300000001</v>
      </c>
      <c r="AH88" s="273"/>
      <c r="AI88" s="273"/>
      <c r="AJ88" s="273">
        <v>6789804.1900000004</v>
      </c>
      <c r="AK88" s="273">
        <v>141227</v>
      </c>
      <c r="AL88" s="273"/>
      <c r="AM88" s="273"/>
      <c r="AN88" s="273"/>
      <c r="AO88" s="273"/>
      <c r="AP88" s="273"/>
      <c r="AQ88" s="273"/>
      <c r="AR88" s="273">
        <v>542603.92000000004</v>
      </c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65778818.670000002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4561563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1028880</v>
      </c>
      <c r="O89" s="25">
        <f t="shared" si="21"/>
        <v>0</v>
      </c>
      <c r="P89" s="25">
        <f t="shared" si="21"/>
        <v>6823931.3399999999</v>
      </c>
      <c r="Q89" s="25">
        <f t="shared" si="21"/>
        <v>0</v>
      </c>
      <c r="R89" s="25">
        <f t="shared" si="21"/>
        <v>523246.70999999996</v>
      </c>
      <c r="S89" s="25">
        <f t="shared" si="21"/>
        <v>0</v>
      </c>
      <c r="T89" s="25">
        <f t="shared" si="21"/>
        <v>0</v>
      </c>
      <c r="U89" s="25">
        <f t="shared" si="21"/>
        <v>9377443.5</v>
      </c>
      <c r="V89" s="25">
        <f t="shared" si="21"/>
        <v>0</v>
      </c>
      <c r="W89" s="25">
        <f t="shared" si="21"/>
        <v>2921465</v>
      </c>
      <c r="X89" s="25">
        <f t="shared" si="21"/>
        <v>9106272.9299999997</v>
      </c>
      <c r="Y89" s="25">
        <f t="shared" si="21"/>
        <v>5996716.2999999998</v>
      </c>
      <c r="Z89" s="25">
        <f t="shared" si="21"/>
        <v>0</v>
      </c>
      <c r="AA89" s="25">
        <f t="shared" si="21"/>
        <v>0</v>
      </c>
      <c r="AB89" s="25">
        <f t="shared" si="21"/>
        <v>6202604.6600000001</v>
      </c>
      <c r="AC89" s="25">
        <f t="shared" si="21"/>
        <v>33196</v>
      </c>
      <c r="AD89" s="25">
        <f t="shared" si="21"/>
        <v>0</v>
      </c>
      <c r="AE89" s="25">
        <f t="shared" si="21"/>
        <v>2713321</v>
      </c>
      <c r="AF89" s="25">
        <f t="shared" si="21"/>
        <v>0</v>
      </c>
      <c r="AG89" s="25">
        <f t="shared" si="21"/>
        <v>13233661.300000001</v>
      </c>
      <c r="AH89" s="25">
        <f t="shared" si="21"/>
        <v>0</v>
      </c>
      <c r="AI89" s="25">
        <f t="shared" si="21"/>
        <v>0</v>
      </c>
      <c r="AJ89" s="25">
        <f t="shared" si="21"/>
        <v>6789804.1900000004</v>
      </c>
      <c r="AK89" s="25">
        <f t="shared" si="21"/>
        <v>239397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542603.92000000004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70094106.849999994</v>
      </c>
    </row>
    <row r="90" spans="1:84" x14ac:dyDescent="0.25">
      <c r="A90" s="31" t="s">
        <v>289</v>
      </c>
      <c r="B90" s="25"/>
      <c r="C90" s="273"/>
      <c r="D90" s="273"/>
      <c r="E90" s="273">
        <v>5409</v>
      </c>
      <c r="F90" s="273"/>
      <c r="G90" s="273"/>
      <c r="H90" s="273"/>
      <c r="I90" s="273"/>
      <c r="J90" s="273"/>
      <c r="K90" s="273"/>
      <c r="L90" s="273"/>
      <c r="M90" s="273"/>
      <c r="N90" s="273">
        <v>1152</v>
      </c>
      <c r="O90" s="273"/>
      <c r="P90" s="273">
        <v>5661</v>
      </c>
      <c r="Q90" s="273"/>
      <c r="R90" s="273"/>
      <c r="S90" s="273"/>
      <c r="T90" s="273"/>
      <c r="U90" s="273">
        <v>1784</v>
      </c>
      <c r="V90" s="273"/>
      <c r="W90" s="273"/>
      <c r="X90" s="273"/>
      <c r="Y90" s="273">
        <v>2878</v>
      </c>
      <c r="Z90" s="273"/>
      <c r="AA90" s="273"/>
      <c r="AB90" s="273">
        <v>832</v>
      </c>
      <c r="AC90" s="273"/>
      <c r="AD90" s="273"/>
      <c r="AE90" s="273">
        <v>4357</v>
      </c>
      <c r="AF90" s="273"/>
      <c r="AG90" s="273">
        <v>2054</v>
      </c>
      <c r="AH90" s="273"/>
      <c r="AI90" s="273"/>
      <c r="AJ90" s="273">
        <v>10531</v>
      </c>
      <c r="AK90" s="273"/>
      <c r="AL90" s="273"/>
      <c r="AM90" s="273"/>
      <c r="AN90" s="273"/>
      <c r="AO90" s="273"/>
      <c r="AP90" s="273"/>
      <c r="AQ90" s="273"/>
      <c r="AR90" s="273">
        <v>886</v>
      </c>
      <c r="AS90" s="273"/>
      <c r="AT90" s="273"/>
      <c r="AU90" s="273"/>
      <c r="AV90" s="273"/>
      <c r="AW90" s="273"/>
      <c r="AX90" s="273"/>
      <c r="AY90" s="273">
        <v>2857</v>
      </c>
      <c r="AZ90" s="273"/>
      <c r="BA90" s="273"/>
      <c r="BB90" s="273"/>
      <c r="BC90" s="273"/>
      <c r="BD90" s="273">
        <v>883</v>
      </c>
      <c r="BE90" s="273">
        <v>5851</v>
      </c>
      <c r="BF90" s="273">
        <v>1122</v>
      </c>
      <c r="BG90" s="273"/>
      <c r="BH90" s="273">
        <v>1339</v>
      </c>
      <c r="BI90" s="273"/>
      <c r="BJ90" s="273">
        <v>580</v>
      </c>
      <c r="BK90" s="273">
        <v>1730</v>
      </c>
      <c r="BL90" s="273">
        <v>204</v>
      </c>
      <c r="BM90" s="273"/>
      <c r="BN90" s="273">
        <v>6991</v>
      </c>
      <c r="BO90" s="273"/>
      <c r="BP90" s="273"/>
      <c r="BQ90" s="273"/>
      <c r="BR90" s="273"/>
      <c r="BS90" s="273"/>
      <c r="BT90" s="273"/>
      <c r="BU90" s="273"/>
      <c r="BV90" s="273">
        <v>638</v>
      </c>
      <c r="BW90" s="273"/>
      <c r="BX90" s="273"/>
      <c r="BY90" s="273"/>
      <c r="BZ90" s="273"/>
      <c r="CA90" s="273"/>
      <c r="CB90" s="273"/>
      <c r="CC90" s="273">
        <v>28242</v>
      </c>
      <c r="CD90" s="224" t="s">
        <v>247</v>
      </c>
      <c r="CE90" s="25">
        <f t="shared" si="20"/>
        <v>85981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0</v>
      </c>
      <c r="CF92" s="16"/>
    </row>
    <row r="93" spans="1:84" x14ac:dyDescent="0.25">
      <c r="A93" s="21" t="s">
        <v>292</v>
      </c>
      <c r="B93" s="16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>
        <v>8.73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3.56</v>
      </c>
      <c r="Q94" s="274"/>
      <c r="R94" s="274">
        <v>1</v>
      </c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>
        <v>6.98</v>
      </c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>
        <v>1.84</v>
      </c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22.110000000000003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>
        <v>310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98620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310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/>
      <c r="D104" s="284" t="s">
        <v>1056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/>
      <c r="D105" s="284" t="s">
        <v>1057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/>
      <c r="D106" s="284" t="s">
        <v>1058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>
        <v>5097734022</v>
      </c>
      <c r="D107" s="284" t="s">
        <v>297</v>
      </c>
      <c r="E107" s="285" t="s">
        <v>297</v>
      </c>
      <c r="F107" s="12"/>
    </row>
    <row r="108" spans="1:6" x14ac:dyDescent="0.25">
      <c r="A108" s="25" t="s">
        <v>315</v>
      </c>
      <c r="B108" s="32" t="s">
        <v>299</v>
      </c>
      <c r="C108" s="291">
        <v>5097734714</v>
      </c>
      <c r="D108" s="284" t="s">
        <v>297</v>
      </c>
      <c r="E108" s="285" t="s">
        <v>297</v>
      </c>
      <c r="F108" s="12"/>
    </row>
    <row r="109" spans="1:6" x14ac:dyDescent="0.25">
      <c r="A109" s="33" t="s">
        <v>316</v>
      </c>
      <c r="B109" s="32" t="s">
        <v>299</v>
      </c>
      <c r="C109" s="287" t="s">
        <v>1364</v>
      </c>
      <c r="D109" s="284" t="s">
        <v>297</v>
      </c>
      <c r="E109" s="285" t="s">
        <v>297</v>
      </c>
      <c r="F109" s="12"/>
    </row>
    <row r="110" spans="1:6" x14ac:dyDescent="0.25">
      <c r="A110" s="33" t="s">
        <v>317</v>
      </c>
      <c r="B110" s="32" t="s">
        <v>299</v>
      </c>
      <c r="C110" s="338" t="s">
        <v>1365</v>
      </c>
      <c r="D110" s="284" t="s">
        <v>297</v>
      </c>
      <c r="E110" s="285" t="s">
        <v>297</v>
      </c>
      <c r="F110" s="12"/>
    </row>
    <row r="111" spans="1:6" x14ac:dyDescent="0.25">
      <c r="A111" s="30" t="s">
        <v>318</v>
      </c>
      <c r="B111" s="30"/>
      <c r="C111" s="30"/>
      <c r="D111" s="30"/>
      <c r="E111" s="30"/>
    </row>
    <row r="112" spans="1:6" x14ac:dyDescent="0.25">
      <c r="A112" s="34" t="s">
        <v>319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320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321</v>
      </c>
      <c r="B116" s="34"/>
      <c r="C116" s="34"/>
      <c r="D116" s="34"/>
      <c r="E116" s="34"/>
    </row>
    <row r="117" spans="1:5" x14ac:dyDescent="0.25">
      <c r="A117" s="16" t="s">
        <v>322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323</v>
      </c>
      <c r="B119" s="34"/>
      <c r="C119" s="34"/>
      <c r="D119" s="34"/>
      <c r="E119" s="34"/>
    </row>
    <row r="120" spans="1:5" x14ac:dyDescent="0.25">
      <c r="A120" s="16" t="s">
        <v>324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325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326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327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328</v>
      </c>
      <c r="B126" s="16"/>
      <c r="C126" s="17" t="s">
        <v>329</v>
      </c>
      <c r="D126" s="18" t="s">
        <v>241</v>
      </c>
      <c r="E126" s="16"/>
    </row>
    <row r="127" spans="1:5" x14ac:dyDescent="0.25">
      <c r="A127" s="16" t="s">
        <v>330</v>
      </c>
      <c r="B127" s="35" t="s">
        <v>299</v>
      </c>
      <c r="C127" s="294">
        <v>209</v>
      </c>
      <c r="D127" s="295">
        <v>796</v>
      </c>
      <c r="E127" s="16"/>
    </row>
    <row r="128" spans="1:5" x14ac:dyDescent="0.25">
      <c r="A128" s="16" t="s">
        <v>331</v>
      </c>
      <c r="B128" s="35" t="s">
        <v>299</v>
      </c>
      <c r="C128" s="294">
        <v>37</v>
      </c>
      <c r="D128" s="295">
        <v>495</v>
      </c>
      <c r="E128" s="16"/>
    </row>
    <row r="129" spans="1:5" x14ac:dyDescent="0.25">
      <c r="A129" s="16" t="s">
        <v>332</v>
      </c>
      <c r="B129" s="35" t="s">
        <v>299</v>
      </c>
      <c r="C129" s="292"/>
      <c r="D129" s="295"/>
      <c r="E129" s="16"/>
    </row>
    <row r="130" spans="1:5" x14ac:dyDescent="0.25">
      <c r="A130" s="16" t="s">
        <v>333</v>
      </c>
      <c r="B130" s="35" t="s">
        <v>299</v>
      </c>
      <c r="C130" s="292"/>
      <c r="D130" s="295"/>
      <c r="E130" s="16"/>
    </row>
    <row r="131" spans="1:5" x14ac:dyDescent="0.25">
      <c r="A131" s="21" t="s">
        <v>334</v>
      </c>
      <c r="B131" s="16"/>
      <c r="C131" s="17" t="s">
        <v>193</v>
      </c>
      <c r="D131" s="16"/>
      <c r="E131" s="16"/>
    </row>
    <row r="132" spans="1:5" x14ac:dyDescent="0.25">
      <c r="A132" s="16" t="s">
        <v>335</v>
      </c>
      <c r="B132" s="35" t="s">
        <v>299</v>
      </c>
      <c r="C132" s="292"/>
      <c r="D132" s="16"/>
      <c r="E132" s="16"/>
    </row>
    <row r="133" spans="1:5" x14ac:dyDescent="0.25">
      <c r="A133" s="16" t="s">
        <v>336</v>
      </c>
      <c r="B133" s="35" t="s">
        <v>299</v>
      </c>
      <c r="C133" s="292">
        <v>10</v>
      </c>
      <c r="D133" s="16"/>
      <c r="E133" s="16"/>
    </row>
    <row r="134" spans="1:5" x14ac:dyDescent="0.25">
      <c r="A134" s="16" t="s">
        <v>337</v>
      </c>
      <c r="B134" s="35" t="s">
        <v>299</v>
      </c>
      <c r="C134" s="296"/>
      <c r="D134" s="16"/>
      <c r="E134" s="16"/>
    </row>
    <row r="135" spans="1:5" x14ac:dyDescent="0.25">
      <c r="A135" s="16" t="s">
        <v>338</v>
      </c>
      <c r="B135" s="35" t="s">
        <v>299</v>
      </c>
      <c r="C135" s="292"/>
      <c r="D135" s="16"/>
      <c r="E135" s="16"/>
    </row>
    <row r="136" spans="1:5" x14ac:dyDescent="0.25">
      <c r="A136" s="16" t="s">
        <v>339</v>
      </c>
      <c r="B136" s="35" t="s">
        <v>299</v>
      </c>
      <c r="C136" s="292"/>
      <c r="D136" s="16"/>
      <c r="E136" s="16"/>
    </row>
    <row r="137" spans="1:5" x14ac:dyDescent="0.25">
      <c r="A137" s="16" t="s">
        <v>340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341</v>
      </c>
      <c r="B139" s="35" t="s">
        <v>299</v>
      </c>
      <c r="C139" s="294"/>
      <c r="D139" s="16"/>
      <c r="E139" s="16"/>
    </row>
    <row r="140" spans="1:5" x14ac:dyDescent="0.25">
      <c r="A140" s="16" t="s">
        <v>342</v>
      </c>
      <c r="B140" s="35"/>
      <c r="C140" s="292">
        <v>6</v>
      </c>
      <c r="D140" s="16"/>
      <c r="E140" s="16"/>
    </row>
    <row r="141" spans="1:5" x14ac:dyDescent="0.25">
      <c r="A141" s="16" t="s">
        <v>332</v>
      </c>
      <c r="B141" s="35" t="s">
        <v>299</v>
      </c>
      <c r="C141" s="292"/>
      <c r="D141" s="16"/>
      <c r="E141" s="16"/>
    </row>
    <row r="142" spans="1:5" x14ac:dyDescent="0.25">
      <c r="A142" s="16" t="s">
        <v>343</v>
      </c>
      <c r="B142" s="35" t="s">
        <v>299</v>
      </c>
      <c r="C142" s="292"/>
      <c r="D142" s="16"/>
      <c r="E142" s="16"/>
    </row>
    <row r="143" spans="1:5" x14ac:dyDescent="0.25">
      <c r="A143" s="16" t="s">
        <v>344</v>
      </c>
      <c r="B143" s="16"/>
      <c r="C143" s="22"/>
      <c r="D143" s="16"/>
      <c r="E143" s="25">
        <f>SUM(C132:C142)</f>
        <v>16</v>
      </c>
    </row>
    <row r="144" spans="1:5" x14ac:dyDescent="0.25">
      <c r="A144" s="16" t="s">
        <v>345</v>
      </c>
      <c r="B144" s="35" t="s">
        <v>299</v>
      </c>
      <c r="C144" s="294">
        <v>25</v>
      </c>
      <c r="D144" s="16"/>
      <c r="E144" s="16"/>
    </row>
    <row r="145" spans="1:6" x14ac:dyDescent="0.25">
      <c r="A145" s="16" t="s">
        <v>346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347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348</v>
      </c>
      <c r="B152" s="37"/>
      <c r="C152" s="37"/>
      <c r="D152" s="37"/>
      <c r="E152" s="37"/>
    </row>
    <row r="153" spans="1:6" x14ac:dyDescent="0.25">
      <c r="A153" s="38" t="s">
        <v>349</v>
      </c>
      <c r="B153" s="39" t="s">
        <v>350</v>
      </c>
      <c r="C153" s="40" t="s">
        <v>351</v>
      </c>
      <c r="D153" s="39" t="s">
        <v>158</v>
      </c>
      <c r="E153" s="39" t="s">
        <v>229</v>
      </c>
    </row>
    <row r="154" spans="1:6" x14ac:dyDescent="0.25">
      <c r="A154" s="16" t="s">
        <v>329</v>
      </c>
      <c r="B154" s="295">
        <v>132</v>
      </c>
      <c r="C154" s="295">
        <v>7</v>
      </c>
      <c r="D154" s="295">
        <v>70</v>
      </c>
      <c r="E154" s="25">
        <f>SUM(B154:D154)</f>
        <v>209</v>
      </c>
    </row>
    <row r="155" spans="1:6" x14ac:dyDescent="0.25">
      <c r="A155" s="16" t="s">
        <v>241</v>
      </c>
      <c r="B155" s="295">
        <v>394</v>
      </c>
      <c r="C155" s="295">
        <v>45</v>
      </c>
      <c r="D155" s="295">
        <v>357</v>
      </c>
      <c r="E155" s="25">
        <f>SUM(B155:D155)</f>
        <v>796</v>
      </c>
    </row>
    <row r="156" spans="1:6" x14ac:dyDescent="0.25">
      <c r="A156" s="16" t="s">
        <v>352</v>
      </c>
      <c r="B156" s="295"/>
      <c r="C156" s="295"/>
      <c r="D156" s="295"/>
      <c r="E156" s="25">
        <f>SUM(B156:D156)</f>
        <v>0</v>
      </c>
    </row>
    <row r="157" spans="1:6" x14ac:dyDescent="0.25">
      <c r="A157" s="16" t="s">
        <v>286</v>
      </c>
      <c r="B157" s="295"/>
      <c r="C157" s="295"/>
      <c r="D157" s="295"/>
      <c r="E157" s="25">
        <f>SUM(B157:D157)</f>
        <v>0</v>
      </c>
      <c r="F157" s="14"/>
    </row>
    <row r="158" spans="1:6" x14ac:dyDescent="0.25">
      <c r="A158" s="16" t="s">
        <v>287</v>
      </c>
      <c r="B158" s="295"/>
      <c r="C158" s="295"/>
      <c r="D158" s="295"/>
      <c r="E158" s="25">
        <f>SUM(B158:D158)</f>
        <v>0</v>
      </c>
      <c r="F158" s="14"/>
    </row>
    <row r="159" spans="1:6" x14ac:dyDescent="0.25">
      <c r="A159" s="38" t="s">
        <v>353</v>
      </c>
      <c r="B159" s="39" t="s">
        <v>350</v>
      </c>
      <c r="C159" s="40" t="s">
        <v>351</v>
      </c>
      <c r="D159" s="39" t="s">
        <v>158</v>
      </c>
      <c r="E159" s="39" t="s">
        <v>229</v>
      </c>
    </row>
    <row r="160" spans="1:6" x14ac:dyDescent="0.25">
      <c r="A160" s="16" t="s">
        <v>329</v>
      </c>
      <c r="B160" s="272">
        <v>30</v>
      </c>
      <c r="C160" s="272">
        <v>0</v>
      </c>
      <c r="D160" s="272">
        <v>7</v>
      </c>
      <c r="E160" s="25">
        <f>SUM(B160:D160)</f>
        <v>37</v>
      </c>
    </row>
    <row r="161" spans="1:5" x14ac:dyDescent="0.25">
      <c r="A161" s="16" t="s">
        <v>241</v>
      </c>
      <c r="B161" s="272">
        <v>445</v>
      </c>
      <c r="C161" s="272">
        <v>0</v>
      </c>
      <c r="D161" s="272">
        <v>50</v>
      </c>
      <c r="E161" s="25">
        <f>SUM(B161:D161)</f>
        <v>495</v>
      </c>
    </row>
    <row r="162" spans="1:5" x14ac:dyDescent="0.25">
      <c r="A162" s="16" t="s">
        <v>352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354</v>
      </c>
      <c r="B165" s="39" t="s">
        <v>350</v>
      </c>
      <c r="C165" s="40" t="s">
        <v>351</v>
      </c>
      <c r="D165" s="39" t="s">
        <v>158</v>
      </c>
      <c r="E165" s="39" t="s">
        <v>229</v>
      </c>
    </row>
    <row r="166" spans="1:5" x14ac:dyDescent="0.25">
      <c r="A166" s="16" t="s">
        <v>329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352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355</v>
      </c>
      <c r="B172" s="39" t="s">
        <v>356</v>
      </c>
      <c r="C172" s="40" t="s">
        <v>357</v>
      </c>
      <c r="D172" s="16"/>
      <c r="E172" s="16"/>
    </row>
    <row r="173" spans="1:5" x14ac:dyDescent="0.25">
      <c r="A173" s="20" t="s">
        <v>358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359</v>
      </c>
      <c r="B179" s="30"/>
      <c r="C179" s="30"/>
      <c r="D179" s="30"/>
      <c r="E179" s="30"/>
    </row>
    <row r="180" spans="1:5" x14ac:dyDescent="0.25">
      <c r="A180" s="34" t="s">
        <v>360</v>
      </c>
      <c r="B180" s="34"/>
      <c r="C180" s="34"/>
      <c r="D180" s="34"/>
      <c r="E180" s="34"/>
    </row>
    <row r="181" spans="1:5" x14ac:dyDescent="0.25">
      <c r="A181" s="16" t="s">
        <v>361</v>
      </c>
      <c r="B181" s="35" t="s">
        <v>299</v>
      </c>
      <c r="C181" s="292">
        <v>1510578.14</v>
      </c>
      <c r="D181" s="16"/>
      <c r="E181" s="16"/>
    </row>
    <row r="182" spans="1:5" x14ac:dyDescent="0.25">
      <c r="A182" s="16" t="s">
        <v>362</v>
      </c>
      <c r="B182" s="35" t="s">
        <v>299</v>
      </c>
      <c r="C182" s="292">
        <v>32120</v>
      </c>
      <c r="D182" s="16"/>
      <c r="E182" s="16"/>
    </row>
    <row r="183" spans="1:5" x14ac:dyDescent="0.25">
      <c r="A183" s="20" t="s">
        <v>363</v>
      </c>
      <c r="B183" s="35" t="s">
        <v>299</v>
      </c>
      <c r="C183" s="292">
        <v>323479.86</v>
      </c>
      <c r="D183" s="16"/>
      <c r="E183" s="16"/>
    </row>
    <row r="184" spans="1:5" x14ac:dyDescent="0.25">
      <c r="A184" s="16" t="s">
        <v>364</v>
      </c>
      <c r="B184" s="35" t="s">
        <v>299</v>
      </c>
      <c r="C184" s="292">
        <v>2290537.91</v>
      </c>
      <c r="D184" s="16"/>
      <c r="E184" s="16"/>
    </row>
    <row r="185" spans="1:5" x14ac:dyDescent="0.25">
      <c r="A185" s="16" t="s">
        <v>365</v>
      </c>
      <c r="B185" s="35" t="s">
        <v>299</v>
      </c>
      <c r="C185" s="292">
        <v>22506.45</v>
      </c>
      <c r="D185" s="16"/>
      <c r="E185" s="16"/>
    </row>
    <row r="186" spans="1:5" x14ac:dyDescent="0.25">
      <c r="A186" s="16" t="s">
        <v>366</v>
      </c>
      <c r="B186" s="35" t="s">
        <v>299</v>
      </c>
      <c r="C186" s="292">
        <v>489403.89</v>
      </c>
      <c r="D186" s="16"/>
      <c r="E186" s="16"/>
    </row>
    <row r="187" spans="1:5" x14ac:dyDescent="0.25">
      <c r="A187" s="16" t="s">
        <v>367</v>
      </c>
      <c r="B187" s="35" t="s">
        <v>299</v>
      </c>
      <c r="C187" s="292">
        <v>3470.8</v>
      </c>
      <c r="D187" s="16"/>
      <c r="E187" s="16"/>
    </row>
    <row r="188" spans="1:5" x14ac:dyDescent="0.25">
      <c r="A188" s="16" t="s">
        <v>367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4672097.05</v>
      </c>
      <c r="E189" s="16"/>
    </row>
    <row r="190" spans="1:5" x14ac:dyDescent="0.25">
      <c r="A190" s="34" t="s">
        <v>368</v>
      </c>
      <c r="B190" s="34"/>
      <c r="C190" s="34"/>
      <c r="D190" s="34"/>
      <c r="E190" s="34"/>
    </row>
    <row r="191" spans="1:5" x14ac:dyDescent="0.25">
      <c r="A191" s="16" t="s">
        <v>369</v>
      </c>
      <c r="B191" s="35" t="s">
        <v>299</v>
      </c>
      <c r="C191" s="292">
        <v>3482.61</v>
      </c>
      <c r="D191" s="16"/>
      <c r="E191" s="16"/>
    </row>
    <row r="192" spans="1:5" x14ac:dyDescent="0.25">
      <c r="A192" s="16" t="s">
        <v>370</v>
      </c>
      <c r="B192" s="35" t="s">
        <v>299</v>
      </c>
      <c r="C192" s="292">
        <v>428258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431740.61</v>
      </c>
      <c r="E193" s="16"/>
    </row>
    <row r="194" spans="1:5" x14ac:dyDescent="0.25">
      <c r="A194" s="34" t="s">
        <v>371</v>
      </c>
      <c r="B194" s="34"/>
      <c r="C194" s="34"/>
      <c r="D194" s="34"/>
      <c r="E194" s="34"/>
    </row>
    <row r="195" spans="1:5" x14ac:dyDescent="0.25">
      <c r="A195" s="16" t="s">
        <v>372</v>
      </c>
      <c r="B195" s="35" t="s">
        <v>299</v>
      </c>
      <c r="C195" s="292">
        <v>213926</v>
      </c>
      <c r="D195" s="16"/>
      <c r="E195" s="16"/>
    </row>
    <row r="196" spans="1:5" x14ac:dyDescent="0.25">
      <c r="A196" s="16" t="s">
        <v>373</v>
      </c>
      <c r="B196" s="35" t="s">
        <v>299</v>
      </c>
      <c r="C196" s="292">
        <v>93620.43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307546.43</v>
      </c>
      <c r="E197" s="16"/>
    </row>
    <row r="198" spans="1:5" x14ac:dyDescent="0.25">
      <c r="A198" s="34" t="s">
        <v>374</v>
      </c>
      <c r="B198" s="34"/>
      <c r="C198" s="34"/>
      <c r="D198" s="34"/>
      <c r="E198" s="34"/>
    </row>
    <row r="199" spans="1:5" x14ac:dyDescent="0.25">
      <c r="A199" s="16" t="s">
        <v>375</v>
      </c>
      <c r="B199" s="35" t="s">
        <v>299</v>
      </c>
      <c r="C199" s="292">
        <v>26821.89</v>
      </c>
      <c r="D199" s="16"/>
      <c r="E199" s="16"/>
    </row>
    <row r="200" spans="1:5" x14ac:dyDescent="0.25">
      <c r="A200" s="16" t="s">
        <v>376</v>
      </c>
      <c r="B200" s="35" t="s">
        <v>299</v>
      </c>
      <c r="C200" s="292"/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26821.89</v>
      </c>
      <c r="E202" s="16"/>
    </row>
    <row r="203" spans="1:5" x14ac:dyDescent="0.25">
      <c r="A203" s="34" t="s">
        <v>377</v>
      </c>
      <c r="B203" s="34"/>
      <c r="C203" s="34"/>
      <c r="D203" s="34"/>
      <c r="E203" s="34"/>
    </row>
    <row r="204" spans="1:5" x14ac:dyDescent="0.25">
      <c r="A204" s="16" t="s">
        <v>378</v>
      </c>
      <c r="B204" s="35" t="s">
        <v>299</v>
      </c>
      <c r="C204" s="292"/>
      <c r="D204" s="16"/>
      <c r="E204" s="16"/>
    </row>
    <row r="205" spans="1:5" x14ac:dyDescent="0.25">
      <c r="A205" s="16" t="s">
        <v>379</v>
      </c>
      <c r="B205" s="35" t="s">
        <v>299</v>
      </c>
      <c r="C205" s="292">
        <v>383003.67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383003.67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380</v>
      </c>
      <c r="B208" s="30"/>
      <c r="C208" s="30"/>
      <c r="D208" s="30"/>
      <c r="E208" s="30"/>
    </row>
    <row r="209" spans="1:5" x14ac:dyDescent="0.25">
      <c r="A209" s="37" t="s">
        <v>381</v>
      </c>
      <c r="B209" s="30"/>
      <c r="C209" s="30"/>
      <c r="D209" s="30"/>
      <c r="E209" s="30"/>
    </row>
    <row r="210" spans="1:5" x14ac:dyDescent="0.25">
      <c r="A210" s="21"/>
      <c r="B210" s="18" t="s">
        <v>382</v>
      </c>
      <c r="C210" s="17" t="s">
        <v>383</v>
      </c>
      <c r="D210" s="18" t="s">
        <v>384</v>
      </c>
      <c r="E210" s="18" t="s">
        <v>385</v>
      </c>
    </row>
    <row r="211" spans="1:5" x14ac:dyDescent="0.25">
      <c r="A211" s="16" t="s">
        <v>386</v>
      </c>
      <c r="B211" s="292">
        <v>203706.03</v>
      </c>
      <c r="C211" s="292">
        <v>0</v>
      </c>
      <c r="D211" s="295">
        <v>0</v>
      </c>
      <c r="E211" s="25">
        <f t="shared" ref="E211:E219" si="22">SUM(B211:C211)-D211</f>
        <v>203706.03</v>
      </c>
    </row>
    <row r="212" spans="1:5" x14ac:dyDescent="0.25">
      <c r="A212" s="16" t="s">
        <v>387</v>
      </c>
      <c r="B212" s="292">
        <v>1848602.06</v>
      </c>
      <c r="C212" s="292">
        <v>0</v>
      </c>
      <c r="D212" s="295">
        <v>0</v>
      </c>
      <c r="E212" s="25">
        <f t="shared" si="22"/>
        <v>1848602.06</v>
      </c>
    </row>
    <row r="213" spans="1:5" x14ac:dyDescent="0.25">
      <c r="A213" s="16" t="s">
        <v>388</v>
      </c>
      <c r="B213" s="292">
        <v>13850085.76</v>
      </c>
      <c r="C213" s="292">
        <v>3389809.58</v>
      </c>
      <c r="D213" s="295">
        <v>0</v>
      </c>
      <c r="E213" s="25">
        <f t="shared" si="22"/>
        <v>17239895.34</v>
      </c>
    </row>
    <row r="214" spans="1:5" x14ac:dyDescent="0.25">
      <c r="A214" s="16" t="s">
        <v>389</v>
      </c>
      <c r="B214" s="292">
        <v>7429096.4800000004</v>
      </c>
      <c r="C214" s="292">
        <v>5975781.6100000003</v>
      </c>
      <c r="D214" s="295">
        <v>0</v>
      </c>
      <c r="E214" s="25">
        <f t="shared" si="22"/>
        <v>13404878.09</v>
      </c>
    </row>
    <row r="215" spans="1:5" x14ac:dyDescent="0.25">
      <c r="A215" s="16" t="s">
        <v>390</v>
      </c>
      <c r="B215" s="292">
        <v>495307.05</v>
      </c>
      <c r="C215" s="292">
        <v>177514.73</v>
      </c>
      <c r="D215" s="295">
        <v>37669.550000000003</v>
      </c>
      <c r="E215" s="25">
        <f t="shared" si="22"/>
        <v>635152.23</v>
      </c>
    </row>
    <row r="216" spans="1:5" x14ac:dyDescent="0.25">
      <c r="A216" s="16" t="s">
        <v>391</v>
      </c>
      <c r="B216" s="292">
        <v>7434537.7800000003</v>
      </c>
      <c r="C216" s="292">
        <v>689004.22</v>
      </c>
      <c r="D216" s="295">
        <v>269946.84999999998</v>
      </c>
      <c r="E216" s="25">
        <f t="shared" si="22"/>
        <v>7853595.1500000004</v>
      </c>
    </row>
    <row r="217" spans="1:5" x14ac:dyDescent="0.25">
      <c r="A217" s="16" t="s">
        <v>392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393</v>
      </c>
      <c r="B218" s="292"/>
      <c r="C218" s="292"/>
      <c r="D218" s="295"/>
      <c r="E218" s="25">
        <f t="shared" si="22"/>
        <v>0</v>
      </c>
    </row>
    <row r="219" spans="1:5" x14ac:dyDescent="0.25">
      <c r="A219" s="16" t="s">
        <v>394</v>
      </c>
      <c r="B219" s="292">
        <v>2942472.53</v>
      </c>
      <c r="C219" s="292">
        <v>8571194.0800000001</v>
      </c>
      <c r="D219" s="295">
        <v>9994816.3499999996</v>
      </c>
      <c r="E219" s="25">
        <f t="shared" si="22"/>
        <v>1518850.2599999998</v>
      </c>
    </row>
    <row r="220" spans="1:5" x14ac:dyDescent="0.25">
      <c r="A220" s="16" t="s">
        <v>229</v>
      </c>
      <c r="B220" s="25">
        <f>SUM(B211:B219)</f>
        <v>34203807.689999998</v>
      </c>
      <c r="C220" s="225">
        <f>SUM(C211:C219)</f>
        <v>18803304.220000003</v>
      </c>
      <c r="D220" s="25">
        <f>SUM(D211:D219)</f>
        <v>10302432.75</v>
      </c>
      <c r="E220" s="25">
        <f>SUM(E211:E219)</f>
        <v>42704679.159999996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395</v>
      </c>
      <c r="B222" s="37"/>
      <c r="C222" s="37"/>
      <c r="D222" s="37"/>
      <c r="E222" s="37"/>
    </row>
    <row r="223" spans="1:5" x14ac:dyDescent="0.25">
      <c r="A223" s="21"/>
      <c r="B223" s="18" t="s">
        <v>382</v>
      </c>
      <c r="C223" s="17" t="s">
        <v>383</v>
      </c>
      <c r="D223" s="18" t="s">
        <v>384</v>
      </c>
      <c r="E223" s="18" t="s">
        <v>385</v>
      </c>
    </row>
    <row r="224" spans="1:5" x14ac:dyDescent="0.25">
      <c r="A224" s="16" t="s">
        <v>386</v>
      </c>
      <c r="B224" s="42"/>
      <c r="C224" s="41"/>
      <c r="D224" s="42"/>
      <c r="E224" s="16"/>
    </row>
    <row r="225" spans="1:6" x14ac:dyDescent="0.25">
      <c r="A225" s="16" t="s">
        <v>387</v>
      </c>
      <c r="B225" s="292">
        <v>1601310.39</v>
      </c>
      <c r="C225" s="292">
        <v>38707.08</v>
      </c>
      <c r="D225" s="295"/>
      <c r="E225" s="25">
        <f t="shared" ref="E225:E232" si="23">SUM(B225:C225)-D225</f>
        <v>1640017.47</v>
      </c>
    </row>
    <row r="226" spans="1:6" x14ac:dyDescent="0.25">
      <c r="A226" s="16" t="s">
        <v>388</v>
      </c>
      <c r="B226" s="292">
        <v>9222369.2699999996</v>
      </c>
      <c r="C226" s="292">
        <v>423754.19</v>
      </c>
      <c r="D226" s="295"/>
      <c r="E226" s="25">
        <f t="shared" si="23"/>
        <v>9646123.459999999</v>
      </c>
    </row>
    <row r="227" spans="1:6" x14ac:dyDescent="0.25">
      <c r="A227" s="16" t="s">
        <v>389</v>
      </c>
      <c r="B227" s="292">
        <v>5757109.7599999998</v>
      </c>
      <c r="C227" s="292">
        <v>361378.57</v>
      </c>
      <c r="D227" s="295"/>
      <c r="E227" s="25">
        <f t="shared" si="23"/>
        <v>6118488.3300000001</v>
      </c>
    </row>
    <row r="228" spans="1:6" x14ac:dyDescent="0.25">
      <c r="A228" s="16" t="s">
        <v>390</v>
      </c>
      <c r="B228" s="292">
        <v>237870.91</v>
      </c>
      <c r="C228" s="292">
        <v>38300.160000000003</v>
      </c>
      <c r="D228" s="295">
        <v>3971.45</v>
      </c>
      <c r="E228" s="25">
        <f t="shared" si="23"/>
        <v>272199.62</v>
      </c>
    </row>
    <row r="229" spans="1:6" x14ac:dyDescent="0.25">
      <c r="A229" s="16" t="s">
        <v>391</v>
      </c>
      <c r="B229" s="292">
        <v>4773670.87</v>
      </c>
      <c r="C229" s="292">
        <v>837150.53</v>
      </c>
      <c r="D229" s="295">
        <v>257480.21</v>
      </c>
      <c r="E229" s="25">
        <f t="shared" si="23"/>
        <v>5353341.1900000004</v>
      </c>
    </row>
    <row r="230" spans="1:6" x14ac:dyDescent="0.25">
      <c r="A230" s="16" t="s">
        <v>392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393</v>
      </c>
      <c r="B231" s="292"/>
      <c r="C231" s="292"/>
      <c r="D231" s="295"/>
      <c r="E231" s="25">
        <f t="shared" si="23"/>
        <v>0</v>
      </c>
    </row>
    <row r="232" spans="1:6" x14ac:dyDescent="0.25">
      <c r="A232" s="16" t="s">
        <v>394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21592331.199999999</v>
      </c>
      <c r="C233" s="225">
        <f>SUM(C224:C232)</f>
        <v>1699290.5300000003</v>
      </c>
      <c r="D233" s="25">
        <f>SUM(D224:D232)</f>
        <v>261451.66</v>
      </c>
      <c r="E233" s="25">
        <f>SUM(E224:E232)</f>
        <v>23030170.07</v>
      </c>
    </row>
    <row r="234" spans="1:6" x14ac:dyDescent="0.25">
      <c r="A234" s="16"/>
      <c r="B234" s="16"/>
      <c r="C234" s="22"/>
      <c r="D234" s="16"/>
      <c r="E234" s="16"/>
      <c r="F234" s="11">
        <f>E220-E233</f>
        <v>19674509.089999996</v>
      </c>
    </row>
    <row r="235" spans="1:6" x14ac:dyDescent="0.25">
      <c r="A235" s="30" t="s">
        <v>396</v>
      </c>
      <c r="B235" s="30"/>
      <c r="C235" s="30"/>
      <c r="D235" s="30"/>
      <c r="E235" s="30"/>
    </row>
    <row r="236" spans="1:6" x14ac:dyDescent="0.25">
      <c r="A236" s="30"/>
      <c r="B236" s="339" t="s">
        <v>397</v>
      </c>
      <c r="C236" s="339"/>
      <c r="D236" s="30"/>
      <c r="E236" s="30"/>
    </row>
    <row r="237" spans="1:6" x14ac:dyDescent="0.25">
      <c r="A237" s="43" t="s">
        <v>397</v>
      </c>
      <c r="B237" s="30"/>
      <c r="C237" s="292">
        <v>1118928.22</v>
      </c>
      <c r="D237" s="32">
        <f>C237</f>
        <v>1118928.22</v>
      </c>
      <c r="E237" s="30"/>
    </row>
    <row r="238" spans="1:6" x14ac:dyDescent="0.25">
      <c r="A238" s="34" t="s">
        <v>398</v>
      </c>
      <c r="B238" s="34"/>
      <c r="C238" s="34"/>
      <c r="D238" s="34"/>
      <c r="E238" s="34"/>
    </row>
    <row r="239" spans="1:6" x14ac:dyDescent="0.25">
      <c r="A239" s="16" t="s">
        <v>399</v>
      </c>
      <c r="B239" s="35" t="s">
        <v>299</v>
      </c>
      <c r="C239" s="292">
        <v>13996258.6</v>
      </c>
      <c r="D239" s="16"/>
      <c r="E239" s="16"/>
    </row>
    <row r="240" spans="1:6" x14ac:dyDescent="0.25">
      <c r="A240" s="16" t="s">
        <v>400</v>
      </c>
      <c r="B240" s="35" t="s">
        <v>299</v>
      </c>
      <c r="C240" s="292">
        <v>7668402.2800000003</v>
      </c>
      <c r="D240" s="16"/>
      <c r="E240" s="16"/>
    </row>
    <row r="241" spans="1:5" x14ac:dyDescent="0.25">
      <c r="A241" s="16" t="s">
        <v>401</v>
      </c>
      <c r="B241" s="35" t="s">
        <v>299</v>
      </c>
      <c r="C241" s="292"/>
      <c r="D241" s="16"/>
      <c r="E241" s="16"/>
    </row>
    <row r="242" spans="1:5" x14ac:dyDescent="0.25">
      <c r="A242" s="16" t="s">
        <v>402</v>
      </c>
      <c r="B242" s="35" t="s">
        <v>299</v>
      </c>
      <c r="C242" s="292"/>
      <c r="D242" s="16"/>
      <c r="E242" s="16"/>
    </row>
    <row r="243" spans="1:5" x14ac:dyDescent="0.25">
      <c r="A243" s="16" t="s">
        <v>403</v>
      </c>
      <c r="B243" s="35" t="s">
        <v>299</v>
      </c>
      <c r="C243" s="292"/>
      <c r="D243" s="16"/>
      <c r="E243" s="16"/>
    </row>
    <row r="244" spans="1:5" x14ac:dyDescent="0.25">
      <c r="A244" s="16" t="s">
        <v>404</v>
      </c>
      <c r="B244" s="35" t="s">
        <v>299</v>
      </c>
      <c r="C244" s="292">
        <v>8325179.79</v>
      </c>
      <c r="D244" s="16"/>
      <c r="E244" s="16"/>
    </row>
    <row r="245" spans="1:5" x14ac:dyDescent="0.25">
      <c r="A245" s="16" t="s">
        <v>405</v>
      </c>
      <c r="B245" s="16"/>
      <c r="C245" s="22"/>
      <c r="D245" s="25">
        <f>SUM(C239:C244)</f>
        <v>29989840.669999998</v>
      </c>
      <c r="E245" s="16"/>
    </row>
    <row r="246" spans="1:5" x14ac:dyDescent="0.25">
      <c r="A246" s="34" t="s">
        <v>406</v>
      </c>
      <c r="B246" s="34"/>
      <c r="C246" s="34"/>
      <c r="D246" s="34"/>
      <c r="E246" s="34"/>
    </row>
    <row r="247" spans="1:5" x14ac:dyDescent="0.25">
      <c r="A247" s="21" t="s">
        <v>407</v>
      </c>
      <c r="B247" s="35" t="s">
        <v>299</v>
      </c>
      <c r="C247" s="294"/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408</v>
      </c>
      <c r="B249" s="35" t="s">
        <v>299</v>
      </c>
      <c r="C249" s="292">
        <v>1118610</v>
      </c>
      <c r="D249" s="16"/>
      <c r="E249" s="16"/>
    </row>
    <row r="250" spans="1:5" x14ac:dyDescent="0.25">
      <c r="A250" s="21" t="s">
        <v>409</v>
      </c>
      <c r="B250" s="35" t="s">
        <v>299</v>
      </c>
      <c r="C250" s="292"/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410</v>
      </c>
      <c r="B252" s="16"/>
      <c r="C252" s="22"/>
      <c r="D252" s="25">
        <f>SUM(C249:C251)</f>
        <v>1118610</v>
      </c>
      <c r="E252" s="16"/>
    </row>
    <row r="253" spans="1:5" x14ac:dyDescent="0.25">
      <c r="A253" s="34" t="s">
        <v>411</v>
      </c>
      <c r="B253" s="34"/>
      <c r="C253" s="34"/>
      <c r="D253" s="34"/>
      <c r="E253" s="34"/>
    </row>
    <row r="254" spans="1:5" x14ac:dyDescent="0.25">
      <c r="A254" s="16" t="s">
        <v>412</v>
      </c>
      <c r="B254" s="35" t="s">
        <v>299</v>
      </c>
      <c r="C254" s="292"/>
      <c r="D254" s="16"/>
      <c r="E254" s="16"/>
    </row>
    <row r="255" spans="1:5" x14ac:dyDescent="0.25">
      <c r="A255" s="16" t="s">
        <v>411</v>
      </c>
      <c r="B255" s="35" t="s">
        <v>299</v>
      </c>
      <c r="C255" s="292"/>
      <c r="D255" s="16"/>
      <c r="E255" s="16"/>
    </row>
    <row r="256" spans="1:5" x14ac:dyDescent="0.25">
      <c r="A256" s="16" t="s">
        <v>413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414</v>
      </c>
      <c r="B258" s="16"/>
      <c r="C258" s="22"/>
      <c r="D258" s="25">
        <f>D237+D245+D252+D256</f>
        <v>32227378.889999997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415</v>
      </c>
      <c r="B264" s="30"/>
      <c r="C264" s="30"/>
      <c r="D264" s="30"/>
      <c r="E264" s="30"/>
    </row>
    <row r="265" spans="1:5" x14ac:dyDescent="0.25">
      <c r="A265" s="34" t="s">
        <v>416</v>
      </c>
      <c r="B265" s="34"/>
      <c r="C265" s="34"/>
      <c r="D265" s="34"/>
      <c r="E265" s="34"/>
    </row>
    <row r="266" spans="1:5" x14ac:dyDescent="0.25">
      <c r="A266" s="16" t="s">
        <v>417</v>
      </c>
      <c r="B266" s="35" t="s">
        <v>299</v>
      </c>
      <c r="C266" s="292">
        <v>4594596.09</v>
      </c>
      <c r="D266" s="16"/>
      <c r="E266" s="16"/>
    </row>
    <row r="267" spans="1:5" x14ac:dyDescent="0.25">
      <c r="A267" s="16" t="s">
        <v>418</v>
      </c>
      <c r="B267" s="35" t="s">
        <v>299</v>
      </c>
      <c r="C267" s="292"/>
      <c r="D267" s="16"/>
      <c r="E267" s="16"/>
    </row>
    <row r="268" spans="1:5" x14ac:dyDescent="0.25">
      <c r="A268" s="16" t="s">
        <v>419</v>
      </c>
      <c r="B268" s="35" t="s">
        <v>299</v>
      </c>
      <c r="C268" s="292">
        <v>11943741.82</v>
      </c>
      <c r="D268" s="16"/>
      <c r="E268" s="16"/>
    </row>
    <row r="269" spans="1:5" x14ac:dyDescent="0.25">
      <c r="A269" s="16" t="s">
        <v>420</v>
      </c>
      <c r="B269" s="35" t="s">
        <v>299</v>
      </c>
      <c r="C269" s="292">
        <v>5203261.99</v>
      </c>
      <c r="D269" s="16"/>
      <c r="E269" s="16"/>
    </row>
    <row r="270" spans="1:5" x14ac:dyDescent="0.25">
      <c r="A270" s="16" t="s">
        <v>421</v>
      </c>
      <c r="B270" s="35" t="s">
        <v>299</v>
      </c>
      <c r="C270" s="292">
        <v>164874.01</v>
      </c>
      <c r="D270" s="16"/>
      <c r="E270" s="16"/>
    </row>
    <row r="271" spans="1:5" x14ac:dyDescent="0.25">
      <c r="A271" s="16" t="s">
        <v>422</v>
      </c>
      <c r="B271" s="35" t="s">
        <v>299</v>
      </c>
      <c r="C271" s="292">
        <f>29642.99+1997543.52</f>
        <v>2027186.51</v>
      </c>
      <c r="D271" s="16"/>
      <c r="E271" s="16"/>
    </row>
    <row r="272" spans="1:5" x14ac:dyDescent="0.25">
      <c r="A272" s="16" t="s">
        <v>423</v>
      </c>
      <c r="B272" s="35" t="s">
        <v>299</v>
      </c>
      <c r="C272" s="292"/>
      <c r="D272" s="16"/>
      <c r="E272" s="16"/>
    </row>
    <row r="273" spans="1:5" x14ac:dyDescent="0.25">
      <c r="A273" s="16" t="s">
        <v>424</v>
      </c>
      <c r="B273" s="35" t="s">
        <v>299</v>
      </c>
      <c r="C273" s="292">
        <v>633766.28</v>
      </c>
      <c r="D273" s="16"/>
      <c r="E273" s="16"/>
    </row>
    <row r="274" spans="1:5" x14ac:dyDescent="0.25">
      <c r="A274" s="16" t="s">
        <v>425</v>
      </c>
      <c r="B274" s="35" t="s">
        <v>299</v>
      </c>
      <c r="C274" s="292">
        <v>284453.09000000003</v>
      </c>
      <c r="D274" s="16"/>
      <c r="E274" s="16"/>
    </row>
    <row r="275" spans="1:5" x14ac:dyDescent="0.25">
      <c r="A275" s="16" t="s">
        <v>426</v>
      </c>
      <c r="B275" s="35" t="s">
        <v>299</v>
      </c>
      <c r="C275" s="292"/>
      <c r="D275" s="16"/>
      <c r="E275" s="16"/>
    </row>
    <row r="276" spans="1:5" x14ac:dyDescent="0.25">
      <c r="A276" s="16" t="s">
        <v>427</v>
      </c>
      <c r="B276" s="16"/>
      <c r="C276" s="22"/>
      <c r="D276" s="25">
        <f>SUM(C266:C268)-C269+SUM(C270:C275)</f>
        <v>14445355.809999999</v>
      </c>
      <c r="E276" s="16"/>
    </row>
    <row r="277" spans="1:5" x14ac:dyDescent="0.25">
      <c r="A277" s="34" t="s">
        <v>428</v>
      </c>
      <c r="B277" s="34"/>
      <c r="C277" s="34"/>
      <c r="D277" s="34"/>
      <c r="E277" s="34"/>
    </row>
    <row r="278" spans="1:5" x14ac:dyDescent="0.25">
      <c r="A278" s="16" t="s">
        <v>417</v>
      </c>
      <c r="B278" s="35" t="s">
        <v>299</v>
      </c>
      <c r="C278" s="292"/>
      <c r="D278" s="16"/>
      <c r="E278" s="16"/>
    </row>
    <row r="279" spans="1:5" x14ac:dyDescent="0.25">
      <c r="A279" s="16" t="s">
        <v>418</v>
      </c>
      <c r="B279" s="35" t="s">
        <v>299</v>
      </c>
      <c r="C279" s="292"/>
      <c r="D279" s="16"/>
      <c r="E279" s="16"/>
    </row>
    <row r="280" spans="1:5" x14ac:dyDescent="0.25">
      <c r="A280" s="16" t="s">
        <v>429</v>
      </c>
      <c r="B280" s="35" t="s">
        <v>299</v>
      </c>
      <c r="C280" s="292">
        <v>3282689.66</v>
      </c>
      <c r="D280" s="16"/>
      <c r="E280" s="16"/>
    </row>
    <row r="281" spans="1:5" x14ac:dyDescent="0.25">
      <c r="A281" s="16" t="s">
        <v>430</v>
      </c>
      <c r="B281" s="16"/>
      <c r="C281" s="22"/>
      <c r="D281" s="25">
        <f>SUM(C278:C280)</f>
        <v>3282689.66</v>
      </c>
      <c r="E281" s="16"/>
    </row>
    <row r="282" spans="1:5" x14ac:dyDescent="0.25">
      <c r="A282" s="34" t="s">
        <v>431</v>
      </c>
      <c r="B282" s="34"/>
      <c r="C282" s="34"/>
      <c r="D282" s="34"/>
      <c r="E282" s="34"/>
    </row>
    <row r="283" spans="1:5" x14ac:dyDescent="0.25">
      <c r="A283" s="16" t="s">
        <v>386</v>
      </c>
      <c r="B283" s="35" t="s">
        <v>299</v>
      </c>
      <c r="C283" s="292">
        <v>203706</v>
      </c>
      <c r="D283" s="16"/>
      <c r="E283" s="16"/>
    </row>
    <row r="284" spans="1:5" x14ac:dyDescent="0.25">
      <c r="A284" s="16" t="s">
        <v>387</v>
      </c>
      <c r="B284" s="35" t="s">
        <v>299</v>
      </c>
      <c r="C284" s="292">
        <v>1848602</v>
      </c>
      <c r="D284" s="16"/>
      <c r="E284" s="16"/>
    </row>
    <row r="285" spans="1:5" x14ac:dyDescent="0.25">
      <c r="A285" s="16" t="s">
        <v>388</v>
      </c>
      <c r="B285" s="35" t="s">
        <v>299</v>
      </c>
      <c r="C285" s="292">
        <v>17239895.34</v>
      </c>
      <c r="D285" s="16"/>
      <c r="E285" s="16"/>
    </row>
    <row r="286" spans="1:5" x14ac:dyDescent="0.25">
      <c r="A286" s="16" t="s">
        <v>432</v>
      </c>
      <c r="B286" s="35" t="s">
        <v>299</v>
      </c>
      <c r="C286" s="292">
        <v>13404878.09</v>
      </c>
      <c r="D286" s="16"/>
      <c r="E286" s="16"/>
    </row>
    <row r="287" spans="1:5" x14ac:dyDescent="0.25">
      <c r="A287" s="16" t="s">
        <v>433</v>
      </c>
      <c r="B287" s="35" t="s">
        <v>299</v>
      </c>
      <c r="C287" s="292">
        <v>635152.23</v>
      </c>
      <c r="D287" s="16"/>
      <c r="E287" s="16"/>
    </row>
    <row r="288" spans="1:5" x14ac:dyDescent="0.25">
      <c r="A288" s="16" t="s">
        <v>434</v>
      </c>
      <c r="B288" s="35" t="s">
        <v>299</v>
      </c>
      <c r="C288" s="292">
        <v>7853595</v>
      </c>
      <c r="D288" s="16"/>
      <c r="E288" s="16"/>
    </row>
    <row r="289" spans="1:5" x14ac:dyDescent="0.25">
      <c r="A289" s="16" t="s">
        <v>393</v>
      </c>
      <c r="B289" s="35" t="s">
        <v>299</v>
      </c>
      <c r="C289" s="292"/>
      <c r="D289" s="16"/>
      <c r="E289" s="16"/>
    </row>
    <row r="290" spans="1:5" x14ac:dyDescent="0.25">
      <c r="A290" s="16" t="s">
        <v>394</v>
      </c>
      <c r="B290" s="35" t="s">
        <v>299</v>
      </c>
      <c r="C290" s="292">
        <v>1518850.26</v>
      </c>
      <c r="D290" s="16"/>
      <c r="E290" s="16"/>
    </row>
    <row r="291" spans="1:5" x14ac:dyDescent="0.25">
      <c r="A291" s="16" t="s">
        <v>435</v>
      </c>
      <c r="B291" s="16"/>
      <c r="C291" s="22"/>
      <c r="D291" s="25">
        <f>SUM(C283:C290)</f>
        <v>42704678.919999994</v>
      </c>
      <c r="E291" s="16"/>
    </row>
    <row r="292" spans="1:5" x14ac:dyDescent="0.25">
      <c r="A292" s="16" t="s">
        <v>436</v>
      </c>
      <c r="B292" s="35" t="s">
        <v>299</v>
      </c>
      <c r="C292" s="292">
        <v>23030170.07</v>
      </c>
      <c r="D292" s="16"/>
      <c r="E292" s="16"/>
    </row>
    <row r="293" spans="1:5" x14ac:dyDescent="0.25">
      <c r="A293" s="16" t="s">
        <v>437</v>
      </c>
      <c r="B293" s="16"/>
      <c r="C293" s="22"/>
      <c r="D293" s="25">
        <f>D291-C292</f>
        <v>19674508.849999994</v>
      </c>
      <c r="E293" s="16"/>
    </row>
    <row r="294" spans="1:5" x14ac:dyDescent="0.25">
      <c r="A294" s="34" t="s">
        <v>438</v>
      </c>
      <c r="B294" s="34"/>
      <c r="C294" s="34"/>
      <c r="D294" s="34"/>
      <c r="E294" s="34"/>
    </row>
    <row r="295" spans="1:5" x14ac:dyDescent="0.25">
      <c r="A295" s="16" t="s">
        <v>439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440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441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429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442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443</v>
      </c>
      <c r="B301" s="34"/>
      <c r="C301" s="34"/>
      <c r="D301" s="34"/>
      <c r="E301" s="34"/>
    </row>
    <row r="302" spans="1:5" x14ac:dyDescent="0.25">
      <c r="A302" s="16" t="s">
        <v>444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445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446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447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448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449</v>
      </c>
      <c r="B308" s="16"/>
      <c r="C308" s="22"/>
      <c r="D308" s="25">
        <f>D276+D281+D293+D299+D306</f>
        <v>37402554.319999993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37402554.319999993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450</v>
      </c>
      <c r="B312" s="30"/>
      <c r="C312" s="30"/>
      <c r="D312" s="30"/>
      <c r="E312" s="30"/>
    </row>
    <row r="313" spans="1:6" x14ac:dyDescent="0.25">
      <c r="A313" s="34" t="s">
        <v>451</v>
      </c>
      <c r="B313" s="34"/>
      <c r="C313" s="34"/>
      <c r="D313" s="34"/>
      <c r="E313" s="34"/>
    </row>
    <row r="314" spans="1:6" x14ac:dyDescent="0.25">
      <c r="A314" s="16" t="s">
        <v>452</v>
      </c>
      <c r="B314" s="35" t="s">
        <v>299</v>
      </c>
      <c r="C314" s="292">
        <v>1956864.58</v>
      </c>
      <c r="D314" s="16"/>
      <c r="E314" s="16"/>
    </row>
    <row r="315" spans="1:6" x14ac:dyDescent="0.25">
      <c r="A315" s="16" t="s">
        <v>453</v>
      </c>
      <c r="B315" s="35" t="s">
        <v>299</v>
      </c>
      <c r="C315" s="292">
        <v>3293221.49</v>
      </c>
      <c r="D315" s="16"/>
      <c r="E315" s="16"/>
    </row>
    <row r="316" spans="1:6" x14ac:dyDescent="0.25">
      <c r="A316" s="16" t="s">
        <v>454</v>
      </c>
      <c r="B316" s="35" t="s">
        <v>299</v>
      </c>
      <c r="C316" s="292">
        <v>2547631.46</v>
      </c>
      <c r="D316" s="16"/>
      <c r="E316" s="16"/>
    </row>
    <row r="317" spans="1:6" x14ac:dyDescent="0.25">
      <c r="A317" s="16" t="s">
        <v>455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456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457</v>
      </c>
      <c r="B319" s="35" t="s">
        <v>299</v>
      </c>
      <c r="C319" s="292">
        <v>574283</v>
      </c>
      <c r="D319" s="16"/>
      <c r="E319" s="16"/>
    </row>
    <row r="320" spans="1:6" x14ac:dyDescent="0.25">
      <c r="A320" s="16" t="s">
        <v>458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459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460</v>
      </c>
      <c r="B322" s="35" t="s">
        <v>299</v>
      </c>
      <c r="C322" s="292">
        <v>221752</v>
      </c>
      <c r="D322" s="16"/>
      <c r="E322" s="16"/>
    </row>
    <row r="323" spans="1:5" x14ac:dyDescent="0.25">
      <c r="A323" s="16" t="s">
        <v>461</v>
      </c>
      <c r="B323" s="35" t="s">
        <v>299</v>
      </c>
      <c r="C323" s="292">
        <v>974064</v>
      </c>
      <c r="D323" s="16"/>
      <c r="E323" s="16"/>
    </row>
    <row r="324" spans="1:5" x14ac:dyDescent="0.25">
      <c r="A324" s="16" t="s">
        <v>462</v>
      </c>
      <c r="B324" s="16"/>
      <c r="C324" s="22"/>
      <c r="D324" s="25">
        <f>SUM(C314:C323)</f>
        <v>9567816.5300000012</v>
      </c>
      <c r="E324" s="16"/>
    </row>
    <row r="325" spans="1:5" x14ac:dyDescent="0.25">
      <c r="A325" s="34" t="s">
        <v>463</v>
      </c>
      <c r="B325" s="34"/>
      <c r="C325" s="34"/>
      <c r="D325" s="34"/>
      <c r="E325" s="34"/>
    </row>
    <row r="326" spans="1:5" x14ac:dyDescent="0.25">
      <c r="A326" s="16" t="s">
        <v>464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465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466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467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468</v>
      </c>
      <c r="B330" s="34"/>
      <c r="C330" s="34"/>
      <c r="D330" s="34"/>
      <c r="E330" s="34"/>
    </row>
    <row r="331" spans="1:5" x14ac:dyDescent="0.25">
      <c r="A331" s="16" t="s">
        <v>469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470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471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472</v>
      </c>
      <c r="B334" s="35" t="s">
        <v>299</v>
      </c>
      <c r="C334" s="292">
        <v>850517.36</v>
      </c>
      <c r="D334" s="16"/>
      <c r="E334" s="16"/>
    </row>
    <row r="335" spans="1:5" x14ac:dyDescent="0.25">
      <c r="A335" s="16" t="s">
        <v>473</v>
      </c>
      <c r="B335" s="35" t="s">
        <v>299</v>
      </c>
      <c r="C335" s="292">
        <v>5624974</v>
      </c>
      <c r="D335" s="16"/>
      <c r="E335" s="16"/>
    </row>
    <row r="336" spans="1:5" x14ac:dyDescent="0.25">
      <c r="A336" s="21" t="s">
        <v>474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475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476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6475491.3600000003</v>
      </c>
      <c r="E339" s="16"/>
    </row>
    <row r="340" spans="1:5" x14ac:dyDescent="0.25">
      <c r="A340" s="16" t="s">
        <v>477</v>
      </c>
      <c r="B340" s="16"/>
      <c r="C340" s="22"/>
      <c r="D340" s="25">
        <f>C323</f>
        <v>974064</v>
      </c>
      <c r="E340" s="16"/>
    </row>
    <row r="341" spans="1:5" x14ac:dyDescent="0.25">
      <c r="A341" s="16" t="s">
        <v>478</v>
      </c>
      <c r="B341" s="16"/>
      <c r="C341" s="22"/>
      <c r="D341" s="25">
        <f>D339-D340</f>
        <v>5501427.3600000003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479</v>
      </c>
      <c r="B343" s="35" t="s">
        <v>299</v>
      </c>
      <c r="C343" s="297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480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481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482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483</v>
      </c>
      <c r="B348" s="35" t="s">
        <v>299</v>
      </c>
      <c r="C348" s="293">
        <v>22333310.48</v>
      </c>
      <c r="D348" s="16"/>
      <c r="E348" s="16"/>
    </row>
    <row r="349" spans="1:5" x14ac:dyDescent="0.25">
      <c r="A349" s="16" t="s">
        <v>484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485</v>
      </c>
      <c r="B350" s="16"/>
      <c r="C350" s="22"/>
      <c r="D350" s="25">
        <f>D324+D329+D341+C343+C347+C348</f>
        <v>37402554.370000005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486</v>
      </c>
      <c r="B352" s="16"/>
      <c r="C352" s="22"/>
      <c r="D352" s="25">
        <f>D308</f>
        <v>37402554.319999993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487</v>
      </c>
      <c r="B356" s="30"/>
      <c r="C356" s="30"/>
      <c r="D356" s="30"/>
      <c r="E356" s="30"/>
    </row>
    <row r="357" spans="1:5" x14ac:dyDescent="0.25">
      <c r="A357" s="34" t="s">
        <v>488</v>
      </c>
      <c r="B357" s="34"/>
      <c r="C357" s="34"/>
      <c r="D357" s="34"/>
      <c r="E357" s="34"/>
    </row>
    <row r="358" spans="1:5" x14ac:dyDescent="0.25">
      <c r="A358" s="16" t="s">
        <v>489</v>
      </c>
      <c r="B358" s="35" t="s">
        <v>299</v>
      </c>
      <c r="C358" s="292">
        <v>4249529</v>
      </c>
      <c r="D358" s="16"/>
      <c r="E358" s="16"/>
    </row>
    <row r="359" spans="1:5" x14ac:dyDescent="0.25">
      <c r="A359" s="16" t="s">
        <v>490</v>
      </c>
      <c r="B359" s="35" t="s">
        <v>299</v>
      </c>
      <c r="C359" s="292">
        <v>67085087</v>
      </c>
      <c r="D359" s="16"/>
      <c r="E359" s="16"/>
    </row>
    <row r="360" spans="1:5" x14ac:dyDescent="0.25">
      <c r="A360" s="16" t="s">
        <v>491</v>
      </c>
      <c r="B360" s="16"/>
      <c r="C360" s="22"/>
      <c r="D360" s="25">
        <f>SUM(C358:C359)</f>
        <v>71334616</v>
      </c>
      <c r="E360" s="16"/>
    </row>
    <row r="361" spans="1:5" x14ac:dyDescent="0.25">
      <c r="A361" s="34" t="s">
        <v>492</v>
      </c>
      <c r="B361" s="34"/>
      <c r="C361" s="34"/>
      <c r="D361" s="34"/>
      <c r="E361" s="34"/>
    </row>
    <row r="362" spans="1:5" x14ac:dyDescent="0.25">
      <c r="A362" s="16" t="s">
        <v>397</v>
      </c>
      <c r="B362" s="34"/>
      <c r="C362" s="292">
        <v>1118928</v>
      </c>
      <c r="D362" s="16"/>
      <c r="E362" s="34"/>
    </row>
    <row r="363" spans="1:5" x14ac:dyDescent="0.25">
      <c r="A363" s="16" t="s">
        <v>493</v>
      </c>
      <c r="B363" s="35" t="s">
        <v>299</v>
      </c>
      <c r="C363" s="292">
        <v>29989840.75</v>
      </c>
      <c r="D363" s="16"/>
      <c r="E363" s="16"/>
    </row>
    <row r="364" spans="1:5" x14ac:dyDescent="0.25">
      <c r="A364" s="16" t="s">
        <v>494</v>
      </c>
      <c r="B364" s="35" t="s">
        <v>299</v>
      </c>
      <c r="C364" s="292">
        <v>1118610</v>
      </c>
      <c r="D364" s="16"/>
      <c r="E364" s="16"/>
    </row>
    <row r="365" spans="1:5" x14ac:dyDescent="0.25">
      <c r="A365" s="16" t="s">
        <v>495</v>
      </c>
      <c r="B365" s="35" t="s">
        <v>299</v>
      </c>
      <c r="C365" s="292">
        <f>D256</f>
        <v>0</v>
      </c>
      <c r="D365" s="16"/>
      <c r="E365" s="16"/>
    </row>
    <row r="366" spans="1:5" x14ac:dyDescent="0.25">
      <c r="A366" s="16" t="s">
        <v>414</v>
      </c>
      <c r="B366" s="16"/>
      <c r="C366" s="22"/>
      <c r="D366" s="25">
        <f>SUM(C362:C365)</f>
        <v>32227378.75</v>
      </c>
      <c r="E366" s="16"/>
    </row>
    <row r="367" spans="1:5" x14ac:dyDescent="0.25">
      <c r="A367" s="16" t="s">
        <v>496</v>
      </c>
      <c r="B367" s="16"/>
      <c r="C367" s="22"/>
      <c r="D367" s="25">
        <f>D360-D366</f>
        <v>39107237.25</v>
      </c>
      <c r="E367" s="16"/>
    </row>
    <row r="368" spans="1:5" x14ac:dyDescent="0.25">
      <c r="A368" s="45" t="s">
        <v>497</v>
      </c>
      <c r="B368" s="34"/>
      <c r="C368" s="34"/>
      <c r="D368" s="34"/>
      <c r="E368" s="34"/>
    </row>
    <row r="369" spans="1:6" x14ac:dyDescent="0.25">
      <c r="A369" s="25" t="s">
        <v>498</v>
      </c>
      <c r="B369" s="16"/>
      <c r="C369" s="16"/>
      <c r="D369" s="16"/>
      <c r="E369" s="16"/>
    </row>
    <row r="370" spans="1:6" x14ac:dyDescent="0.25">
      <c r="A370" s="46" t="s">
        <v>499</v>
      </c>
      <c r="B370" s="32" t="s">
        <v>299</v>
      </c>
      <c r="C370" s="292">
        <v>67018.78</v>
      </c>
      <c r="D370" s="25">
        <v>0</v>
      </c>
      <c r="E370" s="25"/>
    </row>
    <row r="371" spans="1:6" x14ac:dyDescent="0.25">
      <c r="A371" s="46" t="s">
        <v>500</v>
      </c>
      <c r="B371" s="32" t="s">
        <v>299</v>
      </c>
      <c r="C371" s="292">
        <v>7362829.9199999999</v>
      </c>
      <c r="D371" s="25">
        <v>0</v>
      </c>
      <c r="E371" s="25"/>
    </row>
    <row r="372" spans="1:6" x14ac:dyDescent="0.25">
      <c r="A372" s="46" t="s">
        <v>501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502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503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504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505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506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507</v>
      </c>
      <c r="B378" s="32" t="s">
        <v>299</v>
      </c>
      <c r="C378" s="292">
        <v>-4662.26</v>
      </c>
      <c r="D378" s="25">
        <v>0</v>
      </c>
      <c r="E378" s="25"/>
    </row>
    <row r="379" spans="1:6" x14ac:dyDescent="0.25">
      <c r="A379" s="46" t="s">
        <v>508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509</v>
      </c>
      <c r="B380" s="32" t="s">
        <v>299</v>
      </c>
      <c r="C380" s="294">
        <v>482396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510</v>
      </c>
      <c r="B381" s="35"/>
      <c r="C381" s="35"/>
      <c r="D381" s="25">
        <f>SUM(C370:C380)</f>
        <v>7907582.4400000004</v>
      </c>
      <c r="E381" s="25"/>
      <c r="F381" s="47"/>
    </row>
    <row r="382" spans="1:6" x14ac:dyDescent="0.25">
      <c r="A382" s="43" t="s">
        <v>511</v>
      </c>
      <c r="B382" s="35" t="s">
        <v>299</v>
      </c>
      <c r="C382" s="292">
        <v>996046</v>
      </c>
      <c r="D382" s="25">
        <v>0</v>
      </c>
      <c r="E382" s="16"/>
    </row>
    <row r="383" spans="1:6" x14ac:dyDescent="0.25">
      <c r="A383" s="16" t="s">
        <v>512</v>
      </c>
      <c r="B383" s="16"/>
      <c r="C383" s="22"/>
      <c r="D383" s="25">
        <f>D381+C382</f>
        <v>8903628.4400000013</v>
      </c>
      <c r="E383" s="16"/>
    </row>
    <row r="384" spans="1:6" x14ac:dyDescent="0.25">
      <c r="A384" s="16" t="s">
        <v>513</v>
      </c>
      <c r="B384" s="16"/>
      <c r="C384" s="22"/>
      <c r="D384" s="25">
        <f>D367+D383</f>
        <v>48010865.689999998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514</v>
      </c>
      <c r="B388" s="34"/>
      <c r="C388" s="34"/>
      <c r="D388" s="34"/>
      <c r="E388" s="34"/>
    </row>
    <row r="389" spans="1:5" x14ac:dyDescent="0.25">
      <c r="A389" s="16" t="s">
        <v>515</v>
      </c>
      <c r="B389" s="35" t="s">
        <v>299</v>
      </c>
      <c r="C389" s="292">
        <v>20967608.690000001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4697138.1900000004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2521792.2200000002</v>
      </c>
      <c r="D391" s="16"/>
      <c r="E391" s="16"/>
    </row>
    <row r="392" spans="1:5" x14ac:dyDescent="0.25">
      <c r="A392" s="16" t="s">
        <v>516</v>
      </c>
      <c r="B392" s="35" t="s">
        <v>299</v>
      </c>
      <c r="C392" s="292">
        <v>5040255.83</v>
      </c>
      <c r="D392" s="16"/>
      <c r="E392" s="16"/>
    </row>
    <row r="393" spans="1:5" x14ac:dyDescent="0.25">
      <c r="A393" s="16" t="s">
        <v>517</v>
      </c>
      <c r="B393" s="35" t="s">
        <v>299</v>
      </c>
      <c r="C393" s="292">
        <v>377214.03</v>
      </c>
      <c r="D393" s="16"/>
      <c r="E393" s="16"/>
    </row>
    <row r="394" spans="1:5" x14ac:dyDescent="0.25">
      <c r="A394" s="16" t="s">
        <v>518</v>
      </c>
      <c r="B394" s="35" t="s">
        <v>299</v>
      </c>
      <c r="C394" s="292">
        <v>3046249.49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1658387</v>
      </c>
      <c r="D395" s="16"/>
      <c r="E395" s="16"/>
    </row>
    <row r="396" spans="1:5" x14ac:dyDescent="0.25">
      <c r="A396" s="16" t="s">
        <v>519</v>
      </c>
      <c r="B396" s="35" t="s">
        <v>299</v>
      </c>
      <c r="C396" s="292">
        <v>422741</v>
      </c>
      <c r="D396" s="16"/>
      <c r="E396" s="16"/>
    </row>
    <row r="397" spans="1:5" x14ac:dyDescent="0.25">
      <c r="A397" s="16" t="s">
        <v>520</v>
      </c>
      <c r="B397" s="35" t="s">
        <v>299</v>
      </c>
      <c r="C397" s="294">
        <v>307546.49</v>
      </c>
      <c r="D397" s="16"/>
      <c r="E397" s="16"/>
    </row>
    <row r="398" spans="1:5" x14ac:dyDescent="0.25">
      <c r="A398" s="16" t="s">
        <v>521</v>
      </c>
      <c r="B398" s="35" t="s">
        <v>299</v>
      </c>
      <c r="C398" s="294">
        <v>26822</v>
      </c>
      <c r="D398" s="16"/>
      <c r="E398" s="16"/>
    </row>
    <row r="399" spans="1:5" x14ac:dyDescent="0.25">
      <c r="A399" s="16" t="s">
        <v>522</v>
      </c>
      <c r="B399" s="35" t="s">
        <v>299</v>
      </c>
      <c r="C399" s="294">
        <v>383003.67</v>
      </c>
      <c r="D399" s="16"/>
      <c r="E399" s="16"/>
    </row>
    <row r="400" spans="1:5" x14ac:dyDescent="0.25">
      <c r="A400" s="25" t="s">
        <v>523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1772182.82</v>
      </c>
      <c r="D402" s="25">
        <v>0</v>
      </c>
      <c r="E402" s="25"/>
    </row>
    <row r="403" spans="1:9" x14ac:dyDescent="0.25">
      <c r="A403" s="26" t="s">
        <v>524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238025.07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291652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377214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f>895952.8-C398-C413-C410</f>
        <v>200264.80000000005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525</v>
      </c>
      <c r="B415" s="35"/>
      <c r="C415" s="35"/>
      <c r="D415" s="25">
        <f>SUM(C401:C414)</f>
        <v>2879338.6900000004</v>
      </c>
      <c r="E415" s="25"/>
      <c r="F415" s="47"/>
      <c r="G415" s="47"/>
      <c r="H415" s="47"/>
      <c r="I415" s="47"/>
    </row>
    <row r="416" spans="1:9" x14ac:dyDescent="0.25">
      <c r="A416" s="25" t="s">
        <v>526</v>
      </c>
      <c r="B416" s="16"/>
      <c r="C416" s="22"/>
      <c r="D416" s="25">
        <f>SUM(C389:C399,D415)</f>
        <v>42328097.300000004</v>
      </c>
      <c r="E416" s="25"/>
    </row>
    <row r="417" spans="1:13" x14ac:dyDescent="0.25">
      <c r="A417" s="25" t="s">
        <v>527</v>
      </c>
      <c r="B417" s="16"/>
      <c r="C417" s="22"/>
      <c r="D417" s="25">
        <f>D384-D416</f>
        <v>5682768.3899999931</v>
      </c>
      <c r="E417" s="25"/>
    </row>
    <row r="418" spans="1:13" x14ac:dyDescent="0.25">
      <c r="A418" s="25" t="s">
        <v>528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529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530</v>
      </c>
      <c r="B420" s="16"/>
      <c r="C420" s="16"/>
      <c r="D420" s="25">
        <f>SUM(C418:C419)</f>
        <v>0</v>
      </c>
      <c r="E420" s="25"/>
      <c r="F420" s="11">
        <f>D420-C399</f>
        <v>-383003.67</v>
      </c>
    </row>
    <row r="421" spans="1:13" x14ac:dyDescent="0.25">
      <c r="A421" s="25" t="s">
        <v>531</v>
      </c>
      <c r="B421" s="16"/>
      <c r="C421" s="22"/>
      <c r="D421" s="25">
        <f>D417+D420</f>
        <v>5682768.3899999931</v>
      </c>
      <c r="E421" s="25"/>
      <c r="F421" s="50"/>
    </row>
    <row r="422" spans="1:13" x14ac:dyDescent="0.25">
      <c r="A422" s="25" t="s">
        <v>532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533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534</v>
      </c>
      <c r="B424" s="16"/>
      <c r="C424" s="22"/>
      <c r="D424" s="25">
        <f>D421+C422-C423</f>
        <v>5682768.3899999931</v>
      </c>
      <c r="E424" s="16"/>
    </row>
    <row r="426" spans="1:13" ht="29.1" customHeight="1" x14ac:dyDescent="0.25">
      <c r="A426" s="340" t="s">
        <v>535</v>
      </c>
      <c r="B426" s="340"/>
      <c r="C426" s="340"/>
      <c r="D426" s="340"/>
      <c r="E426" s="340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536</v>
      </c>
      <c r="D612" s="217">
        <f>CE90-(BE90+CD90)</f>
        <v>80130</v>
      </c>
      <c r="E612" s="219">
        <f>SUM(C624:D647)+SUM(C668:D713)</f>
        <v>35496198.677402973</v>
      </c>
      <c r="F612" s="219">
        <f>CE64-(AX64+BD64+BE64+BG64+BJ64+BN64+BP64+BQ64+CB64+CC64+CD64)</f>
        <v>4874980.6500000013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172.73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70094106.849999994</v>
      </c>
      <c r="L612" s="223">
        <f>CE94-(AW94+AX94+AY94+AZ94+BA94+BB94+BC94+BD94+BE94+BF94+BG94+BH94+BI94+BJ94+BK94+BL94+BM94+BN94+BO94+BP94+BQ94+BR94+BS94+BT94+BU94+BV94+BW94+BX94+BY94+BZ94+CA94+CB94+CC94+CD94)</f>
        <v>22.110000000000003</v>
      </c>
    </row>
    <row r="613" spans="1:14" s="202" customFormat="1" ht="12.6" customHeight="1" x14ac:dyDescent="0.2">
      <c r="A613" s="212"/>
      <c r="C613" s="210" t="s">
        <v>537</v>
      </c>
      <c r="D613" s="218" t="s">
        <v>538</v>
      </c>
      <c r="E613" s="220" t="s">
        <v>539</v>
      </c>
      <c r="F613" s="221" t="s">
        <v>540</v>
      </c>
      <c r="G613" s="218" t="s">
        <v>541</v>
      </c>
      <c r="H613" s="221" t="s">
        <v>542</v>
      </c>
      <c r="I613" s="218" t="s">
        <v>543</v>
      </c>
      <c r="J613" s="218" t="s">
        <v>544</v>
      </c>
      <c r="K613" s="210" t="s">
        <v>545</v>
      </c>
      <c r="L613" s="211" t="s">
        <v>546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1656389.23</v>
      </c>
      <c r="D614" s="217"/>
      <c r="E614" s="219"/>
      <c r="F614" s="219"/>
      <c r="G614" s="217"/>
      <c r="H614" s="219"/>
      <c r="I614" s="217"/>
      <c r="J614" s="217"/>
      <c r="N614" s="213" t="s">
        <v>547</v>
      </c>
    </row>
    <row r="615" spans="1:14" s="202" customFormat="1" ht="12.6" customHeight="1" x14ac:dyDescent="0.2">
      <c r="A615" s="212"/>
      <c r="B615" s="211" t="s">
        <v>548</v>
      </c>
      <c r="C615" s="217">
        <f>CD69-CD84</f>
        <v>0</v>
      </c>
      <c r="D615" s="217">
        <f>SUM(C614:C615)</f>
        <v>1656389.23</v>
      </c>
      <c r="E615" s="219"/>
      <c r="F615" s="219"/>
      <c r="G615" s="217"/>
      <c r="H615" s="219"/>
      <c r="I615" s="217"/>
      <c r="J615" s="217"/>
      <c r="N615" s="213" t="s">
        <v>549</v>
      </c>
    </row>
    <row r="616" spans="1:14" s="202" customFormat="1" ht="12.6" customHeight="1" x14ac:dyDescent="0.2">
      <c r="A616" s="212">
        <v>8310</v>
      </c>
      <c r="B616" s="216" t="s">
        <v>550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551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571309.24</v>
      </c>
      <c r="D617" s="217">
        <f>(D615/D612)*BJ90</f>
        <v>11989.339241232996</v>
      </c>
      <c r="E617" s="219"/>
      <c r="F617" s="219"/>
      <c r="G617" s="217"/>
      <c r="H617" s="219"/>
      <c r="I617" s="217"/>
      <c r="J617" s="217"/>
      <c r="N617" s="213" t="s">
        <v>552</v>
      </c>
    </row>
    <row r="618" spans="1:14" s="202" customFormat="1" ht="12.6" customHeight="1" x14ac:dyDescent="0.2">
      <c r="A618" s="212">
        <v>8470</v>
      </c>
      <c r="B618" s="216" t="s">
        <v>553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554</v>
      </c>
    </row>
    <row r="619" spans="1:14" s="202" customFormat="1" ht="12.6" customHeight="1" x14ac:dyDescent="0.2">
      <c r="A619" s="212">
        <v>8610</v>
      </c>
      <c r="B619" s="216" t="s">
        <v>555</v>
      </c>
      <c r="C619" s="217">
        <f>BN85</f>
        <v>4664861.29</v>
      </c>
      <c r="D619" s="217">
        <f>(D615/D612)*BN90</f>
        <v>144512.88040596532</v>
      </c>
      <c r="E619" s="219"/>
      <c r="F619" s="219"/>
      <c r="G619" s="217"/>
      <c r="H619" s="219"/>
      <c r="I619" s="217"/>
      <c r="J619" s="217"/>
      <c r="N619" s="213" t="s">
        <v>556</v>
      </c>
    </row>
    <row r="620" spans="1:14" s="202" customFormat="1" ht="12.6" customHeight="1" x14ac:dyDescent="0.2">
      <c r="A620" s="212">
        <v>8790</v>
      </c>
      <c r="B620" s="216" t="s">
        <v>557</v>
      </c>
      <c r="C620" s="217">
        <f>CC85</f>
        <v>543086.59</v>
      </c>
      <c r="D620" s="217">
        <f>(D615/D612)*CC90</f>
        <v>583798.13594983157</v>
      </c>
      <c r="E620" s="219"/>
      <c r="F620" s="219"/>
      <c r="G620" s="217"/>
      <c r="H620" s="219"/>
      <c r="I620" s="217"/>
      <c r="J620" s="217"/>
      <c r="N620" s="213" t="s">
        <v>558</v>
      </c>
    </row>
    <row r="621" spans="1:14" s="202" customFormat="1" ht="12.6" customHeight="1" x14ac:dyDescent="0.2">
      <c r="A621" s="212">
        <v>8630</v>
      </c>
      <c r="B621" s="216" t="s">
        <v>559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560</v>
      </c>
    </row>
    <row r="622" spans="1:14" s="202" customFormat="1" ht="12.6" customHeight="1" x14ac:dyDescent="0.2">
      <c r="A622" s="212">
        <v>8770</v>
      </c>
      <c r="B622" s="211" t="s">
        <v>561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562</v>
      </c>
    </row>
    <row r="623" spans="1:14" s="202" customFormat="1" ht="12.6" customHeight="1" x14ac:dyDescent="0.2">
      <c r="A623" s="212">
        <v>8640</v>
      </c>
      <c r="B623" s="216" t="s">
        <v>563</v>
      </c>
      <c r="C623" s="217">
        <f>BQ85</f>
        <v>0</v>
      </c>
      <c r="D623" s="217">
        <f>(D615/D612)*BQ90</f>
        <v>0</v>
      </c>
      <c r="E623" s="219">
        <f>SUM(C616:D623)</f>
        <v>6519557.4755970296</v>
      </c>
      <c r="F623" s="219"/>
      <c r="G623" s="217"/>
      <c r="H623" s="219"/>
      <c r="I623" s="217"/>
      <c r="J623" s="217"/>
      <c r="N623" s="213" t="s">
        <v>564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150151.13999999998</v>
      </c>
      <c r="D624" s="217">
        <f>(D615/D612)*BD90</f>
        <v>18252.735431049543</v>
      </c>
      <c r="E624" s="219">
        <f>(E623/E612)*SUM(C624:D624)</f>
        <v>30930.60062470716</v>
      </c>
      <c r="F624" s="219">
        <f>SUM(C624:E624)</f>
        <v>199334.47605575668</v>
      </c>
      <c r="G624" s="217"/>
      <c r="H624" s="219"/>
      <c r="I624" s="217"/>
      <c r="J624" s="217"/>
      <c r="N624" s="213" t="s">
        <v>565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841136.55999999994</v>
      </c>
      <c r="D625" s="217">
        <f>(D615/D612)*AY90</f>
        <v>59057.831400349431</v>
      </c>
      <c r="E625" s="219">
        <f>(E623/E612)*SUM(C625:D625)</f>
        <v>165337.95991176972</v>
      </c>
      <c r="F625" s="219">
        <f>(F624/F612)*AY64</f>
        <v>11473.641484969197</v>
      </c>
      <c r="G625" s="217">
        <f>SUM(C625:F625)</f>
        <v>1077005.9927970883</v>
      </c>
      <c r="H625" s="219"/>
      <c r="I625" s="217"/>
      <c r="J625" s="217"/>
      <c r="N625" s="213" t="s">
        <v>566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567</v>
      </c>
    </row>
    <row r="627" spans="1:14" s="202" customFormat="1" ht="12.6" customHeight="1" x14ac:dyDescent="0.2">
      <c r="A627" s="212">
        <v>8620</v>
      </c>
      <c r="B627" s="211" t="s">
        <v>568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569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570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815018.63</v>
      </c>
      <c r="D629" s="217">
        <f>(D615/D612)*BF90</f>
        <v>23193.170049419692</v>
      </c>
      <c r="E629" s="219">
        <f>(E623/E612)*SUM(C629:D629)</f>
        <v>153953.66858324275</v>
      </c>
      <c r="F629" s="219">
        <f>(F624/F612)*BF64</f>
        <v>2940.8710920264784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571</v>
      </c>
    </row>
    <row r="630" spans="1:14" s="202" customFormat="1" ht="12.6" customHeight="1" x14ac:dyDescent="0.2">
      <c r="A630" s="212">
        <v>8350</v>
      </c>
      <c r="B630" s="216" t="s">
        <v>572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573</v>
      </c>
    </row>
    <row r="631" spans="1:14" s="202" customFormat="1" ht="12.6" customHeight="1" x14ac:dyDescent="0.2">
      <c r="A631" s="212">
        <v>8200</v>
      </c>
      <c r="B631" s="216" t="s">
        <v>574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575</v>
      </c>
    </row>
    <row r="632" spans="1:14" s="202" customFormat="1" ht="12.6" customHeight="1" x14ac:dyDescent="0.2">
      <c r="A632" s="212">
        <v>8360</v>
      </c>
      <c r="B632" s="216" t="s">
        <v>576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577</v>
      </c>
    </row>
    <row r="633" spans="1:14" s="202" customFormat="1" ht="12.6" customHeight="1" x14ac:dyDescent="0.2">
      <c r="A633" s="212">
        <v>8370</v>
      </c>
      <c r="B633" s="216" t="s">
        <v>578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579</v>
      </c>
    </row>
    <row r="634" spans="1:14" s="202" customFormat="1" ht="12.6" customHeight="1" x14ac:dyDescent="0.2">
      <c r="A634" s="212">
        <v>8490</v>
      </c>
      <c r="B634" s="216" t="s">
        <v>580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581</v>
      </c>
    </row>
    <row r="635" spans="1:14" s="202" customFormat="1" ht="12.6" customHeight="1" x14ac:dyDescent="0.2">
      <c r="A635" s="212">
        <v>8530</v>
      </c>
      <c r="B635" s="216" t="s">
        <v>582</v>
      </c>
      <c r="C635" s="217">
        <f>BK85</f>
        <v>1372142.23</v>
      </c>
      <c r="D635" s="217">
        <f>(D615/D612)*BK90</f>
        <v>35761.304978160486</v>
      </c>
      <c r="E635" s="219">
        <f>(E623/E612)*SUM(C635:D635)</f>
        <v>258588.47872151676</v>
      </c>
      <c r="F635" s="219">
        <f>(F624/F612)*BK64</f>
        <v>636.16245642665092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583</v>
      </c>
    </row>
    <row r="636" spans="1:14" s="202" customFormat="1" ht="12.6" customHeight="1" x14ac:dyDescent="0.2">
      <c r="A636" s="212">
        <v>8480</v>
      </c>
      <c r="B636" s="216" t="s">
        <v>584</v>
      </c>
      <c r="C636" s="217">
        <f>BH85</f>
        <v>1171599.1299999999</v>
      </c>
      <c r="D636" s="217">
        <f>(D615/D612)*BH90</f>
        <v>27678.836627605142</v>
      </c>
      <c r="E636" s="219">
        <f>(E623/E612)*SUM(C636:D636)</f>
        <v>220270.39299910341</v>
      </c>
      <c r="F636" s="219">
        <f>(F624/F612)*BH64</f>
        <v>2822.1318778087089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585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594194.90000000014</v>
      </c>
      <c r="D637" s="217">
        <f>(D615/D612)*BL90</f>
        <v>4216.9400089853989</v>
      </c>
      <c r="E637" s="219">
        <f>(E623/E612)*SUM(C637:D637)</f>
        <v>109909.80810291637</v>
      </c>
      <c r="F637" s="219">
        <f>(F624/F612)*BL64</f>
        <v>1634.2130816325791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586</v>
      </c>
    </row>
    <row r="638" spans="1:14" s="202" customFormat="1" ht="12.6" customHeight="1" x14ac:dyDescent="0.2">
      <c r="A638" s="212">
        <v>8590</v>
      </c>
      <c r="B638" s="216" t="s">
        <v>587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588</v>
      </c>
    </row>
    <row r="639" spans="1:14" s="202" customFormat="1" ht="12.6" customHeight="1" x14ac:dyDescent="0.2">
      <c r="A639" s="212">
        <v>8660</v>
      </c>
      <c r="B639" s="216" t="s">
        <v>589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590</v>
      </c>
    </row>
    <row r="640" spans="1:14" s="202" customFormat="1" ht="12.6" customHeight="1" x14ac:dyDescent="0.2">
      <c r="A640" s="212">
        <v>8670</v>
      </c>
      <c r="B640" s="216" t="s">
        <v>591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592</v>
      </c>
    </row>
    <row r="641" spans="1:14" s="202" customFormat="1" ht="12.6" customHeight="1" x14ac:dyDescent="0.2">
      <c r="A641" s="212">
        <v>8680</v>
      </c>
      <c r="B641" s="216" t="s">
        <v>593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594</v>
      </c>
    </row>
    <row r="642" spans="1:14" s="202" customFormat="1" ht="12.6" customHeight="1" x14ac:dyDescent="0.2">
      <c r="A642" s="212">
        <v>8690</v>
      </c>
      <c r="B642" s="216" t="s">
        <v>595</v>
      </c>
      <c r="C642" s="217">
        <f>BV85</f>
        <v>1437886.3599999999</v>
      </c>
      <c r="D642" s="217">
        <f>(D615/D612)*BV90</f>
        <v>13188.273165356297</v>
      </c>
      <c r="E642" s="219">
        <f>(E623/E612)*SUM(C642:D642)</f>
        <v>266517.67864723282</v>
      </c>
      <c r="F642" s="219">
        <f>(F624/F612)*BV64</f>
        <v>56.138535761365645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596</v>
      </c>
    </row>
    <row r="643" spans="1:14" s="202" customFormat="1" ht="12.6" customHeight="1" x14ac:dyDescent="0.2">
      <c r="A643" s="212">
        <v>8700</v>
      </c>
      <c r="B643" s="216" t="s">
        <v>597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598</v>
      </c>
    </row>
    <row r="644" spans="1:14" s="202" customFormat="1" ht="12.6" customHeight="1" x14ac:dyDescent="0.2">
      <c r="A644" s="212">
        <v>8710</v>
      </c>
      <c r="B644" s="216" t="s">
        <v>599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600</v>
      </c>
    </row>
    <row r="645" spans="1:14" s="202" customFormat="1" ht="12.6" customHeight="1" x14ac:dyDescent="0.2">
      <c r="A645" s="212">
        <v>8720</v>
      </c>
      <c r="B645" s="216" t="s">
        <v>601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602</v>
      </c>
    </row>
    <row r="646" spans="1:14" s="202" customFormat="1" ht="12.6" customHeight="1" x14ac:dyDescent="0.2">
      <c r="A646" s="212">
        <v>8730</v>
      </c>
      <c r="B646" s="216" t="s">
        <v>603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604</v>
      </c>
    </row>
    <row r="647" spans="1:14" s="202" customFormat="1" ht="12.6" customHeight="1" x14ac:dyDescent="0.2">
      <c r="A647" s="212">
        <v>8740</v>
      </c>
      <c r="B647" s="216" t="s">
        <v>605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606</v>
      </c>
    </row>
    <row r="648" spans="1:14" s="202" customFormat="1" ht="12.6" customHeight="1" x14ac:dyDescent="0.2">
      <c r="A648" s="212"/>
      <c r="B648" s="212"/>
      <c r="C648" s="202">
        <f>SUM(C614:C647)</f>
        <v>13817775.299999999</v>
      </c>
      <c r="L648" s="215"/>
    </row>
    <row r="666" spans="1:14" s="202" customFormat="1" ht="12.6" customHeight="1" x14ac:dyDescent="0.2">
      <c r="C666" s="210" t="s">
        <v>607</v>
      </c>
      <c r="M666" s="210" t="s">
        <v>608</v>
      </c>
    </row>
    <row r="667" spans="1:14" s="202" customFormat="1" ht="12.6" customHeight="1" x14ac:dyDescent="0.2">
      <c r="C667" s="210" t="s">
        <v>537</v>
      </c>
      <c r="D667" s="210" t="s">
        <v>538</v>
      </c>
      <c r="E667" s="211" t="s">
        <v>539</v>
      </c>
      <c r="F667" s="210" t="s">
        <v>540</v>
      </c>
      <c r="G667" s="210" t="s">
        <v>541</v>
      </c>
      <c r="H667" s="210" t="s">
        <v>542</v>
      </c>
      <c r="I667" s="210" t="s">
        <v>543</v>
      </c>
      <c r="J667" s="210" t="s">
        <v>544</v>
      </c>
      <c r="K667" s="210" t="s">
        <v>545</v>
      </c>
      <c r="L667" s="211" t="s">
        <v>546</v>
      </c>
      <c r="M667" s="210" t="s">
        <v>609</v>
      </c>
    </row>
    <row r="668" spans="1:14" s="202" customFormat="1" ht="12.6" customHeight="1" x14ac:dyDescent="0.2">
      <c r="A668" s="212">
        <v>6010</v>
      </c>
      <c r="B668" s="211" t="s">
        <v>335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610</v>
      </c>
    </row>
    <row r="669" spans="1:14" s="202" customFormat="1" ht="12.6" customHeight="1" x14ac:dyDescent="0.2">
      <c r="A669" s="212">
        <v>6030</v>
      </c>
      <c r="B669" s="211" t="s">
        <v>336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611</v>
      </c>
    </row>
    <row r="670" spans="1:14" s="202" customFormat="1" ht="12.6" customHeight="1" x14ac:dyDescent="0.2">
      <c r="A670" s="212">
        <v>6070</v>
      </c>
      <c r="B670" s="211" t="s">
        <v>612</v>
      </c>
      <c r="C670" s="217">
        <f>E85</f>
        <v>3721672.29</v>
      </c>
      <c r="D670" s="217">
        <f>(D615/D612)*E90</f>
        <v>111810.92406177461</v>
      </c>
      <c r="E670" s="219">
        <f>(E623/E612)*SUM(C670:D670)</f>
        <v>704092.69378251967</v>
      </c>
      <c r="F670" s="219">
        <f>(F624/F612)*E64</f>
        <v>7487.2211380211193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613</v>
      </c>
    </row>
    <row r="671" spans="1:14" s="202" customFormat="1" ht="12.6" customHeight="1" x14ac:dyDescent="0.2">
      <c r="A671" s="212">
        <v>6100</v>
      </c>
      <c r="B671" s="211" t="s">
        <v>614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615</v>
      </c>
    </row>
    <row r="672" spans="1:14" s="202" customFormat="1" ht="12.6" customHeight="1" x14ac:dyDescent="0.2">
      <c r="A672" s="212">
        <v>6120</v>
      </c>
      <c r="B672" s="211" t="s">
        <v>616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617</v>
      </c>
    </row>
    <row r="673" spans="1:14" s="202" customFormat="1" ht="12.6" customHeight="1" x14ac:dyDescent="0.2">
      <c r="A673" s="212">
        <v>6140</v>
      </c>
      <c r="B673" s="211" t="s">
        <v>618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619</v>
      </c>
    </row>
    <row r="674" spans="1:14" s="202" customFormat="1" ht="12.6" customHeight="1" x14ac:dyDescent="0.2">
      <c r="A674" s="212">
        <v>6150</v>
      </c>
      <c r="B674" s="211" t="s">
        <v>620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621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622</v>
      </c>
    </row>
    <row r="676" spans="1:14" s="202" customFormat="1" ht="12.6" customHeight="1" x14ac:dyDescent="0.2">
      <c r="A676" s="212">
        <v>6200</v>
      </c>
      <c r="B676" s="211" t="s">
        <v>341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623</v>
      </c>
    </row>
    <row r="677" spans="1:14" s="202" customFormat="1" ht="12.6" customHeight="1" x14ac:dyDescent="0.2">
      <c r="A677" s="212">
        <v>6210</v>
      </c>
      <c r="B677" s="211" t="s">
        <v>342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624</v>
      </c>
    </row>
    <row r="678" spans="1:14" s="202" customFormat="1" ht="12.6" customHeight="1" x14ac:dyDescent="0.2">
      <c r="A678" s="212">
        <v>6330</v>
      </c>
      <c r="B678" s="211" t="s">
        <v>625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626</v>
      </c>
    </row>
    <row r="679" spans="1:14" s="202" customFormat="1" ht="12.6" customHeight="1" x14ac:dyDescent="0.2">
      <c r="A679" s="212">
        <v>6400</v>
      </c>
      <c r="B679" s="211" t="s">
        <v>627</v>
      </c>
      <c r="C679" s="217">
        <f>N85</f>
        <v>439935.55</v>
      </c>
      <c r="D679" s="217">
        <f>(D615/D612)*N90</f>
        <v>23813.308286035193</v>
      </c>
      <c r="E679" s="219">
        <f>(E623/E612)*SUM(C679:D679)</f>
        <v>85176.369540748623</v>
      </c>
      <c r="F679" s="219">
        <f>(F624/F612)*N64</f>
        <v>90.61515469439307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628</v>
      </c>
    </row>
    <row r="680" spans="1:14" s="202" customFormat="1" ht="12.6" customHeight="1" x14ac:dyDescent="0.2">
      <c r="A680" s="212">
        <v>7010</v>
      </c>
      <c r="B680" s="211" t="s">
        <v>629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630</v>
      </c>
    </row>
    <row r="681" spans="1:14" s="202" customFormat="1" ht="12.6" customHeight="1" x14ac:dyDescent="0.2">
      <c r="A681" s="212">
        <v>7020</v>
      </c>
      <c r="B681" s="211" t="s">
        <v>631</v>
      </c>
      <c r="C681" s="217">
        <f>P85</f>
        <v>3073880.55</v>
      </c>
      <c r="D681" s="217">
        <f>(D615/D612)*P90</f>
        <v>117020.08524934482</v>
      </c>
      <c r="E681" s="219">
        <f>(E623/E612)*SUM(C681:D681)</f>
        <v>586070.08258804388</v>
      </c>
      <c r="F681" s="219">
        <f>(F624/F612)*P64</f>
        <v>30140.317556014306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632</v>
      </c>
    </row>
    <row r="682" spans="1:14" s="202" customFormat="1" ht="12.6" customHeight="1" x14ac:dyDescent="0.2">
      <c r="A682" s="212">
        <v>7030</v>
      </c>
      <c r="B682" s="211" t="s">
        <v>633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634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451453.47</v>
      </c>
      <c r="D683" s="217">
        <f>(D615/D612)*R90</f>
        <v>0</v>
      </c>
      <c r="E683" s="219">
        <f>(E623/E612)*SUM(C683:D683)</f>
        <v>82918.085735654313</v>
      </c>
      <c r="F683" s="219">
        <f>(F624/F612)*R64</f>
        <v>353.11905259110989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635</v>
      </c>
    </row>
    <row r="684" spans="1:14" s="202" customFormat="1" ht="12.6" customHeight="1" x14ac:dyDescent="0.2">
      <c r="A684" s="212">
        <v>7050</v>
      </c>
      <c r="B684" s="211" t="s">
        <v>636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637</v>
      </c>
    </row>
    <row r="685" spans="1:14" s="202" customFormat="1" ht="12.6" customHeight="1" x14ac:dyDescent="0.2">
      <c r="A685" s="212">
        <v>7060</v>
      </c>
      <c r="B685" s="211" t="s">
        <v>638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639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1781465.993</v>
      </c>
      <c r="D686" s="217">
        <f>(D615/D612)*U90</f>
        <v>36877.55380406839</v>
      </c>
      <c r="E686" s="219">
        <f>(E623/E612)*SUM(C686:D686)</f>
        <v>333973.65648950159</v>
      </c>
      <c r="F686" s="219">
        <f>(F624/F612)*U64</f>
        <v>18673.103866740246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640</v>
      </c>
    </row>
    <row r="687" spans="1:14" s="202" customFormat="1" ht="12.6" customHeight="1" x14ac:dyDescent="0.2">
      <c r="A687" s="212">
        <v>7110</v>
      </c>
      <c r="B687" s="211" t="s">
        <v>641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642</v>
      </c>
    </row>
    <row r="688" spans="1:14" s="202" customFormat="1" ht="12.6" customHeight="1" x14ac:dyDescent="0.2">
      <c r="A688" s="212">
        <v>7120</v>
      </c>
      <c r="B688" s="211" t="s">
        <v>643</v>
      </c>
      <c r="C688" s="217">
        <f>W85</f>
        <v>496688</v>
      </c>
      <c r="D688" s="217">
        <f>(D615/D612)*W90</f>
        <v>0</v>
      </c>
      <c r="E688" s="219">
        <f>(E623/E612)*SUM(C688:D688)</f>
        <v>91226.274477125349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644</v>
      </c>
    </row>
    <row r="689" spans="1:14" s="202" customFormat="1" ht="12.6" customHeight="1" x14ac:dyDescent="0.2">
      <c r="A689" s="212">
        <v>7130</v>
      </c>
      <c r="B689" s="211" t="s">
        <v>645</v>
      </c>
      <c r="C689" s="217">
        <f>X85</f>
        <v>367289.56000000006</v>
      </c>
      <c r="D689" s="217">
        <f>(D615/D612)*X90</f>
        <v>0</v>
      </c>
      <c r="E689" s="219">
        <f>(E623/E612)*SUM(C689:D689)</f>
        <v>67459.769942383558</v>
      </c>
      <c r="F689" s="219">
        <f>(F624/F612)*X64</f>
        <v>784.58729198457502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646</v>
      </c>
    </row>
    <row r="690" spans="1:14" s="202" customFormat="1" ht="12.6" customHeight="1" x14ac:dyDescent="0.2">
      <c r="A690" s="212">
        <v>7140</v>
      </c>
      <c r="B690" s="211" t="s">
        <v>647</v>
      </c>
      <c r="C690" s="217">
        <f>Y85</f>
        <v>1730814.8900000001</v>
      </c>
      <c r="D690" s="217">
        <f>(D615/D612)*Y90</f>
        <v>59491.92816598028</v>
      </c>
      <c r="E690" s="219">
        <f>(E623/E612)*SUM(C690:D690)</f>
        <v>328824.1737112205</v>
      </c>
      <c r="F690" s="219">
        <f>(F624/F612)*Y64</f>
        <v>1762.1994077870925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648</v>
      </c>
    </row>
    <row r="691" spans="1:14" s="202" customFormat="1" ht="12.6" customHeight="1" x14ac:dyDescent="0.2">
      <c r="A691" s="212">
        <v>7150</v>
      </c>
      <c r="B691" s="211" t="s">
        <v>649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650</v>
      </c>
    </row>
    <row r="692" spans="1:14" s="202" customFormat="1" ht="12.6" customHeight="1" x14ac:dyDescent="0.2">
      <c r="A692" s="212">
        <v>7160</v>
      </c>
      <c r="B692" s="211" t="s">
        <v>651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652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3912060.2900000005</v>
      </c>
      <c r="D693" s="217">
        <f>(D615/D612)*AB90</f>
        <v>17198.500428803196</v>
      </c>
      <c r="E693" s="219">
        <f>(E623/E612)*SUM(C693:D693)</f>
        <v>721683.71474107611</v>
      </c>
      <c r="F693" s="219">
        <f>(F624/F612)*AB64</f>
        <v>99318.691010755749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653</v>
      </c>
    </row>
    <row r="694" spans="1:14" s="202" customFormat="1" ht="12.6" customHeight="1" x14ac:dyDescent="0.2">
      <c r="A694" s="212">
        <v>7180</v>
      </c>
      <c r="B694" s="211" t="s">
        <v>654</v>
      </c>
      <c r="C694" s="217">
        <f>AC85</f>
        <v>19320.150000000001</v>
      </c>
      <c r="D694" s="217">
        <f>(D615/D612)*AC90</f>
        <v>0</v>
      </c>
      <c r="E694" s="219">
        <f>(E623/E612)*SUM(C694:D694)</f>
        <v>3548.5159835535255</v>
      </c>
      <c r="F694" s="219">
        <f>(F624/F612)*AC64</f>
        <v>0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655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656</v>
      </c>
    </row>
    <row r="696" spans="1:14" s="202" customFormat="1" ht="12.6" customHeight="1" x14ac:dyDescent="0.2">
      <c r="A696" s="212">
        <v>7200</v>
      </c>
      <c r="B696" s="211" t="s">
        <v>657</v>
      </c>
      <c r="C696" s="217">
        <f>AE85</f>
        <v>1503536.08</v>
      </c>
      <c r="D696" s="217">
        <f>(D615/D612)*AE90</f>
        <v>90064.743231124419</v>
      </c>
      <c r="E696" s="219">
        <f>(E623/E612)*SUM(C696:D696)</f>
        <v>292695.34618725535</v>
      </c>
      <c r="F696" s="219">
        <f>(F624/F612)*AE64</f>
        <v>620.74719575827874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658</v>
      </c>
    </row>
    <row r="697" spans="1:14" s="202" customFormat="1" ht="12.6" customHeight="1" x14ac:dyDescent="0.2">
      <c r="A697" s="212">
        <v>7220</v>
      </c>
      <c r="B697" s="211" t="s">
        <v>659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660</v>
      </c>
    </row>
    <row r="698" spans="1:14" s="202" customFormat="1" ht="12.6" customHeight="1" x14ac:dyDescent="0.2">
      <c r="A698" s="212">
        <v>7230</v>
      </c>
      <c r="B698" s="211" t="s">
        <v>661</v>
      </c>
      <c r="C698" s="217">
        <f>AG85</f>
        <v>4275845.8099999996</v>
      </c>
      <c r="D698" s="217">
        <f>(D615/D612)*AG90</f>
        <v>42458.797933607886</v>
      </c>
      <c r="E698" s="219">
        <f>(E623/E612)*SUM(C698:D698)</f>
        <v>793139.43851912359</v>
      </c>
      <c r="F698" s="219">
        <f>(F624/F612)*AG64</f>
        <v>4786.6281638146993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662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663</v>
      </c>
    </row>
    <row r="700" spans="1:14" s="202" customFormat="1" ht="12.6" customHeight="1" x14ac:dyDescent="0.2">
      <c r="A700" s="212">
        <v>7250</v>
      </c>
      <c r="B700" s="211" t="s">
        <v>664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665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5648648.1700000009</v>
      </c>
      <c r="D701" s="217">
        <f>(D615/D612)*AJ90</f>
        <v>217689.19232659429</v>
      </c>
      <c r="E701" s="219">
        <f>(E623/E612)*SUM(C701:D701)</f>
        <v>1077465.3351621572</v>
      </c>
      <c r="F701" s="219">
        <f>(F624/F612)*AJ64</f>
        <v>14165.195064809683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666</v>
      </c>
    </row>
    <row r="702" spans="1:14" s="202" customFormat="1" ht="12.6" customHeight="1" x14ac:dyDescent="0.2">
      <c r="A702" s="212">
        <v>7310</v>
      </c>
      <c r="B702" s="211" t="s">
        <v>667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668</v>
      </c>
    </row>
    <row r="703" spans="1:14" s="202" customFormat="1" ht="12.6" customHeight="1" x14ac:dyDescent="0.2">
      <c r="A703" s="212">
        <v>7320</v>
      </c>
      <c r="B703" s="211" t="s">
        <v>669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670</v>
      </c>
    </row>
    <row r="704" spans="1:14" s="202" customFormat="1" ht="12.6" customHeight="1" x14ac:dyDescent="0.2">
      <c r="A704" s="212">
        <v>7330</v>
      </c>
      <c r="B704" s="211" t="s">
        <v>671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672</v>
      </c>
    </row>
    <row r="705" spans="1:14" s="202" customFormat="1" ht="12.6" customHeight="1" x14ac:dyDescent="0.2">
      <c r="A705" s="212">
        <v>7340</v>
      </c>
      <c r="B705" s="211" t="s">
        <v>673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674</v>
      </c>
    </row>
    <row r="706" spans="1:14" s="202" customFormat="1" ht="12.6" customHeight="1" x14ac:dyDescent="0.2">
      <c r="A706" s="212">
        <v>7350</v>
      </c>
      <c r="B706" s="211" t="s">
        <v>675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676</v>
      </c>
    </row>
    <row r="707" spans="1:14" s="202" customFormat="1" ht="12.6" customHeight="1" x14ac:dyDescent="0.2">
      <c r="A707" s="212">
        <v>7380</v>
      </c>
      <c r="B707" s="211" t="s">
        <v>677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678</v>
      </c>
    </row>
    <row r="708" spans="1:14" s="202" customFormat="1" ht="12.6" customHeight="1" x14ac:dyDescent="0.2">
      <c r="A708" s="212">
        <v>7390</v>
      </c>
      <c r="B708" s="211" t="s">
        <v>679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680</v>
      </c>
    </row>
    <row r="709" spans="1:14" s="202" customFormat="1" ht="12.6" customHeight="1" x14ac:dyDescent="0.2">
      <c r="A709" s="212">
        <v>7400</v>
      </c>
      <c r="B709" s="211" t="s">
        <v>681</v>
      </c>
      <c r="C709" s="217">
        <f>AR85</f>
        <v>775370.05</v>
      </c>
      <c r="D709" s="217">
        <f>(D615/D612)*AR90</f>
        <v>18314.749254711096</v>
      </c>
      <c r="E709" s="219">
        <f>(E623/E612)*SUM(C709:D709)</f>
        <v>145775.43114617708</v>
      </c>
      <c r="F709" s="219">
        <f>(F624/F612)*AR64</f>
        <v>1588.8926241604211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682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683</v>
      </c>
    </row>
    <row r="711" spans="1:14" s="202" customFormat="1" ht="12.6" customHeight="1" x14ac:dyDescent="0.2">
      <c r="A711" s="212">
        <v>7420</v>
      </c>
      <c r="B711" s="211" t="s">
        <v>684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685</v>
      </c>
    </row>
    <row r="712" spans="1:14" s="202" customFormat="1" ht="12.6" customHeight="1" x14ac:dyDescent="0.2">
      <c r="A712" s="212">
        <v>7430</v>
      </c>
      <c r="B712" s="211" t="s">
        <v>686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687</v>
      </c>
    </row>
    <row r="713" spans="1:14" s="202" customFormat="1" ht="12.6" customHeight="1" x14ac:dyDescent="0.2">
      <c r="A713" s="212">
        <v>7490</v>
      </c>
      <c r="B713" s="211" t="s">
        <v>688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689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42015756.153000005</v>
      </c>
      <c r="D715" s="202">
        <f>SUM(D616:D647)+SUM(D668:D713)</f>
        <v>1656389.23</v>
      </c>
      <c r="E715" s="202">
        <f>SUM(E624:E647)+SUM(E668:E713)</f>
        <v>6519557.4755970296</v>
      </c>
      <c r="F715" s="202">
        <f>SUM(F625:F648)+SUM(F668:F713)</f>
        <v>199334.47605575665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690</v>
      </c>
    </row>
    <row r="716" spans="1:14" s="202" customFormat="1" ht="12.6" customHeight="1" x14ac:dyDescent="0.2">
      <c r="C716" s="214">
        <f>CE85</f>
        <v>42015756.152999997</v>
      </c>
      <c r="D716" s="202">
        <f>D615</f>
        <v>1656389.23</v>
      </c>
      <c r="E716" s="202">
        <f>E623</f>
        <v>6519557.4755970296</v>
      </c>
      <c r="F716" s="202">
        <f>F624</f>
        <v>199334.47605575668</v>
      </c>
      <c r="G716" s="202">
        <f>G625</f>
        <v>1077005.9927970883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13817775.299999999</v>
      </c>
      <c r="N716" s="211" t="s">
        <v>691</v>
      </c>
    </row>
  </sheetData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9B2F2EFC-73CB-4A53-801E-92D17CD73C27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898</v>
      </c>
      <c r="B1" s="169"/>
      <c r="C1" s="169"/>
    </row>
    <row r="2" spans="1:3" ht="20.100000000000001" customHeight="1" x14ac:dyDescent="0.25">
      <c r="A2" s="168"/>
      <c r="B2" s="169"/>
      <c r="C2" s="94" t="s">
        <v>899</v>
      </c>
    </row>
    <row r="3" spans="1:3" ht="20.100000000000001" customHeight="1" x14ac:dyDescent="0.25">
      <c r="A3" s="120" t="str">
        <f>"Hospital: "&amp;data!C98</f>
        <v>Hospital: Klickitat County Public Hospital District #1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900</v>
      </c>
      <c r="C4" s="173"/>
    </row>
    <row r="5" spans="1:3" ht="20.100000000000001" customHeight="1" x14ac:dyDescent="0.25">
      <c r="A5" s="174">
        <v>1</v>
      </c>
      <c r="B5" s="175" t="s">
        <v>416</v>
      </c>
      <c r="C5" s="175"/>
    </row>
    <row r="6" spans="1:3" ht="20.100000000000001" customHeight="1" x14ac:dyDescent="0.25">
      <c r="A6" s="174">
        <v>2</v>
      </c>
      <c r="B6" s="176" t="s">
        <v>417</v>
      </c>
      <c r="C6" s="176">
        <f>data!C266</f>
        <v>4594596.09</v>
      </c>
    </row>
    <row r="7" spans="1:3" ht="20.100000000000001" customHeight="1" x14ac:dyDescent="0.25">
      <c r="A7" s="174">
        <v>3</v>
      </c>
      <c r="B7" s="176" t="s">
        <v>418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419</v>
      </c>
      <c r="C8" s="176">
        <f>data!C268</f>
        <v>11943741.82</v>
      </c>
    </row>
    <row r="9" spans="1:3" ht="20.100000000000001" customHeight="1" x14ac:dyDescent="0.25">
      <c r="A9" s="174">
        <v>5</v>
      </c>
      <c r="B9" s="176" t="s">
        <v>901</v>
      </c>
      <c r="C9" s="176">
        <f>data!C269</f>
        <v>5203261.99</v>
      </c>
    </row>
    <row r="10" spans="1:3" ht="20.100000000000001" customHeight="1" x14ac:dyDescent="0.25">
      <c r="A10" s="174">
        <v>6</v>
      </c>
      <c r="B10" s="176" t="s">
        <v>902</v>
      </c>
      <c r="C10" s="176">
        <f>data!C270</f>
        <v>164874.01</v>
      </c>
    </row>
    <row r="11" spans="1:3" ht="20.100000000000001" customHeight="1" x14ac:dyDescent="0.25">
      <c r="A11" s="174">
        <v>7</v>
      </c>
      <c r="B11" s="176" t="s">
        <v>903</v>
      </c>
      <c r="C11" s="176">
        <f>data!C271</f>
        <v>2027186.51</v>
      </c>
    </row>
    <row r="12" spans="1:3" ht="20.100000000000001" customHeight="1" x14ac:dyDescent="0.25">
      <c r="A12" s="174">
        <v>8</v>
      </c>
      <c r="B12" s="176" t="s">
        <v>423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424</v>
      </c>
      <c r="C13" s="176">
        <f>data!C273</f>
        <v>633766.28</v>
      </c>
    </row>
    <row r="14" spans="1:3" ht="20.100000000000001" customHeight="1" x14ac:dyDescent="0.25">
      <c r="A14" s="174">
        <v>10</v>
      </c>
      <c r="B14" s="176" t="s">
        <v>425</v>
      </c>
      <c r="C14" s="176">
        <f>data!C274</f>
        <v>284453.09000000003</v>
      </c>
    </row>
    <row r="15" spans="1:3" ht="20.100000000000001" customHeight="1" x14ac:dyDescent="0.25">
      <c r="A15" s="174">
        <v>11</v>
      </c>
      <c r="B15" s="176" t="s">
        <v>904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905</v>
      </c>
      <c r="C16" s="176">
        <f>data!D276</f>
        <v>14445355.809999999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906</v>
      </c>
      <c r="C18" s="175"/>
    </row>
    <row r="19" spans="1:3" ht="20.100000000000001" customHeight="1" x14ac:dyDescent="0.25">
      <c r="A19" s="174">
        <v>15</v>
      </c>
      <c r="B19" s="176" t="s">
        <v>417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418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429</v>
      </c>
      <c r="C21" s="176">
        <f>data!C280</f>
        <v>3282689.66</v>
      </c>
    </row>
    <row r="22" spans="1:3" ht="20.100000000000001" customHeight="1" x14ac:dyDescent="0.25">
      <c r="A22" s="174">
        <v>18</v>
      </c>
      <c r="B22" s="176" t="s">
        <v>907</v>
      </c>
      <c r="C22" s="176">
        <f>data!D281</f>
        <v>3282689.66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908</v>
      </c>
      <c r="C24" s="175"/>
    </row>
    <row r="25" spans="1:3" ht="20.100000000000001" customHeight="1" x14ac:dyDescent="0.25">
      <c r="A25" s="174">
        <v>21</v>
      </c>
      <c r="B25" s="176" t="s">
        <v>386</v>
      </c>
      <c r="C25" s="176">
        <f>data!C283</f>
        <v>203706</v>
      </c>
    </row>
    <row r="26" spans="1:3" ht="20.100000000000001" customHeight="1" x14ac:dyDescent="0.25">
      <c r="A26" s="174">
        <v>22</v>
      </c>
      <c r="B26" s="176" t="s">
        <v>387</v>
      </c>
      <c r="C26" s="176">
        <f>data!C284</f>
        <v>1848602</v>
      </c>
    </row>
    <row r="27" spans="1:3" ht="20.100000000000001" customHeight="1" x14ac:dyDescent="0.25">
      <c r="A27" s="174">
        <v>23</v>
      </c>
      <c r="B27" s="176" t="s">
        <v>388</v>
      </c>
      <c r="C27" s="176">
        <f>data!C285</f>
        <v>17239895.34</v>
      </c>
    </row>
    <row r="28" spans="1:3" ht="20.100000000000001" customHeight="1" x14ac:dyDescent="0.25">
      <c r="A28" s="174">
        <v>24</v>
      </c>
      <c r="B28" s="176" t="s">
        <v>909</v>
      </c>
      <c r="C28" s="176">
        <f>data!C286</f>
        <v>13404878.09</v>
      </c>
    </row>
    <row r="29" spans="1:3" ht="20.100000000000001" customHeight="1" x14ac:dyDescent="0.25">
      <c r="A29" s="174">
        <v>25</v>
      </c>
      <c r="B29" s="176" t="s">
        <v>390</v>
      </c>
      <c r="C29" s="176">
        <f>data!C287</f>
        <v>635152.23</v>
      </c>
    </row>
    <row r="30" spans="1:3" ht="20.100000000000001" customHeight="1" x14ac:dyDescent="0.25">
      <c r="A30" s="174">
        <v>26</v>
      </c>
      <c r="B30" s="176" t="s">
        <v>434</v>
      </c>
      <c r="C30" s="176">
        <f>data!C288</f>
        <v>7853595</v>
      </c>
    </row>
    <row r="31" spans="1:3" ht="20.100000000000001" customHeight="1" x14ac:dyDescent="0.25">
      <c r="A31" s="174">
        <v>27</v>
      </c>
      <c r="B31" s="176" t="s">
        <v>393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394</v>
      </c>
      <c r="C32" s="176">
        <f>data!C290</f>
        <v>1518850.26</v>
      </c>
    </row>
    <row r="33" spans="1:3" ht="20.100000000000001" customHeight="1" x14ac:dyDescent="0.25">
      <c r="A33" s="174">
        <v>29</v>
      </c>
      <c r="B33" s="176" t="s">
        <v>608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910</v>
      </c>
      <c r="C34" s="176">
        <f>data!C292</f>
        <v>23030170.07</v>
      </c>
    </row>
    <row r="35" spans="1:3" ht="20.100000000000001" customHeight="1" x14ac:dyDescent="0.25">
      <c r="A35" s="174">
        <v>31</v>
      </c>
      <c r="B35" s="176" t="s">
        <v>911</v>
      </c>
      <c r="C35" s="176">
        <f>data!D293</f>
        <v>19674508.849999994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912</v>
      </c>
      <c r="C37" s="175"/>
    </row>
    <row r="38" spans="1:3" ht="20.100000000000001" customHeight="1" x14ac:dyDescent="0.25">
      <c r="A38" s="174">
        <v>34</v>
      </c>
      <c r="B38" s="176" t="s">
        <v>913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914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441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429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915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916</v>
      </c>
      <c r="C44" s="175"/>
    </row>
    <row r="45" spans="1:3" ht="20.100000000000001" customHeight="1" x14ac:dyDescent="0.25">
      <c r="A45" s="174">
        <v>41</v>
      </c>
      <c r="B45" s="176" t="s">
        <v>444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445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917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447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918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919</v>
      </c>
      <c r="C50" s="176">
        <f>data!D308</f>
        <v>37402554.319999993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920</v>
      </c>
      <c r="B53" s="169"/>
      <c r="C53" s="169"/>
    </row>
    <row r="54" spans="1:3" ht="20.100000000000001" customHeight="1" x14ac:dyDescent="0.25">
      <c r="A54" s="168"/>
      <c r="B54" s="169"/>
      <c r="C54" s="94" t="s">
        <v>921</v>
      </c>
    </row>
    <row r="55" spans="1:3" ht="20.100000000000001" customHeight="1" x14ac:dyDescent="0.25">
      <c r="A55" s="120" t="str">
        <f>"Hospital: "&amp;data!C98</f>
        <v>Hospital: Klickitat County Public Hospital District #1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922</v>
      </c>
      <c r="C56" s="173"/>
    </row>
    <row r="57" spans="1:3" ht="20.100000000000001" customHeight="1" x14ac:dyDescent="0.25">
      <c r="A57" s="183">
        <v>1</v>
      </c>
      <c r="B57" s="168" t="s">
        <v>451</v>
      </c>
      <c r="C57" s="184"/>
    </row>
    <row r="58" spans="1:3" ht="20.100000000000001" customHeight="1" x14ac:dyDescent="0.25">
      <c r="A58" s="174">
        <v>2</v>
      </c>
      <c r="B58" s="176" t="s">
        <v>452</v>
      </c>
      <c r="C58" s="176">
        <f>data!C314</f>
        <v>1956864.58</v>
      </c>
    </row>
    <row r="59" spans="1:3" ht="20.100000000000001" customHeight="1" x14ac:dyDescent="0.25">
      <c r="A59" s="174">
        <v>3</v>
      </c>
      <c r="B59" s="176" t="s">
        <v>923</v>
      </c>
      <c r="C59" s="176">
        <f>data!C315</f>
        <v>3293221.49</v>
      </c>
    </row>
    <row r="60" spans="1:3" ht="20.100000000000001" customHeight="1" x14ac:dyDescent="0.25">
      <c r="A60" s="174">
        <v>4</v>
      </c>
      <c r="B60" s="176" t="s">
        <v>924</v>
      </c>
      <c r="C60" s="176">
        <f>data!C316</f>
        <v>2547631.46</v>
      </c>
    </row>
    <row r="61" spans="1:3" ht="20.100000000000001" customHeight="1" x14ac:dyDescent="0.25">
      <c r="A61" s="174">
        <v>5</v>
      </c>
      <c r="B61" s="176" t="s">
        <v>455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925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926</v>
      </c>
      <c r="C63" s="176">
        <f>data!C319</f>
        <v>574283</v>
      </c>
    </row>
    <row r="64" spans="1:3" ht="20.100000000000001" customHeight="1" x14ac:dyDescent="0.25">
      <c r="A64" s="174">
        <v>8</v>
      </c>
      <c r="B64" s="176" t="s">
        <v>458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459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460</v>
      </c>
      <c r="C66" s="176">
        <f>data!C322</f>
        <v>221752</v>
      </c>
    </row>
    <row r="67" spans="1:3" ht="20.100000000000001" customHeight="1" x14ac:dyDescent="0.25">
      <c r="A67" s="174">
        <v>11</v>
      </c>
      <c r="B67" s="176" t="s">
        <v>927</v>
      </c>
      <c r="C67" s="176">
        <f>data!C323</f>
        <v>974064</v>
      </c>
    </row>
    <row r="68" spans="1:3" ht="20.100000000000001" customHeight="1" x14ac:dyDescent="0.25">
      <c r="A68" s="174">
        <v>12</v>
      </c>
      <c r="B68" s="176" t="s">
        <v>928</v>
      </c>
      <c r="C68" s="176">
        <f>data!D324</f>
        <v>9567816.5300000012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929</v>
      </c>
      <c r="C70" s="175"/>
    </row>
    <row r="71" spans="1:3" ht="20.100000000000001" customHeight="1" x14ac:dyDescent="0.25">
      <c r="A71" s="174">
        <v>15</v>
      </c>
      <c r="B71" s="176" t="s">
        <v>464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930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466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931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468</v>
      </c>
      <c r="C76" s="175"/>
    </row>
    <row r="77" spans="1:3" ht="20.100000000000001" customHeight="1" x14ac:dyDescent="0.25">
      <c r="A77" s="174">
        <v>21</v>
      </c>
      <c r="B77" s="176" t="s">
        <v>469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932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471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933</v>
      </c>
      <c r="C80" s="176">
        <f>data!C334</f>
        <v>850517.36</v>
      </c>
    </row>
    <row r="81" spans="1:3" ht="20.100000000000001" customHeight="1" x14ac:dyDescent="0.25">
      <c r="A81" s="174">
        <v>25</v>
      </c>
      <c r="B81" s="176" t="s">
        <v>473</v>
      </c>
      <c r="C81" s="176">
        <f>data!C335</f>
        <v>5624974</v>
      </c>
    </row>
    <row r="82" spans="1:3" ht="20.100000000000001" customHeight="1" x14ac:dyDescent="0.25">
      <c r="A82" s="174">
        <v>26</v>
      </c>
      <c r="B82" s="176" t="s">
        <v>934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475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476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608</v>
      </c>
      <c r="C85" s="176">
        <f>data!D339</f>
        <v>6475491.3600000003</v>
      </c>
    </row>
    <row r="86" spans="1:3" ht="20.100000000000001" customHeight="1" x14ac:dyDescent="0.25">
      <c r="A86" s="174">
        <v>30</v>
      </c>
      <c r="B86" s="176" t="s">
        <v>935</v>
      </c>
      <c r="C86" s="176">
        <f>data!D340</f>
        <v>974064</v>
      </c>
    </row>
    <row r="87" spans="1:3" ht="20.100000000000001" customHeight="1" x14ac:dyDescent="0.25">
      <c r="A87" s="174">
        <v>31</v>
      </c>
      <c r="B87" s="176" t="s">
        <v>936</v>
      </c>
      <c r="C87" s="176">
        <f>data!D341</f>
        <v>5501427.3600000003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937</v>
      </c>
      <c r="C89" s="176">
        <f>data!C343</f>
        <v>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938</v>
      </c>
      <c r="C91" s="175"/>
    </row>
    <row r="92" spans="1:3" ht="20.100000000000001" customHeight="1" x14ac:dyDescent="0.25">
      <c r="A92" s="174">
        <v>36</v>
      </c>
      <c r="B92" s="176" t="s">
        <v>480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481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939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940</v>
      </c>
      <c r="C98" s="176">
        <f>data!C348</f>
        <v>22333310.48</v>
      </c>
    </row>
    <row r="99" spans="1:3" ht="20.100000000000001" customHeight="1" x14ac:dyDescent="0.25">
      <c r="A99" s="174">
        <v>43</v>
      </c>
      <c r="B99" s="176" t="s">
        <v>941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942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943</v>
      </c>
      <c r="C102" s="176">
        <f>data!C343+data!C345+data!C346+data!C347+data!C348-data!C349</f>
        <v>22333310.48</v>
      </c>
    </row>
    <row r="103" spans="1:3" ht="20.100000000000001" customHeight="1" x14ac:dyDescent="0.25">
      <c r="A103" s="174">
        <v>47</v>
      </c>
      <c r="B103" s="176" t="s">
        <v>944</v>
      </c>
      <c r="C103" s="176">
        <f>data!D352</f>
        <v>37402554.319999993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945</v>
      </c>
      <c r="B106" s="169"/>
      <c r="C106" s="169"/>
    </row>
    <row r="107" spans="1:3" ht="20.100000000000001" customHeight="1" x14ac:dyDescent="0.25">
      <c r="A107" s="170"/>
      <c r="C107" s="94" t="s">
        <v>946</v>
      </c>
    </row>
    <row r="108" spans="1:3" ht="20.100000000000001" customHeight="1" x14ac:dyDescent="0.25">
      <c r="A108" s="120" t="str">
        <f>"Hospital: "&amp;data!C98</f>
        <v>Hospital: Klickitat County Public Hospital District #1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947</v>
      </c>
      <c r="C110" s="175"/>
    </row>
    <row r="111" spans="1:3" ht="20.100000000000001" customHeight="1" x14ac:dyDescent="0.25">
      <c r="A111" s="174">
        <v>2</v>
      </c>
      <c r="B111" s="176" t="s">
        <v>489</v>
      </c>
      <c r="C111" s="176">
        <f>data!C358</f>
        <v>4249529</v>
      </c>
    </row>
    <row r="112" spans="1:3" ht="20.100000000000001" customHeight="1" x14ac:dyDescent="0.25">
      <c r="A112" s="174">
        <v>3</v>
      </c>
      <c r="B112" s="176" t="s">
        <v>490</v>
      </c>
      <c r="C112" s="176">
        <f>data!C359</f>
        <v>67085087</v>
      </c>
    </row>
    <row r="113" spans="1:3" ht="20.100000000000001" customHeight="1" x14ac:dyDescent="0.25">
      <c r="A113" s="174">
        <v>4</v>
      </c>
      <c r="B113" s="176" t="s">
        <v>948</v>
      </c>
      <c r="C113" s="176">
        <f>data!D360</f>
        <v>71334616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949</v>
      </c>
      <c r="C115" s="175"/>
    </row>
    <row r="116" spans="1:3" ht="20.100000000000001" customHeight="1" x14ac:dyDescent="0.25">
      <c r="A116" s="174">
        <v>7</v>
      </c>
      <c r="B116" s="188" t="s">
        <v>950</v>
      </c>
      <c r="C116" s="189">
        <f>data!C362</f>
        <v>1118928</v>
      </c>
    </row>
    <row r="117" spans="1:3" ht="20.100000000000001" customHeight="1" x14ac:dyDescent="0.25">
      <c r="A117" s="174">
        <v>8</v>
      </c>
      <c r="B117" s="176" t="s">
        <v>493</v>
      </c>
      <c r="C117" s="189">
        <f>data!C363</f>
        <v>29989840.75</v>
      </c>
    </row>
    <row r="118" spans="1:3" ht="20.100000000000001" customHeight="1" x14ac:dyDescent="0.25">
      <c r="A118" s="174">
        <v>9</v>
      </c>
      <c r="B118" s="176" t="s">
        <v>951</v>
      </c>
      <c r="C118" s="189">
        <f>data!C364</f>
        <v>1118610</v>
      </c>
    </row>
    <row r="119" spans="1:3" ht="20.100000000000001" customHeight="1" x14ac:dyDescent="0.25">
      <c r="A119" s="174">
        <v>10</v>
      </c>
      <c r="B119" s="176" t="s">
        <v>952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896</v>
      </c>
      <c r="C120" s="189">
        <f>data!D366</f>
        <v>32227378.75</v>
      </c>
    </row>
    <row r="121" spans="1:3" ht="20.100000000000001" customHeight="1" x14ac:dyDescent="0.25">
      <c r="A121" s="174">
        <v>12</v>
      </c>
      <c r="B121" s="176" t="s">
        <v>953</v>
      </c>
      <c r="C121" s="189">
        <f>data!D367</f>
        <v>39107237.25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497</v>
      </c>
      <c r="C123" s="175"/>
    </row>
    <row r="124" spans="1:3" ht="20.100000000000001" customHeight="1" x14ac:dyDescent="0.25">
      <c r="A124" s="174">
        <v>15</v>
      </c>
      <c r="B124" s="190" t="s">
        <v>498</v>
      </c>
      <c r="C124" s="191"/>
    </row>
    <row r="125" spans="1:3" ht="20.100000000000001" customHeight="1" x14ac:dyDescent="0.25">
      <c r="A125" s="195" t="s">
        <v>954</v>
      </c>
      <c r="B125" s="192" t="s">
        <v>499</v>
      </c>
      <c r="C125" s="191">
        <f>data!C370</f>
        <v>67018.78</v>
      </c>
    </row>
    <row r="126" spans="1:3" ht="20.100000000000001" customHeight="1" x14ac:dyDescent="0.25">
      <c r="A126" s="195" t="s">
        <v>955</v>
      </c>
      <c r="B126" s="192" t="s">
        <v>500</v>
      </c>
      <c r="C126" s="191">
        <f>data!C371</f>
        <v>7362829.9199999999</v>
      </c>
    </row>
    <row r="127" spans="1:3" ht="20.100000000000001" customHeight="1" x14ac:dyDescent="0.25">
      <c r="A127" s="195" t="s">
        <v>956</v>
      </c>
      <c r="B127" s="192" t="s">
        <v>501</v>
      </c>
      <c r="C127" s="191">
        <f>data!C372</f>
        <v>0</v>
      </c>
    </row>
    <row r="128" spans="1:3" ht="20.100000000000001" customHeight="1" x14ac:dyDescent="0.25">
      <c r="A128" s="195" t="s">
        <v>957</v>
      </c>
      <c r="B128" s="192" t="s">
        <v>502</v>
      </c>
      <c r="C128" s="191">
        <f>data!C373</f>
        <v>0</v>
      </c>
    </row>
    <row r="129" spans="1:3" ht="20.100000000000001" customHeight="1" x14ac:dyDescent="0.25">
      <c r="A129" s="195" t="s">
        <v>958</v>
      </c>
      <c r="B129" s="192" t="s">
        <v>503</v>
      </c>
      <c r="C129" s="191">
        <f>data!C374</f>
        <v>0</v>
      </c>
    </row>
    <row r="130" spans="1:3" ht="20.100000000000001" customHeight="1" x14ac:dyDescent="0.25">
      <c r="A130" s="195" t="s">
        <v>959</v>
      </c>
      <c r="B130" s="192" t="s">
        <v>504</v>
      </c>
      <c r="C130" s="191">
        <f>data!C375</f>
        <v>0</v>
      </c>
    </row>
    <row r="131" spans="1:3" ht="20.100000000000001" customHeight="1" x14ac:dyDescent="0.25">
      <c r="A131" s="195" t="s">
        <v>960</v>
      </c>
      <c r="B131" s="192" t="s">
        <v>505</v>
      </c>
      <c r="C131" s="191">
        <f>data!C376</f>
        <v>0</v>
      </c>
    </row>
    <row r="132" spans="1:3" ht="20.100000000000001" customHeight="1" x14ac:dyDescent="0.25">
      <c r="A132" s="195" t="s">
        <v>961</v>
      </c>
      <c r="B132" s="192" t="s">
        <v>506</v>
      </c>
      <c r="C132" s="191">
        <f>data!C377</f>
        <v>0</v>
      </c>
    </row>
    <row r="133" spans="1:3" ht="20.100000000000001" customHeight="1" x14ac:dyDescent="0.25">
      <c r="A133" s="195" t="s">
        <v>962</v>
      </c>
      <c r="B133" s="192" t="s">
        <v>507</v>
      </c>
      <c r="C133" s="191">
        <f>data!C378</f>
        <v>-4662.26</v>
      </c>
    </row>
    <row r="134" spans="1:3" ht="20.100000000000001" customHeight="1" x14ac:dyDescent="0.25">
      <c r="A134" s="195" t="s">
        <v>963</v>
      </c>
      <c r="B134" s="192" t="s">
        <v>508</v>
      </c>
      <c r="C134" s="191">
        <f>data!C379</f>
        <v>0</v>
      </c>
    </row>
    <row r="135" spans="1:3" ht="20.100000000000001" customHeight="1" x14ac:dyDescent="0.25">
      <c r="A135" s="195" t="s">
        <v>964</v>
      </c>
      <c r="B135" s="192" t="s">
        <v>509</v>
      </c>
      <c r="C135" s="191">
        <f>data!C380</f>
        <v>482396</v>
      </c>
    </row>
    <row r="136" spans="1:3" ht="20.100000000000001" customHeight="1" x14ac:dyDescent="0.25">
      <c r="A136" s="174">
        <v>16</v>
      </c>
      <c r="B136" s="176" t="s">
        <v>511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965</v>
      </c>
      <c r="C137" s="189">
        <f>data!D383</f>
        <v>8903628.4400000013</v>
      </c>
    </row>
    <row r="138" spans="1:3" ht="20.100000000000001" customHeight="1" x14ac:dyDescent="0.25">
      <c r="A138" s="174">
        <v>18</v>
      </c>
      <c r="B138" s="176" t="s">
        <v>966</v>
      </c>
      <c r="C138" s="189">
        <f>data!D384</f>
        <v>48010865.689999998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967</v>
      </c>
      <c r="C140" s="175"/>
    </row>
    <row r="141" spans="1:3" ht="20.100000000000001" customHeight="1" x14ac:dyDescent="0.25">
      <c r="A141" s="174">
        <v>21</v>
      </c>
      <c r="B141" s="176" t="s">
        <v>515</v>
      </c>
      <c r="C141" s="189">
        <f>data!C389</f>
        <v>20967608.690000001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4697138.1900000004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2521792.2200000002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5040255.83</v>
      </c>
    </row>
    <row r="145" spans="1:3" ht="20.100000000000001" customHeight="1" x14ac:dyDescent="0.25">
      <c r="A145" s="174">
        <v>25</v>
      </c>
      <c r="B145" s="176" t="s">
        <v>968</v>
      </c>
      <c r="C145" s="189">
        <f>data!C393</f>
        <v>377214.03</v>
      </c>
    </row>
    <row r="146" spans="1:3" ht="20.100000000000001" customHeight="1" x14ac:dyDescent="0.25">
      <c r="A146" s="174">
        <v>26</v>
      </c>
      <c r="B146" s="176" t="s">
        <v>969</v>
      </c>
      <c r="C146" s="189">
        <f>data!C394</f>
        <v>3046249.49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1658387</v>
      </c>
    </row>
    <row r="148" spans="1:3" ht="20.100000000000001" customHeight="1" x14ac:dyDescent="0.25">
      <c r="A148" s="174">
        <v>28</v>
      </c>
      <c r="B148" s="176" t="s">
        <v>970</v>
      </c>
      <c r="C148" s="189">
        <f>data!C396</f>
        <v>422741</v>
      </c>
    </row>
    <row r="149" spans="1:3" ht="20.100000000000001" customHeight="1" x14ac:dyDescent="0.25">
      <c r="A149" s="174">
        <v>29</v>
      </c>
      <c r="B149" s="176" t="s">
        <v>520</v>
      </c>
      <c r="C149" s="189">
        <f>data!C397</f>
        <v>307546.49</v>
      </c>
    </row>
    <row r="150" spans="1:3" ht="20.100000000000001" customHeight="1" x14ac:dyDescent="0.25">
      <c r="A150" s="174">
        <v>30</v>
      </c>
      <c r="B150" s="176" t="s">
        <v>971</v>
      </c>
      <c r="C150" s="189">
        <f>data!C398</f>
        <v>26822</v>
      </c>
    </row>
    <row r="151" spans="1:3" ht="20.100000000000001" customHeight="1" x14ac:dyDescent="0.25">
      <c r="A151" s="174">
        <v>31</v>
      </c>
      <c r="B151" s="176" t="s">
        <v>522</v>
      </c>
      <c r="C151" s="189">
        <f>data!C399</f>
        <v>383003.67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972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973</v>
      </c>
      <c r="B154" s="193" t="s">
        <v>270</v>
      </c>
      <c r="C154" s="189">
        <f>data!C402</f>
        <v>1772182.82</v>
      </c>
    </row>
    <row r="155" spans="1:3" ht="20.100000000000001" customHeight="1" x14ac:dyDescent="0.25">
      <c r="A155" s="195" t="s">
        <v>974</v>
      </c>
      <c r="B155" s="193" t="s">
        <v>975</v>
      </c>
      <c r="C155" s="189">
        <f>data!C403</f>
        <v>0</v>
      </c>
    </row>
    <row r="156" spans="1:3" ht="20.100000000000001" customHeight="1" x14ac:dyDescent="0.25">
      <c r="A156" s="195" t="s">
        <v>976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977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978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979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980</v>
      </c>
      <c r="B160" s="193" t="s">
        <v>276</v>
      </c>
      <c r="C160" s="189">
        <f>data!C408</f>
        <v>238025.07</v>
      </c>
    </row>
    <row r="161" spans="1:3" ht="20.100000000000001" customHeight="1" x14ac:dyDescent="0.25">
      <c r="A161" s="195" t="s">
        <v>981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982</v>
      </c>
      <c r="B162" s="193" t="s">
        <v>278</v>
      </c>
      <c r="C162" s="189">
        <f>data!C410</f>
        <v>291652</v>
      </c>
    </row>
    <row r="163" spans="1:3" ht="20.100000000000001" customHeight="1" x14ac:dyDescent="0.25">
      <c r="A163" s="195" t="s">
        <v>983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984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985</v>
      </c>
      <c r="B165" s="193" t="s">
        <v>281</v>
      </c>
      <c r="C165" s="189">
        <f>data!C413</f>
        <v>377214</v>
      </c>
    </row>
    <row r="166" spans="1:3" ht="20.100000000000001" customHeight="1" x14ac:dyDescent="0.25">
      <c r="A166" s="195" t="s">
        <v>986</v>
      </c>
      <c r="B166" s="193" t="s">
        <v>987</v>
      </c>
      <c r="C166" s="189">
        <f>data!C414</f>
        <v>200264.80000000005</v>
      </c>
    </row>
    <row r="167" spans="1:3" ht="20.100000000000001" customHeight="1" x14ac:dyDescent="0.25">
      <c r="A167" s="174">
        <v>34</v>
      </c>
      <c r="B167" s="176" t="s">
        <v>988</v>
      </c>
      <c r="C167" s="189">
        <f>data!D416</f>
        <v>42328097.300000004</v>
      </c>
    </row>
    <row r="168" spans="1:3" ht="20.100000000000001" customHeight="1" x14ac:dyDescent="0.25">
      <c r="A168" s="174">
        <v>35</v>
      </c>
      <c r="B168" s="176" t="s">
        <v>989</v>
      </c>
      <c r="C168" s="189">
        <f>data!D417</f>
        <v>5682768.3899999931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990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991</v>
      </c>
      <c r="C172" s="176">
        <f>data!D421</f>
        <v>5682768.3899999931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992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993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994</v>
      </c>
      <c r="C177" s="189">
        <f>data!D424</f>
        <v>5682768.3899999931</v>
      </c>
    </row>
    <row r="178" spans="1:3" ht="20.100000000000001" customHeight="1" x14ac:dyDescent="0.25">
      <c r="A178" s="179">
        <v>45</v>
      </c>
      <c r="B178" s="178" t="s">
        <v>995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52" zoomScale="65" workbookViewId="0">
      <selection activeCell="J381" sqref="J381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996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997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Klickitat County Public Hospital District #1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998</v>
      </c>
      <c r="C6" s="243" t="s">
        <v>117</v>
      </c>
      <c r="D6" s="244" t="s">
        <v>999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1000</v>
      </c>
      <c r="E7" s="244" t="s">
        <v>189</v>
      </c>
      <c r="F7" s="244" t="s">
        <v>1001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1002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0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16.350000000000001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1612213.46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343260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800012.95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183109.61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517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518</v>
      </c>
      <c r="C16" s="238">
        <f>data!C66</f>
        <v>0</v>
      </c>
      <c r="D16" s="238">
        <f>data!D66</f>
        <v>0</v>
      </c>
      <c r="E16" s="238">
        <f>data!E66</f>
        <v>97431.38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0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1003</v>
      </c>
      <c r="C18" s="238">
        <f>data!C68</f>
        <v>0</v>
      </c>
      <c r="D18" s="238">
        <f>data!D68</f>
        <v>0</v>
      </c>
      <c r="E18" s="238">
        <f>data!E68</f>
        <v>-6612.36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1004</v>
      </c>
      <c r="C19" s="238">
        <f>data!C69</f>
        <v>0</v>
      </c>
      <c r="D19" s="238">
        <f>data!D69</f>
        <v>0</v>
      </c>
      <c r="E19" s="238">
        <f>data!E69</f>
        <v>692257.25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1005</v>
      </c>
      <c r="C21" s="238">
        <f>data!C85</f>
        <v>0</v>
      </c>
      <c r="D21" s="238">
        <f>data!D85</f>
        <v>0</v>
      </c>
      <c r="E21" s="238">
        <f>data!E85</f>
        <v>3721672.29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1006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1007</v>
      </c>
      <c r="C24" s="238">
        <f>data!C87</f>
        <v>0</v>
      </c>
      <c r="D24" s="238">
        <f>data!D87</f>
        <v>0</v>
      </c>
      <c r="E24" s="238">
        <f>data!E87</f>
        <v>2747893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1008</v>
      </c>
      <c r="C25" s="238">
        <f>data!C88</f>
        <v>0</v>
      </c>
      <c r="D25" s="238">
        <f>data!D88</f>
        <v>0</v>
      </c>
      <c r="E25" s="238">
        <f>data!E88</f>
        <v>1813670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1009</v>
      </c>
      <c r="C26" s="238">
        <f>data!C89</f>
        <v>0</v>
      </c>
      <c r="D26" s="238">
        <f>data!D89</f>
        <v>0</v>
      </c>
      <c r="E26" s="238">
        <f>data!E89</f>
        <v>4561563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1010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1011</v>
      </c>
      <c r="C28" s="238">
        <f>data!C90</f>
        <v>0</v>
      </c>
      <c r="D28" s="238">
        <f>data!D90</f>
        <v>0</v>
      </c>
      <c r="E28" s="238">
        <f>data!E90</f>
        <v>5409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1012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1013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1014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8.73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996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1015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Klickitat County Public Hospital District #1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998</v>
      </c>
      <c r="C38" s="244"/>
      <c r="D38" s="244" t="s">
        <v>125</v>
      </c>
      <c r="E38" s="244" t="s">
        <v>126</v>
      </c>
      <c r="F38" s="244" t="s">
        <v>1016</v>
      </c>
      <c r="G38" s="244" t="s">
        <v>128</v>
      </c>
      <c r="H38" s="244" t="s">
        <v>1017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1002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3.15</v>
      </c>
      <c r="H42" s="245">
        <f>data!O60</f>
        <v>0</v>
      </c>
      <c r="I42" s="245">
        <f>data!P60</f>
        <v>12.97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250530.44</v>
      </c>
      <c r="H43" s="238">
        <f>data!O61</f>
        <v>0</v>
      </c>
      <c r="I43" s="238">
        <f>data!P61</f>
        <v>1935269.34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59573</v>
      </c>
      <c r="H44" s="238">
        <f>data!O62</f>
        <v>0</v>
      </c>
      <c r="I44" s="238">
        <f>data!P62</f>
        <v>344000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126116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2216.11</v>
      </c>
      <c r="H46" s="238">
        <f>data!O64</f>
        <v>0</v>
      </c>
      <c r="I46" s="238">
        <f>data!P64</f>
        <v>737120.18</v>
      </c>
    </row>
    <row r="47" spans="1:9" ht="20.100000000000001" customHeight="1" x14ac:dyDescent="0.2">
      <c r="A47" s="230">
        <v>10</v>
      </c>
      <c r="B47" s="238" t="s">
        <v>517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518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29403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0</v>
      </c>
    </row>
    <row r="50" spans="1:11" ht="20.100000000000001" customHeight="1" x14ac:dyDescent="0.2">
      <c r="A50" s="230">
        <v>13</v>
      </c>
      <c r="B50" s="238" t="s">
        <v>1003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1004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1500</v>
      </c>
      <c r="H51" s="238">
        <f>data!O69</f>
        <v>0</v>
      </c>
      <c r="I51" s="238">
        <f>data!P69</f>
        <v>28088.03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1005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439935.55</v>
      </c>
      <c r="H53" s="238">
        <f>data!O85</f>
        <v>0</v>
      </c>
      <c r="I53" s="238">
        <f>data!P85</f>
        <v>3073880.55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1006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1007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106094</v>
      </c>
    </row>
    <row r="57" spans="1:11" ht="20.100000000000001" customHeight="1" x14ac:dyDescent="0.2">
      <c r="A57" s="230">
        <v>20</v>
      </c>
      <c r="B57" s="246" t="s">
        <v>1008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1028880</v>
      </c>
      <c r="H57" s="238">
        <f>data!O88</f>
        <v>0</v>
      </c>
      <c r="I57" s="238">
        <f>data!P88</f>
        <v>6717837.3399999999</v>
      </c>
    </row>
    <row r="58" spans="1:11" ht="20.100000000000001" customHeight="1" x14ac:dyDescent="0.2">
      <c r="A58" s="230">
        <v>21</v>
      </c>
      <c r="B58" s="246" t="s">
        <v>1009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1028880</v>
      </c>
      <c r="H58" s="238">
        <f>data!O89</f>
        <v>0</v>
      </c>
      <c r="I58" s="238">
        <f>data!P89</f>
        <v>6823931.3399999999</v>
      </c>
    </row>
    <row r="59" spans="1:11" ht="20.100000000000001" customHeight="1" x14ac:dyDescent="0.2">
      <c r="A59" s="230" t="s">
        <v>1010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1011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1152</v>
      </c>
      <c r="H60" s="238">
        <f>data!O90</f>
        <v>0</v>
      </c>
      <c r="I60" s="238">
        <f>data!P90</f>
        <v>5661</v>
      </c>
      <c r="K60" s="249"/>
    </row>
    <row r="61" spans="1:11" ht="20.100000000000001" customHeight="1" x14ac:dyDescent="0.2">
      <c r="A61" s="230">
        <v>23</v>
      </c>
      <c r="B61" s="238" t="s">
        <v>1012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1013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1014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3.56</v>
      </c>
    </row>
    <row r="65" spans="1:9" ht="20.100000000000001" customHeight="1" x14ac:dyDescent="0.2">
      <c r="A65" s="231" t="s">
        <v>996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1018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Klickitat County Public Hospital District #1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998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1019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1002</v>
      </c>
      <c r="C72" s="240" t="s">
        <v>1020</v>
      </c>
      <c r="D72" s="239" t="s">
        <v>1021</v>
      </c>
      <c r="E72" s="250"/>
      <c r="F72" s="250"/>
      <c r="G72" s="239" t="s">
        <v>1022</v>
      </c>
      <c r="H72" s="239" t="s">
        <v>1022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1</v>
      </c>
      <c r="E74" s="245">
        <f>data!S60</f>
        <v>0</v>
      </c>
      <c r="F74" s="245">
        <f>data!T60</f>
        <v>0</v>
      </c>
      <c r="G74" s="245">
        <f>data!U60</f>
        <v>9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243284.97</v>
      </c>
      <c r="E75" s="238">
        <f>data!S61</f>
        <v>0</v>
      </c>
      <c r="F75" s="238">
        <f>data!T61</f>
        <v>0</v>
      </c>
      <c r="G75" s="238">
        <f>data!U61</f>
        <v>719816.96299999999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41967</v>
      </c>
      <c r="E76" s="238">
        <f>data!S62</f>
        <v>0</v>
      </c>
      <c r="F76" s="238">
        <f>data!T62</f>
        <v>0</v>
      </c>
      <c r="G76" s="238">
        <f>data!U62</f>
        <v>146271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149268.14000000001</v>
      </c>
      <c r="E77" s="238">
        <f>data!S63</f>
        <v>0</v>
      </c>
      <c r="F77" s="238">
        <f>data!T63</f>
        <v>0</v>
      </c>
      <c r="G77" s="238">
        <f>data!U63</f>
        <v>18000</v>
      </c>
      <c r="H77" s="238">
        <f>data!V63</f>
        <v>0</v>
      </c>
      <c r="I77" s="238">
        <f>data!W63</f>
        <v>108816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8635.98</v>
      </c>
      <c r="E78" s="238">
        <f>data!S64</f>
        <v>0</v>
      </c>
      <c r="F78" s="238">
        <f>data!T64</f>
        <v>0</v>
      </c>
      <c r="G78" s="238">
        <f>data!U64</f>
        <v>456674.74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517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518</v>
      </c>
      <c r="C80" s="238">
        <f>data!Q66</f>
        <v>0</v>
      </c>
      <c r="D80" s="238">
        <f>data!R66</f>
        <v>2259.4899999999998</v>
      </c>
      <c r="E80" s="238">
        <f>data!S66</f>
        <v>0</v>
      </c>
      <c r="F80" s="238">
        <f>data!T66</f>
        <v>0</v>
      </c>
      <c r="G80" s="238">
        <f>data!U66</f>
        <v>230999.44</v>
      </c>
      <c r="H80" s="238">
        <f>data!V66</f>
        <v>0</v>
      </c>
      <c r="I80" s="238">
        <f>data!W66</f>
        <v>6374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0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1003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878.28</v>
      </c>
      <c r="H82" s="238">
        <f>data!V68</f>
        <v>0</v>
      </c>
      <c r="I82" s="238">
        <f>data!W68</f>
        <v>381498</v>
      </c>
    </row>
    <row r="83" spans="1:9" ht="20.100000000000001" customHeight="1" x14ac:dyDescent="0.2">
      <c r="A83" s="230">
        <v>14</v>
      </c>
      <c r="B83" s="238" t="s">
        <v>1004</v>
      </c>
      <c r="C83" s="238">
        <f>data!Q69</f>
        <v>0</v>
      </c>
      <c r="D83" s="238">
        <f>data!R69</f>
        <v>6037.89</v>
      </c>
      <c r="E83" s="238">
        <f>data!S69</f>
        <v>0</v>
      </c>
      <c r="F83" s="238">
        <f>data!T69</f>
        <v>0</v>
      </c>
      <c r="G83" s="238">
        <f>data!U69</f>
        <v>208825.57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1005</v>
      </c>
      <c r="C85" s="238">
        <f>data!Q85</f>
        <v>0</v>
      </c>
      <c r="D85" s="238">
        <f>data!R85</f>
        <v>451453.47</v>
      </c>
      <c r="E85" s="238">
        <f>data!S85</f>
        <v>0</v>
      </c>
      <c r="F85" s="238">
        <f>data!T85</f>
        <v>0</v>
      </c>
      <c r="G85" s="238">
        <f>data!U85</f>
        <v>1781465.993</v>
      </c>
      <c r="H85" s="238">
        <f>data!V85</f>
        <v>0</v>
      </c>
      <c r="I85" s="238">
        <f>data!W85</f>
        <v>496688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1006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1007</v>
      </c>
      <c r="C88" s="238">
        <f>data!Q87</f>
        <v>0</v>
      </c>
      <c r="D88" s="238">
        <f>data!R87</f>
        <v>12635.79</v>
      </c>
      <c r="E88" s="238">
        <f>data!S87</f>
        <v>0</v>
      </c>
      <c r="F88" s="238">
        <f>data!T87</f>
        <v>0</v>
      </c>
      <c r="G88" s="238">
        <f>data!U87</f>
        <v>338686</v>
      </c>
      <c r="H88" s="238">
        <f>data!V87</f>
        <v>0</v>
      </c>
      <c r="I88" s="238">
        <f>data!W87</f>
        <v>59255</v>
      </c>
    </row>
    <row r="89" spans="1:9" ht="20.100000000000001" customHeight="1" x14ac:dyDescent="0.2">
      <c r="A89" s="230">
        <v>20</v>
      </c>
      <c r="B89" s="246" t="s">
        <v>1008</v>
      </c>
      <c r="C89" s="238">
        <f>data!Q88</f>
        <v>0</v>
      </c>
      <c r="D89" s="238">
        <f>data!R88</f>
        <v>510610.92</v>
      </c>
      <c r="E89" s="238">
        <f>data!S88</f>
        <v>0</v>
      </c>
      <c r="F89" s="238">
        <f>data!T88</f>
        <v>0</v>
      </c>
      <c r="G89" s="238">
        <f>data!U88</f>
        <v>9038757.5</v>
      </c>
      <c r="H89" s="238">
        <f>data!V88</f>
        <v>0</v>
      </c>
      <c r="I89" s="238">
        <f>data!W88</f>
        <v>2862210</v>
      </c>
    </row>
    <row r="90" spans="1:9" ht="20.100000000000001" customHeight="1" x14ac:dyDescent="0.2">
      <c r="A90" s="230">
        <v>21</v>
      </c>
      <c r="B90" s="246" t="s">
        <v>1009</v>
      </c>
      <c r="C90" s="238">
        <f>data!Q89</f>
        <v>0</v>
      </c>
      <c r="D90" s="238">
        <f>data!R89</f>
        <v>523246.70999999996</v>
      </c>
      <c r="E90" s="238">
        <f>data!S89</f>
        <v>0</v>
      </c>
      <c r="F90" s="238">
        <f>data!T89</f>
        <v>0</v>
      </c>
      <c r="G90" s="238">
        <f>data!U89</f>
        <v>9377443.5</v>
      </c>
      <c r="H90" s="238">
        <f>data!V89</f>
        <v>0</v>
      </c>
      <c r="I90" s="238">
        <f>data!W89</f>
        <v>2921465</v>
      </c>
    </row>
    <row r="91" spans="1:9" ht="20.100000000000001" customHeight="1" x14ac:dyDescent="0.2">
      <c r="A91" s="230" t="s">
        <v>1010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1011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1784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1012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1013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1014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1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996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1023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Klickitat County Public Hospital District #1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998</v>
      </c>
      <c r="C102" s="244" t="s">
        <v>1024</v>
      </c>
      <c r="D102" s="244" t="s">
        <v>1025</v>
      </c>
      <c r="E102" s="244" t="s">
        <v>1025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1002</v>
      </c>
      <c r="C104" s="239" t="s">
        <v>250</v>
      </c>
      <c r="D104" s="240" t="s">
        <v>1026</v>
      </c>
      <c r="E104" s="240" t="s">
        <v>1026</v>
      </c>
      <c r="F104" s="240" t="s">
        <v>1026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7.93</v>
      </c>
      <c r="E106" s="245">
        <f>data!Z60</f>
        <v>0</v>
      </c>
      <c r="F106" s="245">
        <f>data!AA60</f>
        <v>0</v>
      </c>
      <c r="G106" s="245">
        <f>data!AB60</f>
        <v>7.75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73530.720000000001</v>
      </c>
      <c r="D107" s="238">
        <f>data!Y61</f>
        <v>868511.34</v>
      </c>
      <c r="E107" s="238">
        <f>data!Z61</f>
        <v>0</v>
      </c>
      <c r="F107" s="238">
        <f>data!AA61</f>
        <v>0</v>
      </c>
      <c r="G107" s="238">
        <f>data!AB61</f>
        <v>1019759.89</v>
      </c>
      <c r="H107" s="238">
        <f>data!AC61</f>
        <v>18017.150000000001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488</v>
      </c>
      <c r="D108" s="238">
        <f>data!Y62</f>
        <v>199920</v>
      </c>
      <c r="E108" s="238">
        <f>data!Z62</f>
        <v>0</v>
      </c>
      <c r="F108" s="238">
        <f>data!AA62</f>
        <v>0</v>
      </c>
      <c r="G108" s="238">
        <f>data!AB62</f>
        <v>169867</v>
      </c>
      <c r="H108" s="238">
        <f>data!AC62</f>
        <v>1303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186662.59</v>
      </c>
      <c r="D109" s="238">
        <f>data!Y63</f>
        <v>302227.59999999998</v>
      </c>
      <c r="E109" s="238">
        <f>data!Z63</f>
        <v>0</v>
      </c>
      <c r="F109" s="238">
        <f>data!AA63</f>
        <v>0</v>
      </c>
      <c r="G109" s="238">
        <f>data!AB63</f>
        <v>37562.76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19188.09</v>
      </c>
      <c r="D110" s="238">
        <f>data!Y64</f>
        <v>43096.85</v>
      </c>
      <c r="E110" s="238">
        <f>data!Z64</f>
        <v>0</v>
      </c>
      <c r="F110" s="238">
        <f>data!AA64</f>
        <v>0</v>
      </c>
      <c r="G110" s="238">
        <f>data!AB64</f>
        <v>2428966.16</v>
      </c>
      <c r="H110" s="238">
        <f>data!AC64</f>
        <v>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517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518</v>
      </c>
      <c r="C112" s="238">
        <f>data!X66</f>
        <v>79479.16</v>
      </c>
      <c r="D112" s="238">
        <f>data!Y66</f>
        <v>206102.52</v>
      </c>
      <c r="E112" s="238">
        <f>data!Z66</f>
        <v>0</v>
      </c>
      <c r="F112" s="238">
        <f>data!AA66</f>
        <v>0</v>
      </c>
      <c r="G112" s="238">
        <f>data!AB66</f>
        <v>202969.18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0</v>
      </c>
      <c r="E113" s="238">
        <f>data!Z67</f>
        <v>0</v>
      </c>
      <c r="F113" s="238">
        <f>data!AA67</f>
        <v>0</v>
      </c>
      <c r="G113" s="238">
        <f>data!AB67</f>
        <v>0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1003</v>
      </c>
      <c r="C114" s="238">
        <f>data!X68</f>
        <v>0</v>
      </c>
      <c r="D114" s="238">
        <f>data!Y68</f>
        <v>15808.98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1004</v>
      </c>
      <c r="C115" s="238">
        <f>data!X69</f>
        <v>7941</v>
      </c>
      <c r="D115" s="238">
        <f>data!Y69</f>
        <v>95147.6</v>
      </c>
      <c r="E115" s="238">
        <f>data!Z69</f>
        <v>0</v>
      </c>
      <c r="F115" s="238">
        <f>data!AA69</f>
        <v>0</v>
      </c>
      <c r="G115" s="238">
        <f>data!AB69</f>
        <v>52935.3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1005</v>
      </c>
      <c r="C117" s="238">
        <f>data!X85</f>
        <v>367289.56000000006</v>
      </c>
      <c r="D117" s="238">
        <f>data!Y85</f>
        <v>1730814.8900000001</v>
      </c>
      <c r="E117" s="238">
        <f>data!Z85</f>
        <v>0</v>
      </c>
      <c r="F117" s="238">
        <f>data!AA85</f>
        <v>0</v>
      </c>
      <c r="G117" s="238">
        <f>data!AB85</f>
        <v>3912060.2900000005</v>
      </c>
      <c r="H117" s="238">
        <f>data!AC85</f>
        <v>19320.150000000001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1006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1007</v>
      </c>
      <c r="C120" s="238">
        <f>data!X87</f>
        <v>135803.25</v>
      </c>
      <c r="D120" s="238">
        <f>data!Y87</f>
        <v>140114.1</v>
      </c>
      <c r="E120" s="238">
        <f>data!Z87</f>
        <v>0</v>
      </c>
      <c r="F120" s="238">
        <f>data!AA87</f>
        <v>0</v>
      </c>
      <c r="G120" s="238">
        <f>data!AB87</f>
        <v>455382.04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1008</v>
      </c>
      <c r="C121" s="238">
        <f>data!X88</f>
        <v>8970469.6799999997</v>
      </c>
      <c r="D121" s="238">
        <f>data!Y88</f>
        <v>5856602.2000000002</v>
      </c>
      <c r="E121" s="238">
        <f>data!Z88</f>
        <v>0</v>
      </c>
      <c r="F121" s="238">
        <f>data!AA88</f>
        <v>0</v>
      </c>
      <c r="G121" s="238">
        <f>data!AB88</f>
        <v>5747222.6200000001</v>
      </c>
      <c r="H121" s="238">
        <f>data!AC88</f>
        <v>33196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1009</v>
      </c>
      <c r="C122" s="238">
        <f>data!X89</f>
        <v>9106272.9299999997</v>
      </c>
      <c r="D122" s="238">
        <f>data!Y89</f>
        <v>5996716.2999999998</v>
      </c>
      <c r="E122" s="238">
        <f>data!Z89</f>
        <v>0</v>
      </c>
      <c r="F122" s="238">
        <f>data!AA89</f>
        <v>0</v>
      </c>
      <c r="G122" s="238">
        <f>data!AB89</f>
        <v>6202604.6600000001</v>
      </c>
      <c r="H122" s="238">
        <f>data!AC89</f>
        <v>33196</v>
      </c>
      <c r="I122" s="238">
        <f>data!AD89</f>
        <v>0</v>
      </c>
    </row>
    <row r="123" spans="1:9" ht="20.100000000000001" customHeight="1" x14ac:dyDescent="0.2">
      <c r="A123" s="230" t="s">
        <v>1010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1011</v>
      </c>
      <c r="C124" s="238">
        <f>data!X90</f>
        <v>0</v>
      </c>
      <c r="D124" s="238">
        <f>data!Y90</f>
        <v>2878</v>
      </c>
      <c r="E124" s="238">
        <f>data!Z90</f>
        <v>0</v>
      </c>
      <c r="F124" s="238">
        <f>data!AA90</f>
        <v>0</v>
      </c>
      <c r="G124" s="238">
        <f>data!AB90</f>
        <v>832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1012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1013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1014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996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1027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Klickitat County Public Hospital District #1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998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1028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1002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1029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11.03</v>
      </c>
      <c r="D138" s="245">
        <f>data!AF60</f>
        <v>0</v>
      </c>
      <c r="E138" s="245">
        <f>data!AG60</f>
        <v>14.71</v>
      </c>
      <c r="F138" s="245">
        <f>data!AH60</f>
        <v>0</v>
      </c>
      <c r="G138" s="245">
        <f>data!AI60</f>
        <v>0</v>
      </c>
      <c r="H138" s="245">
        <f>data!AJ60</f>
        <v>39.619999999999997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1076120.73</v>
      </c>
      <c r="D139" s="238">
        <f>data!AF61</f>
        <v>0</v>
      </c>
      <c r="E139" s="238">
        <f>data!AG61</f>
        <v>2376664.27</v>
      </c>
      <c r="F139" s="238">
        <f>data!AH61</f>
        <v>0</v>
      </c>
      <c r="G139" s="238">
        <f>data!AI61</f>
        <v>0</v>
      </c>
      <c r="H139" s="238">
        <f>data!AJ61</f>
        <v>3915774.95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263580</v>
      </c>
      <c r="D140" s="238">
        <f>data!AF62</f>
        <v>0</v>
      </c>
      <c r="E140" s="238">
        <f>data!AG62</f>
        <v>364464</v>
      </c>
      <c r="F140" s="238">
        <f>data!AH62</f>
        <v>0</v>
      </c>
      <c r="G140" s="238">
        <f>data!AI62</f>
        <v>0</v>
      </c>
      <c r="H140" s="238">
        <f>data!AJ62</f>
        <v>840561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618085.88</v>
      </c>
      <c r="F141" s="238">
        <f>data!AH63</f>
        <v>0</v>
      </c>
      <c r="G141" s="238">
        <f>data!AI63</f>
        <v>0</v>
      </c>
      <c r="H141" s="238">
        <f>data!AJ63</f>
        <v>161786.73000000001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15181.17</v>
      </c>
      <c r="D142" s="238">
        <f>data!AF64</f>
        <v>0</v>
      </c>
      <c r="E142" s="238">
        <f>data!AG64</f>
        <v>117063.14</v>
      </c>
      <c r="F142" s="238">
        <f>data!AH64</f>
        <v>0</v>
      </c>
      <c r="G142" s="238">
        <f>data!AI64</f>
        <v>0</v>
      </c>
      <c r="H142" s="238">
        <f>data!AJ64</f>
        <v>346428.04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517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518</v>
      </c>
      <c r="C144" s="238">
        <f>data!AE66</f>
        <v>119.82</v>
      </c>
      <c r="D144" s="238">
        <f>data!AF66</f>
        <v>0</v>
      </c>
      <c r="E144" s="238">
        <f>data!AG66</f>
        <v>39727.01</v>
      </c>
      <c r="F144" s="238">
        <f>data!AH66</f>
        <v>0</v>
      </c>
      <c r="G144" s="238">
        <f>data!AI66</f>
        <v>0</v>
      </c>
      <c r="H144" s="238">
        <f>data!AJ66</f>
        <v>44769.03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0</v>
      </c>
      <c r="F145" s="238">
        <f>data!AH67</f>
        <v>0</v>
      </c>
      <c r="G145" s="238">
        <f>data!AI67</f>
        <v>0</v>
      </c>
      <c r="H145" s="238">
        <f>data!AJ67</f>
        <v>65796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1003</v>
      </c>
      <c r="C146" s="238">
        <f>data!AE68</f>
        <v>0</v>
      </c>
      <c r="D146" s="238">
        <f>data!AF68</f>
        <v>0</v>
      </c>
      <c r="E146" s="238">
        <f>data!AG68</f>
        <v>1523.29</v>
      </c>
      <c r="F146" s="238">
        <f>data!AH68</f>
        <v>0</v>
      </c>
      <c r="G146" s="238">
        <f>data!AI68</f>
        <v>0</v>
      </c>
      <c r="H146" s="238">
        <f>data!AJ68</f>
        <v>1523.3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1004</v>
      </c>
      <c r="C147" s="238">
        <f>data!AE69</f>
        <v>148534.35999999999</v>
      </c>
      <c r="D147" s="238">
        <f>data!AF69</f>
        <v>0</v>
      </c>
      <c r="E147" s="238">
        <f>data!AG69</f>
        <v>758318.21999999986</v>
      </c>
      <c r="F147" s="238">
        <f>data!AH69</f>
        <v>0</v>
      </c>
      <c r="G147" s="238">
        <f>data!AI69</f>
        <v>0</v>
      </c>
      <c r="H147" s="238">
        <f>data!AJ69</f>
        <v>272009.12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1005</v>
      </c>
      <c r="C149" s="238">
        <f>data!AE85</f>
        <v>1503536.08</v>
      </c>
      <c r="D149" s="238">
        <f>data!AF85</f>
        <v>0</v>
      </c>
      <c r="E149" s="238">
        <f>data!AG85</f>
        <v>4275845.8099999996</v>
      </c>
      <c r="F149" s="238">
        <f>data!AH85</f>
        <v>0</v>
      </c>
      <c r="G149" s="238">
        <f>data!AI85</f>
        <v>0</v>
      </c>
      <c r="H149" s="238">
        <f>data!AJ85</f>
        <v>5648648.1700000009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1006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1007</v>
      </c>
      <c r="C152" s="238">
        <f>data!AE87</f>
        <v>221255</v>
      </c>
      <c r="D152" s="238">
        <f>data!AF87</f>
        <v>0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98170</v>
      </c>
    </row>
    <row r="153" spans="1:9" ht="20.100000000000001" customHeight="1" x14ac:dyDescent="0.2">
      <c r="A153" s="230">
        <v>20</v>
      </c>
      <c r="B153" s="246" t="s">
        <v>1008</v>
      </c>
      <c r="C153" s="238">
        <f>data!AE88</f>
        <v>2492066</v>
      </c>
      <c r="D153" s="238">
        <f>data!AF88</f>
        <v>0</v>
      </c>
      <c r="E153" s="238">
        <f>data!AG88</f>
        <v>13233661.300000001</v>
      </c>
      <c r="F153" s="238">
        <f>data!AH88</f>
        <v>0</v>
      </c>
      <c r="G153" s="238">
        <f>data!AI88</f>
        <v>0</v>
      </c>
      <c r="H153" s="238">
        <f>data!AJ88</f>
        <v>6789804.1900000004</v>
      </c>
      <c r="I153" s="238">
        <f>data!AK88</f>
        <v>141227</v>
      </c>
    </row>
    <row r="154" spans="1:9" ht="20.100000000000001" customHeight="1" x14ac:dyDescent="0.2">
      <c r="A154" s="230">
        <v>21</v>
      </c>
      <c r="B154" s="246" t="s">
        <v>1009</v>
      </c>
      <c r="C154" s="238">
        <f>data!AE89</f>
        <v>2713321</v>
      </c>
      <c r="D154" s="238">
        <f>data!AF89</f>
        <v>0</v>
      </c>
      <c r="E154" s="238">
        <f>data!AG89</f>
        <v>13233661.300000001</v>
      </c>
      <c r="F154" s="238">
        <f>data!AH89</f>
        <v>0</v>
      </c>
      <c r="G154" s="238">
        <f>data!AI89</f>
        <v>0</v>
      </c>
      <c r="H154" s="238">
        <f>data!AJ89</f>
        <v>6789804.1900000004</v>
      </c>
      <c r="I154" s="238">
        <f>data!AK89</f>
        <v>239397</v>
      </c>
    </row>
    <row r="155" spans="1:9" ht="20.100000000000001" customHeight="1" x14ac:dyDescent="0.2">
      <c r="A155" s="230" t="s">
        <v>1010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1011</v>
      </c>
      <c r="C156" s="238">
        <f>data!AE90</f>
        <v>4357</v>
      </c>
      <c r="D156" s="238">
        <f>data!AF90</f>
        <v>0</v>
      </c>
      <c r="E156" s="238">
        <f>data!AG90</f>
        <v>2054</v>
      </c>
      <c r="F156" s="238">
        <f>data!AH90</f>
        <v>0</v>
      </c>
      <c r="G156" s="238">
        <f>data!AI90</f>
        <v>0</v>
      </c>
      <c r="H156" s="238">
        <f>data!AJ90</f>
        <v>10531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1012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1013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1014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6.98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996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1030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Klickitat County Public Hospital District #1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998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1031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1032</v>
      </c>
      <c r="F167" s="244" t="s">
        <v>208</v>
      </c>
      <c r="G167" s="244" t="s">
        <v>147</v>
      </c>
      <c r="H167" s="243" t="s">
        <v>1033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1002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5.89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592584.47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89549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38858.410000000003</v>
      </c>
    </row>
    <row r="175" spans="1:9" ht="20.100000000000001" customHeight="1" x14ac:dyDescent="0.2">
      <c r="A175" s="230">
        <v>10</v>
      </c>
      <c r="B175" s="238" t="s">
        <v>517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518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15492.93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1003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13847.82</v>
      </c>
    </row>
    <row r="179" spans="1:9" ht="20.100000000000001" customHeight="1" x14ac:dyDescent="0.2">
      <c r="A179" s="230">
        <v>14</v>
      </c>
      <c r="B179" s="238" t="s">
        <v>1004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25037.420000000002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1005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775370.05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1006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1007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1008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542603.92000000004</v>
      </c>
    </row>
    <row r="186" spans="1:9" ht="20.100000000000001" customHeight="1" x14ac:dyDescent="0.2">
      <c r="A186" s="230">
        <v>21</v>
      </c>
      <c r="B186" s="246" t="s">
        <v>1009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542603.92000000004</v>
      </c>
    </row>
    <row r="187" spans="1:9" ht="20.100000000000001" customHeight="1" x14ac:dyDescent="0.2">
      <c r="A187" s="230" t="s">
        <v>1010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1011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886</v>
      </c>
    </row>
    <row r="189" spans="1:9" ht="20.100000000000001" customHeight="1" x14ac:dyDescent="0.2">
      <c r="A189" s="230">
        <v>23</v>
      </c>
      <c r="B189" s="238" t="s">
        <v>1012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1013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1014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1.84</v>
      </c>
    </row>
    <row r="193" spans="1:9" ht="20.100000000000001" customHeight="1" x14ac:dyDescent="0.2">
      <c r="A193" s="231" t="s">
        <v>996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1034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Klickitat County Public Hospital District #1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998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1035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1036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1002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8.5399999999999991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430910.14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125437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280602.64</v>
      </c>
    </row>
    <row r="207" spans="1:9" ht="20.100000000000001" customHeight="1" x14ac:dyDescent="0.2">
      <c r="A207" s="230">
        <v>10</v>
      </c>
      <c r="B207" s="238" t="s">
        <v>517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518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0</v>
      </c>
    </row>
    <row r="210" spans="1:9" ht="20.100000000000001" customHeight="1" x14ac:dyDescent="0.2">
      <c r="A210" s="230">
        <v>13</v>
      </c>
      <c r="B210" s="238" t="s">
        <v>1003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2124.3200000000002</v>
      </c>
    </row>
    <row r="211" spans="1:9" ht="20.100000000000001" customHeight="1" x14ac:dyDescent="0.2">
      <c r="A211" s="230">
        <v>14</v>
      </c>
      <c r="B211" s="238" t="s">
        <v>1004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2062.46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1005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841136.55999999994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1006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1007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1008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1009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1010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1011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2857</v>
      </c>
    </row>
    <row r="221" spans="1:9" ht="20.100000000000001" customHeight="1" x14ac:dyDescent="0.2">
      <c r="A221" s="230">
        <v>23</v>
      </c>
      <c r="B221" s="238" t="s">
        <v>1012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1013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1014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996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1037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Klickitat County Public Hospital District #1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998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1038</v>
      </c>
      <c r="F231" s="244" t="s">
        <v>1039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1002</v>
      </c>
      <c r="C232" s="240" t="s">
        <v>1040</v>
      </c>
      <c r="D232" s="240" t="s">
        <v>1041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85981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1.65</v>
      </c>
      <c r="H234" s="245">
        <f>data!BE60</f>
        <v>12</v>
      </c>
      <c r="I234" s="245">
        <f>data!BF60</f>
        <v>9.74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111758.55</v>
      </c>
      <c r="H235" s="238">
        <f>data!BE61</f>
        <v>834676.51</v>
      </c>
      <c r="I235" s="238">
        <f>data!BF61</f>
        <v>486098.52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34540</v>
      </c>
      <c r="H236" s="238">
        <f>data!BE62</f>
        <v>177459</v>
      </c>
      <c r="I236" s="238">
        <f>data!BF62</f>
        <v>122235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2307.5100000000002</v>
      </c>
      <c r="H238" s="238">
        <f>data!BE64</f>
        <v>45989.98</v>
      </c>
      <c r="I238" s="238">
        <f>data!BF64</f>
        <v>71922.78</v>
      </c>
    </row>
    <row r="239" spans="1:9" ht="20.100000000000001" customHeight="1" x14ac:dyDescent="0.2">
      <c r="A239" s="230">
        <v>10</v>
      </c>
      <c r="B239" s="238" t="s">
        <v>517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518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76366.009999999995</v>
      </c>
      <c r="I240" s="238">
        <f>data!BF66</f>
        <v>126857.95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0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1003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2741.61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1004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1545.08</v>
      </c>
      <c r="H243" s="238">
        <f>data!BE69</f>
        <v>519156.12</v>
      </c>
      <c r="I243" s="238">
        <f>data!BF69</f>
        <v>7904.3799999999992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1005</v>
      </c>
      <c r="C245" s="238">
        <f>data!AZ85</f>
        <v>0</v>
      </c>
      <c r="D245" s="238">
        <f>data!BA85</f>
        <v>0</v>
      </c>
      <c r="E245" s="238">
        <f>data!BB85</f>
        <v>0</v>
      </c>
      <c r="F245" s="238">
        <f>data!BC85</f>
        <v>0</v>
      </c>
      <c r="G245" s="238">
        <f>data!BD85</f>
        <v>150151.13999999998</v>
      </c>
      <c r="H245" s="238">
        <f>data!BE85</f>
        <v>1656389.23</v>
      </c>
      <c r="I245" s="238">
        <f>data!BF85</f>
        <v>815018.63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1006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1007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1008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1009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1010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1011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883</v>
      </c>
      <c r="H252" s="254">
        <f>data!BE90</f>
        <v>5851</v>
      </c>
      <c r="I252" s="254">
        <f>data!BF90</f>
        <v>1122</v>
      </c>
    </row>
    <row r="253" spans="1:9" ht="20.100000000000001" customHeight="1" x14ac:dyDescent="0.2">
      <c r="A253" s="230">
        <v>23</v>
      </c>
      <c r="B253" s="238" t="s">
        <v>1012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1013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1014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996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1042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Klickitat County Public Hospital District #1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998</v>
      </c>
      <c r="C262" s="244" t="s">
        <v>1043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1044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1045</v>
      </c>
    </row>
    <row r="264" spans="1:9" ht="20.100000000000001" customHeight="1" x14ac:dyDescent="0.2">
      <c r="A264" s="230">
        <v>3</v>
      </c>
      <c r="B264" s="238" t="s">
        <v>1002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6.52</v>
      </c>
      <c r="E266" s="245">
        <f>data!BI60</f>
        <v>0</v>
      </c>
      <c r="F266" s="245">
        <f>data!BJ60</f>
        <v>4.1100000000000003</v>
      </c>
      <c r="G266" s="245">
        <f>data!BK60</f>
        <v>12.3</v>
      </c>
      <c r="H266" s="245">
        <f>data!BL60</f>
        <v>8.2899999999999991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632962.66</v>
      </c>
      <c r="E267" s="238">
        <f>data!BI61</f>
        <v>0</v>
      </c>
      <c r="F267" s="238">
        <f>data!BJ61</f>
        <v>369029.19</v>
      </c>
      <c r="G267" s="238">
        <f>data!BK61</f>
        <v>915696.8</v>
      </c>
      <c r="H267" s="238">
        <f>data!BL61</f>
        <v>423833.57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127039</v>
      </c>
      <c r="E268" s="238">
        <f>data!BI62</f>
        <v>0</v>
      </c>
      <c r="F268" s="238">
        <f>data!BJ62</f>
        <v>86150</v>
      </c>
      <c r="G268" s="238">
        <f>data!BK62</f>
        <v>244163</v>
      </c>
      <c r="H268" s="238">
        <f>data!BL62</f>
        <v>125861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69018.86</v>
      </c>
      <c r="E270" s="238">
        <f>data!BI64</f>
        <v>0</v>
      </c>
      <c r="F270" s="238">
        <f>data!BJ64</f>
        <v>5160.79</v>
      </c>
      <c r="G270" s="238">
        <f>data!BK64</f>
        <v>15558.17</v>
      </c>
      <c r="H270" s="238">
        <f>data!BL64</f>
        <v>39966.78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517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518</v>
      </c>
      <c r="C272" s="238">
        <f>data!BG66</f>
        <v>0</v>
      </c>
      <c r="D272" s="238">
        <f>data!BH66</f>
        <v>338754.72</v>
      </c>
      <c r="E272" s="238">
        <f>data!BI66</f>
        <v>0</v>
      </c>
      <c r="F272" s="238">
        <f>data!BJ66</f>
        <v>108556.05</v>
      </c>
      <c r="G272" s="238">
        <f>data!BK66</f>
        <v>138220.13</v>
      </c>
      <c r="H272" s="238">
        <f>data!BL66</f>
        <v>21.25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1003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1379.46</v>
      </c>
      <c r="G274" s="238">
        <f>data!BK68</f>
        <v>0</v>
      </c>
      <c r="H274" s="238">
        <f>data!BL68</f>
        <v>1523.29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1004</v>
      </c>
      <c r="C275" s="238">
        <f>data!BG69</f>
        <v>0</v>
      </c>
      <c r="D275" s="238">
        <f>data!BH69</f>
        <v>3823.89</v>
      </c>
      <c r="E275" s="238">
        <f>data!BI69</f>
        <v>0</v>
      </c>
      <c r="F275" s="238">
        <f>data!BJ69</f>
        <v>1033.75</v>
      </c>
      <c r="G275" s="238">
        <f>data!BK69</f>
        <v>58504.13</v>
      </c>
      <c r="H275" s="238">
        <f>data!BL69</f>
        <v>2989.01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1005</v>
      </c>
      <c r="C277" s="238">
        <f>data!BG85</f>
        <v>0</v>
      </c>
      <c r="D277" s="238">
        <f>data!BH85</f>
        <v>1171599.1299999999</v>
      </c>
      <c r="E277" s="238">
        <f>data!BI85</f>
        <v>0</v>
      </c>
      <c r="F277" s="238">
        <f>data!BJ85</f>
        <v>571309.24</v>
      </c>
      <c r="G277" s="238">
        <f>data!BK85</f>
        <v>1372142.23</v>
      </c>
      <c r="H277" s="238">
        <f>data!BL85</f>
        <v>594194.90000000014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1006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1007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1008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1009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1010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1011</v>
      </c>
      <c r="C284" s="254">
        <f>data!BG90</f>
        <v>0</v>
      </c>
      <c r="D284" s="254">
        <f>data!BH90</f>
        <v>1339</v>
      </c>
      <c r="E284" s="254">
        <f>data!BI90</f>
        <v>0</v>
      </c>
      <c r="F284" s="254">
        <f>data!BJ90</f>
        <v>580</v>
      </c>
      <c r="G284" s="254">
        <f>data!BK90</f>
        <v>1730</v>
      </c>
      <c r="H284" s="254">
        <f>data!BL90</f>
        <v>204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1012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1013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1014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996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1046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Klickitat County Public Hospital District #1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998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1047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1002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11.84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1301606.56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565291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108488.85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517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518</v>
      </c>
      <c r="C304" s="238">
        <f>data!BN66</f>
        <v>290426.71999999997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1592591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1003</v>
      </c>
      <c r="C306" s="238">
        <f>data!BN68</f>
        <v>5124.57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1004</v>
      </c>
      <c r="C307" s="238">
        <f>data!BN69</f>
        <v>801332.59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1005</v>
      </c>
      <c r="C309" s="238">
        <f>data!BN85</f>
        <v>4664861.29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1006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1007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1008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1009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1010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1011</v>
      </c>
      <c r="C316" s="254">
        <f>data!BN90</f>
        <v>6991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1012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1013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1014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996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1048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Klickitat County Public Hospital District #1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998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1047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1002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6.48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387296.82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110860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1372.94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517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518</v>
      </c>
      <c r="C336" s="257">
        <f>data!BU66</f>
        <v>0</v>
      </c>
      <c r="D336" s="257">
        <f>data!BV66</f>
        <v>923445.48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1003</v>
      </c>
      <c r="C338" s="257">
        <f>data!BU68</f>
        <v>0</v>
      </c>
      <c r="D338" s="257">
        <f>data!BV68</f>
        <v>1379.69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1004</v>
      </c>
      <c r="C339" s="257">
        <f>data!BU69</f>
        <v>0</v>
      </c>
      <c r="D339" s="257">
        <f>data!BV69</f>
        <v>13531.43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1005</v>
      </c>
      <c r="C341" s="238">
        <f>data!BU85</f>
        <v>0</v>
      </c>
      <c r="D341" s="238">
        <f>data!BV85</f>
        <v>1437886.3599999999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1006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1007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1008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1009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1010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1011</v>
      </c>
      <c r="C348" s="254">
        <f>data!BU90</f>
        <v>0</v>
      </c>
      <c r="D348" s="254">
        <f>data!BV90</f>
        <v>638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1012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1013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1014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996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1049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Klickitat County Public Hospital District #1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998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1050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1002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3.89</v>
      </c>
      <c r="E362" s="260"/>
      <c r="F362" s="248"/>
      <c r="G362" s="248"/>
      <c r="H362" s="248"/>
      <c r="I362" s="261">
        <f>data!CE60</f>
        <v>214.76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371660.68</v>
      </c>
      <c r="E363" s="262"/>
      <c r="F363" s="262"/>
      <c r="G363" s="262"/>
      <c r="H363" s="262"/>
      <c r="I363" s="257">
        <f>data!CE61</f>
        <v>20967608.693000004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88257</v>
      </c>
      <c r="E364" s="262"/>
      <c r="F364" s="262"/>
      <c r="G364" s="262"/>
      <c r="H364" s="262"/>
      <c r="I364" s="257">
        <f>data!CE62</f>
        <v>4672095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2508538.65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3328.05</v>
      </c>
      <c r="E366" s="262"/>
      <c r="F366" s="262"/>
      <c r="G366" s="262"/>
      <c r="H366" s="262"/>
      <c r="I366" s="257">
        <f>data!CE64</f>
        <v>5040255.830000001</v>
      </c>
    </row>
    <row r="367" spans="1:9" ht="20.100000000000001" customHeight="1" x14ac:dyDescent="0.2">
      <c r="A367" s="230">
        <v>10</v>
      </c>
      <c r="B367" s="238" t="s">
        <v>517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518</v>
      </c>
      <c r="C368" s="257">
        <f>data!CB66</f>
        <v>0</v>
      </c>
      <c r="D368" s="257">
        <f>data!CC66</f>
        <v>75932.95</v>
      </c>
      <c r="E368" s="262"/>
      <c r="F368" s="262"/>
      <c r="G368" s="262"/>
      <c r="H368" s="262"/>
      <c r="I368" s="257">
        <f>data!CE66</f>
        <v>3033708.2199999997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1658387</v>
      </c>
    </row>
    <row r="370" spans="1:9" ht="20.100000000000001" customHeight="1" x14ac:dyDescent="0.2">
      <c r="A370" s="230">
        <v>13</v>
      </c>
      <c r="B370" s="238" t="s">
        <v>1003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422740.24999999994</v>
      </c>
    </row>
    <row r="371" spans="1:9" ht="20.100000000000001" customHeight="1" x14ac:dyDescent="0.2">
      <c r="A371" s="230">
        <v>14</v>
      </c>
      <c r="B371" s="238" t="s">
        <v>1004</v>
      </c>
      <c r="C371" s="257">
        <f>data!CB69</f>
        <v>0</v>
      </c>
      <c r="D371" s="257">
        <f>data!CC69</f>
        <v>3907.91</v>
      </c>
      <c r="E371" s="257">
        <f>data!CD69</f>
        <v>0</v>
      </c>
      <c r="F371" s="262"/>
      <c r="G371" s="262"/>
      <c r="H371" s="262"/>
      <c r="I371" s="257">
        <f>data!CE69</f>
        <v>3712422.51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1005</v>
      </c>
      <c r="C373" s="257">
        <f>data!CB85</f>
        <v>0</v>
      </c>
      <c r="D373" s="257">
        <f>data!CC85</f>
        <v>543086.59</v>
      </c>
      <c r="E373" s="257">
        <f>data!CD85</f>
        <v>0</v>
      </c>
      <c r="F373" s="262"/>
      <c r="G373" s="262"/>
      <c r="H373" s="262"/>
      <c r="I373" s="238">
        <f>data!CE85</f>
        <v>42015756.152999997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996420</v>
      </c>
    </row>
    <row r="375" spans="1:9" ht="20.100000000000001" customHeight="1" x14ac:dyDescent="0.2">
      <c r="A375" s="230">
        <v>18</v>
      </c>
      <c r="B375" s="238" t="s">
        <v>1006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1007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4315288.18</v>
      </c>
    </row>
    <row r="377" spans="1:9" ht="20.100000000000001" customHeight="1" x14ac:dyDescent="0.2">
      <c r="A377" s="230">
        <v>20</v>
      </c>
      <c r="B377" s="246" t="s">
        <v>1008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65778818.670000002</v>
      </c>
    </row>
    <row r="378" spans="1:9" ht="20.100000000000001" customHeight="1" x14ac:dyDescent="0.2">
      <c r="A378" s="230">
        <v>21</v>
      </c>
      <c r="B378" s="246" t="s">
        <v>1009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70094106.849999994</v>
      </c>
    </row>
    <row r="379" spans="1:9" ht="20.100000000000001" customHeight="1" x14ac:dyDescent="0.2">
      <c r="A379" s="230" t="s">
        <v>1010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1011</v>
      </c>
      <c r="C380" s="254">
        <f>data!CB90</f>
        <v>0</v>
      </c>
      <c r="D380" s="254">
        <f>data!CC90</f>
        <v>28242</v>
      </c>
      <c r="E380" s="248"/>
      <c r="F380" s="248"/>
      <c r="G380" s="248"/>
      <c r="H380" s="248"/>
      <c r="I380" s="238">
        <f>data!CE90</f>
        <v>85981</v>
      </c>
    </row>
    <row r="381" spans="1:9" ht="20.100000000000001" customHeight="1" x14ac:dyDescent="0.2">
      <c r="A381" s="230">
        <v>23</v>
      </c>
      <c r="B381" s="238" t="s">
        <v>1012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1013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0</v>
      </c>
    </row>
    <row r="383" spans="1:9" ht="20.100000000000001" customHeight="1" x14ac:dyDescent="0.2">
      <c r="A383" s="230">
        <v>25</v>
      </c>
      <c r="B383" s="238" t="s">
        <v>1014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22.110000000000003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1051</v>
      </c>
    </row>
    <row r="6" spans="1:5" x14ac:dyDescent="0.25">
      <c r="A6" s="11" t="s">
        <v>1052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1053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1054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305149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38992.370000000003</v>
      </c>
      <c r="O47" s="273">
        <v>0</v>
      </c>
      <c r="P47" s="273">
        <v>332426.36</v>
      </c>
      <c r="Q47" s="273">
        <v>0</v>
      </c>
      <c r="R47" s="273">
        <v>39119.35</v>
      </c>
      <c r="S47" s="273">
        <v>0</v>
      </c>
      <c r="T47" s="273">
        <v>0</v>
      </c>
      <c r="U47" s="273">
        <v>93290.99</v>
      </c>
      <c r="V47" s="273">
        <v>0</v>
      </c>
      <c r="W47" s="273">
        <v>0</v>
      </c>
      <c r="X47" s="273">
        <v>407.65</v>
      </c>
      <c r="Y47" s="273">
        <v>182768.41</v>
      </c>
      <c r="Z47" s="273">
        <v>0</v>
      </c>
      <c r="AA47" s="273">
        <v>0</v>
      </c>
      <c r="AB47" s="273">
        <v>147030.23000000001</v>
      </c>
      <c r="AC47" s="273">
        <v>0</v>
      </c>
      <c r="AD47" s="273">
        <v>0</v>
      </c>
      <c r="AE47" s="273">
        <v>213364.62</v>
      </c>
      <c r="AF47" s="273">
        <v>0</v>
      </c>
      <c r="AG47" s="273">
        <v>324888.63</v>
      </c>
      <c r="AH47" s="273">
        <v>0</v>
      </c>
      <c r="AI47" s="273">
        <v>0</v>
      </c>
      <c r="AJ47" s="273">
        <v>778138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94095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106512</v>
      </c>
      <c r="AZ47" s="273">
        <v>0</v>
      </c>
      <c r="BA47" s="273">
        <v>0</v>
      </c>
      <c r="BB47" s="273">
        <v>0</v>
      </c>
      <c r="BC47" s="273">
        <v>0</v>
      </c>
      <c r="BD47" s="273">
        <v>22467</v>
      </c>
      <c r="BE47" s="273">
        <v>120121</v>
      </c>
      <c r="BF47" s="273">
        <v>103478</v>
      </c>
      <c r="BG47" s="273">
        <v>0</v>
      </c>
      <c r="BH47" s="273">
        <v>149835</v>
      </c>
      <c r="BI47" s="273">
        <v>0</v>
      </c>
      <c r="BJ47" s="273">
        <v>38868</v>
      </c>
      <c r="BK47" s="273">
        <v>193177</v>
      </c>
      <c r="BL47" s="273">
        <v>90555</v>
      </c>
      <c r="BM47" s="273">
        <v>0</v>
      </c>
      <c r="BN47" s="273">
        <v>113042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105363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60181</v>
      </c>
      <c r="CD47" s="16"/>
      <c r="CE47" s="25">
        <v>3653269.61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65796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1346276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1412072</v>
      </c>
    </row>
    <row r="52" spans="1:83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85005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15.83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2.35</v>
      </c>
      <c r="O60" s="277">
        <v>0</v>
      </c>
      <c r="P60" s="332">
        <v>12.41</v>
      </c>
      <c r="Q60" s="332">
        <v>0</v>
      </c>
      <c r="R60" s="332">
        <v>0.92</v>
      </c>
      <c r="S60" s="278">
        <v>0</v>
      </c>
      <c r="T60" s="278">
        <v>0</v>
      </c>
      <c r="U60" s="333">
        <v>7.37</v>
      </c>
      <c r="V60" s="332">
        <v>0</v>
      </c>
      <c r="W60" s="332">
        <v>0</v>
      </c>
      <c r="X60" s="332">
        <v>0.63</v>
      </c>
      <c r="Y60" s="332">
        <v>7.46</v>
      </c>
      <c r="Z60" s="332">
        <v>0</v>
      </c>
      <c r="AA60" s="332">
        <v>0</v>
      </c>
      <c r="AB60" s="278">
        <v>7.39</v>
      </c>
      <c r="AC60" s="332">
        <v>0</v>
      </c>
      <c r="AD60" s="332">
        <v>0</v>
      </c>
      <c r="AE60" s="332">
        <v>9.82</v>
      </c>
      <c r="AF60" s="332">
        <v>0</v>
      </c>
      <c r="AG60" s="332">
        <v>13.93</v>
      </c>
      <c r="AH60" s="332">
        <v>0</v>
      </c>
      <c r="AI60" s="332">
        <v>0</v>
      </c>
      <c r="AJ60" s="332">
        <v>40.39</v>
      </c>
      <c r="AK60" s="332">
        <v>0</v>
      </c>
      <c r="AL60" s="332">
        <v>0</v>
      </c>
      <c r="AM60" s="332">
        <v>0</v>
      </c>
      <c r="AN60" s="332">
        <v>0</v>
      </c>
      <c r="AO60" s="332">
        <v>0</v>
      </c>
      <c r="AP60" s="332">
        <v>0</v>
      </c>
      <c r="AQ60" s="332">
        <v>0</v>
      </c>
      <c r="AR60" s="332">
        <v>6.49</v>
      </c>
      <c r="AS60" s="332">
        <v>0</v>
      </c>
      <c r="AT60" s="332">
        <v>0</v>
      </c>
      <c r="AU60" s="332">
        <v>0</v>
      </c>
      <c r="AV60" s="278">
        <v>0</v>
      </c>
      <c r="AW60" s="278">
        <v>0</v>
      </c>
      <c r="AX60" s="278">
        <v>0</v>
      </c>
      <c r="AY60" s="332">
        <v>8.9</v>
      </c>
      <c r="AZ60" s="332">
        <v>0</v>
      </c>
      <c r="BA60" s="278">
        <v>0</v>
      </c>
      <c r="BB60" s="278">
        <v>0</v>
      </c>
      <c r="BC60" s="278">
        <v>0</v>
      </c>
      <c r="BD60" s="278">
        <v>1.56</v>
      </c>
      <c r="BE60" s="332">
        <v>7.71</v>
      </c>
      <c r="BF60" s="278">
        <v>9.86</v>
      </c>
      <c r="BG60" s="278">
        <v>0</v>
      </c>
      <c r="BH60" s="278">
        <v>8.26</v>
      </c>
      <c r="BI60" s="278">
        <v>0</v>
      </c>
      <c r="BJ60" s="278">
        <v>2.14</v>
      </c>
      <c r="BK60" s="278">
        <v>11.833</v>
      </c>
      <c r="BL60" s="278">
        <v>8.17</v>
      </c>
      <c r="BM60" s="278">
        <v>0</v>
      </c>
      <c r="BN60" s="278">
        <v>12.84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6.43</v>
      </c>
      <c r="BW60" s="278">
        <v>0</v>
      </c>
      <c r="BX60" s="278">
        <v>0</v>
      </c>
      <c r="BY60" s="278">
        <v>0</v>
      </c>
      <c r="BZ60" s="278">
        <v>0</v>
      </c>
      <c r="CA60" s="278">
        <v>0</v>
      </c>
      <c r="CB60" s="278">
        <v>0</v>
      </c>
      <c r="CC60" s="278">
        <v>3.52</v>
      </c>
      <c r="CD60" s="209" t="s">
        <v>247</v>
      </c>
      <c r="CE60" s="227">
        <v>206.21300000000002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1485137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164993.69</v>
      </c>
      <c r="O61" s="273">
        <v>0</v>
      </c>
      <c r="P61" s="329">
        <v>1863957.91</v>
      </c>
      <c r="Q61" s="329">
        <v>0</v>
      </c>
      <c r="R61" s="329">
        <v>227808.33</v>
      </c>
      <c r="S61" s="280">
        <v>0</v>
      </c>
      <c r="T61" s="280">
        <v>0</v>
      </c>
      <c r="U61" s="331">
        <v>515789.9</v>
      </c>
      <c r="V61" s="329">
        <v>0</v>
      </c>
      <c r="W61" s="329">
        <v>0</v>
      </c>
      <c r="X61" s="329">
        <v>77812.3</v>
      </c>
      <c r="Y61" s="329">
        <v>813724.46</v>
      </c>
      <c r="Z61" s="329">
        <v>0</v>
      </c>
      <c r="AA61" s="329">
        <v>0</v>
      </c>
      <c r="AB61" s="329">
        <v>878146.71</v>
      </c>
      <c r="AC61" s="329">
        <v>0</v>
      </c>
      <c r="AD61" s="329">
        <v>0</v>
      </c>
      <c r="AE61" s="329">
        <v>887979.65</v>
      </c>
      <c r="AF61" s="329">
        <v>0</v>
      </c>
      <c r="AG61" s="329">
        <v>2199118.7000000002</v>
      </c>
      <c r="AH61" s="329">
        <v>0</v>
      </c>
      <c r="AI61" s="329">
        <v>0</v>
      </c>
      <c r="AJ61" s="329">
        <v>3683039.55</v>
      </c>
      <c r="AK61" s="329">
        <v>0</v>
      </c>
      <c r="AL61" s="329">
        <v>0</v>
      </c>
      <c r="AM61" s="329">
        <v>0</v>
      </c>
      <c r="AN61" s="329">
        <v>0</v>
      </c>
      <c r="AO61" s="329">
        <v>0</v>
      </c>
      <c r="AP61" s="329">
        <v>0</v>
      </c>
      <c r="AQ61" s="329">
        <v>0</v>
      </c>
      <c r="AR61" s="329">
        <v>581409</v>
      </c>
      <c r="AS61" s="329">
        <v>0</v>
      </c>
      <c r="AT61" s="329">
        <v>0</v>
      </c>
      <c r="AU61" s="329">
        <v>0</v>
      </c>
      <c r="AV61" s="280">
        <v>0</v>
      </c>
      <c r="AW61" s="280">
        <v>0</v>
      </c>
      <c r="AX61" s="280">
        <v>0</v>
      </c>
      <c r="AY61" s="329">
        <v>415670</v>
      </c>
      <c r="AZ61" s="329">
        <v>0</v>
      </c>
      <c r="BA61" s="280">
        <v>0</v>
      </c>
      <c r="BB61" s="280">
        <v>0</v>
      </c>
      <c r="BC61" s="280">
        <v>0</v>
      </c>
      <c r="BD61" s="280">
        <v>106538</v>
      </c>
      <c r="BE61" s="329">
        <v>532161</v>
      </c>
      <c r="BF61" s="280">
        <v>456272</v>
      </c>
      <c r="BG61" s="280">
        <v>0</v>
      </c>
      <c r="BH61" s="280">
        <v>712946</v>
      </c>
      <c r="BI61" s="280">
        <v>0</v>
      </c>
      <c r="BJ61" s="280">
        <v>233573</v>
      </c>
      <c r="BK61" s="280">
        <v>639728</v>
      </c>
      <c r="BL61" s="280">
        <v>368793</v>
      </c>
      <c r="BM61" s="280">
        <v>0</v>
      </c>
      <c r="BN61" s="280">
        <v>1461500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333023</v>
      </c>
      <c r="BW61" s="280">
        <v>0</v>
      </c>
      <c r="BX61" s="280">
        <v>0</v>
      </c>
      <c r="BY61" s="280">
        <v>0</v>
      </c>
      <c r="BZ61" s="280">
        <v>0</v>
      </c>
      <c r="CA61" s="280">
        <v>0</v>
      </c>
      <c r="CB61" s="280">
        <v>0</v>
      </c>
      <c r="CC61" s="280">
        <v>301794</v>
      </c>
      <c r="CD61" s="24" t="s">
        <v>247</v>
      </c>
      <c r="CE61" s="25">
        <v>18940915.199999999</v>
      </c>
    </row>
    <row r="62" spans="1:83" x14ac:dyDescent="0.25">
      <c r="A62" s="31" t="s">
        <v>10</v>
      </c>
      <c r="B62" s="16"/>
      <c r="C62" s="25">
        <v>0</v>
      </c>
      <c r="D62" s="25">
        <v>0</v>
      </c>
      <c r="E62" s="25">
        <v>305149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38992</v>
      </c>
      <c r="O62" s="25">
        <v>0</v>
      </c>
      <c r="P62" s="25">
        <v>332426</v>
      </c>
      <c r="Q62" s="25">
        <v>0</v>
      </c>
      <c r="R62" s="25">
        <v>39119</v>
      </c>
      <c r="S62" s="25">
        <v>0</v>
      </c>
      <c r="T62" s="25">
        <v>0</v>
      </c>
      <c r="U62" s="25">
        <v>93291</v>
      </c>
      <c r="V62" s="25">
        <v>0</v>
      </c>
      <c r="W62" s="25">
        <v>0</v>
      </c>
      <c r="X62" s="25">
        <v>408</v>
      </c>
      <c r="Y62" s="25">
        <v>182768</v>
      </c>
      <c r="Z62" s="25">
        <v>0</v>
      </c>
      <c r="AA62" s="25">
        <v>0</v>
      </c>
      <c r="AB62" s="25">
        <v>147030</v>
      </c>
      <c r="AC62" s="25">
        <v>0</v>
      </c>
      <c r="AD62" s="25">
        <v>0</v>
      </c>
      <c r="AE62" s="25">
        <v>213365</v>
      </c>
      <c r="AF62" s="25">
        <v>0</v>
      </c>
      <c r="AG62" s="25">
        <v>324889</v>
      </c>
      <c r="AH62" s="25">
        <v>0</v>
      </c>
      <c r="AI62" s="25">
        <v>0</v>
      </c>
      <c r="AJ62" s="25">
        <v>778138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94095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106512</v>
      </c>
      <c r="AZ62" s="25">
        <v>0</v>
      </c>
      <c r="BA62" s="25">
        <v>0</v>
      </c>
      <c r="BB62" s="25">
        <v>0</v>
      </c>
      <c r="BC62" s="25">
        <v>0</v>
      </c>
      <c r="BD62" s="25">
        <v>22467</v>
      </c>
      <c r="BE62" s="25">
        <v>120121</v>
      </c>
      <c r="BF62" s="25">
        <v>103478</v>
      </c>
      <c r="BG62" s="25">
        <v>0</v>
      </c>
      <c r="BH62" s="25">
        <v>149835</v>
      </c>
      <c r="BI62" s="25">
        <v>0</v>
      </c>
      <c r="BJ62" s="25">
        <v>38868</v>
      </c>
      <c r="BK62" s="25">
        <v>193177</v>
      </c>
      <c r="BL62" s="25">
        <v>90555</v>
      </c>
      <c r="BM62" s="25">
        <v>0</v>
      </c>
      <c r="BN62" s="25">
        <v>113042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105363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60181</v>
      </c>
      <c r="CD62" s="24" t="s">
        <v>247</v>
      </c>
      <c r="CE62" s="25">
        <v>3653269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739514.1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202790.63</v>
      </c>
      <c r="O63" s="273">
        <v>0</v>
      </c>
      <c r="P63" s="329">
        <v>0</v>
      </c>
      <c r="Q63" s="329">
        <v>0</v>
      </c>
      <c r="R63" s="329">
        <v>131585.70000000001</v>
      </c>
      <c r="S63" s="280">
        <v>0</v>
      </c>
      <c r="T63" s="280">
        <v>0</v>
      </c>
      <c r="U63" s="331">
        <v>26401.41</v>
      </c>
      <c r="V63" s="329">
        <v>0</v>
      </c>
      <c r="W63" s="329">
        <v>99404.12</v>
      </c>
      <c r="X63" s="329">
        <v>145877.43</v>
      </c>
      <c r="Y63" s="329">
        <v>324673.12</v>
      </c>
      <c r="Z63" s="329">
        <v>0</v>
      </c>
      <c r="AA63" s="329">
        <v>0</v>
      </c>
      <c r="AB63" s="329">
        <v>26063.08</v>
      </c>
      <c r="AC63" s="329">
        <v>0</v>
      </c>
      <c r="AD63" s="329">
        <v>0</v>
      </c>
      <c r="AE63" s="329">
        <v>0</v>
      </c>
      <c r="AF63" s="329">
        <v>0</v>
      </c>
      <c r="AG63" s="329">
        <v>538176.05000000005</v>
      </c>
      <c r="AH63" s="329">
        <v>0</v>
      </c>
      <c r="AI63" s="329">
        <v>0</v>
      </c>
      <c r="AJ63" s="329">
        <v>299308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2533793.6399999997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143993.35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3463.62</v>
      </c>
      <c r="O64" s="273">
        <v>0</v>
      </c>
      <c r="P64" s="329">
        <v>335526.65000000002</v>
      </c>
      <c r="Q64" s="329">
        <v>0</v>
      </c>
      <c r="R64" s="329">
        <v>10614.98</v>
      </c>
      <c r="S64" s="280">
        <v>0</v>
      </c>
      <c r="T64" s="280">
        <v>0</v>
      </c>
      <c r="U64" s="331">
        <v>440023.18</v>
      </c>
      <c r="V64" s="329">
        <v>0</v>
      </c>
      <c r="W64" s="329">
        <v>0</v>
      </c>
      <c r="X64" s="329">
        <v>15550.76</v>
      </c>
      <c r="Y64" s="329">
        <v>35590.26</v>
      </c>
      <c r="Z64" s="329">
        <v>0</v>
      </c>
      <c r="AA64" s="329">
        <v>0</v>
      </c>
      <c r="AB64" s="329">
        <v>1680590.22</v>
      </c>
      <c r="AC64" s="329">
        <v>0</v>
      </c>
      <c r="AD64" s="329">
        <v>0</v>
      </c>
      <c r="AE64" s="329">
        <v>20939.93</v>
      </c>
      <c r="AF64" s="329">
        <v>0</v>
      </c>
      <c r="AG64" s="329">
        <v>128876.78</v>
      </c>
      <c r="AH64" s="329">
        <v>0</v>
      </c>
      <c r="AI64" s="329">
        <v>0</v>
      </c>
      <c r="AJ64" s="329">
        <v>275083</v>
      </c>
      <c r="AK64" s="329">
        <v>0</v>
      </c>
      <c r="AL64" s="329">
        <v>0</v>
      </c>
      <c r="AM64" s="329">
        <v>0</v>
      </c>
      <c r="AN64" s="329">
        <v>0</v>
      </c>
      <c r="AO64" s="329">
        <v>0</v>
      </c>
      <c r="AP64" s="329">
        <v>0</v>
      </c>
      <c r="AQ64" s="329">
        <v>0</v>
      </c>
      <c r="AR64" s="329">
        <v>48352</v>
      </c>
      <c r="AS64" s="329">
        <v>0</v>
      </c>
      <c r="AT64" s="329">
        <v>0</v>
      </c>
      <c r="AU64" s="329">
        <v>0</v>
      </c>
      <c r="AV64" s="280">
        <v>0</v>
      </c>
      <c r="AW64" s="280">
        <v>0</v>
      </c>
      <c r="AX64" s="280">
        <v>0</v>
      </c>
      <c r="AY64" s="329">
        <v>310424</v>
      </c>
      <c r="AZ64" s="329">
        <v>0</v>
      </c>
      <c r="BA64" s="280">
        <v>0</v>
      </c>
      <c r="BB64" s="280">
        <v>0</v>
      </c>
      <c r="BC64" s="280">
        <v>0</v>
      </c>
      <c r="BD64" s="280">
        <v>1266</v>
      </c>
      <c r="BE64" s="329">
        <v>59492</v>
      </c>
      <c r="BF64" s="280">
        <v>61697</v>
      </c>
      <c r="BG64" s="280">
        <v>0</v>
      </c>
      <c r="BH64" s="280">
        <v>114392</v>
      </c>
      <c r="BI64" s="280">
        <v>0</v>
      </c>
      <c r="BJ64" s="280">
        <v>1858</v>
      </c>
      <c r="BK64" s="280">
        <v>12963</v>
      </c>
      <c r="BL64" s="280">
        <v>18182</v>
      </c>
      <c r="BM64" s="280">
        <v>0</v>
      </c>
      <c r="BN64" s="280">
        <v>68140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4321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2295</v>
      </c>
      <c r="CD64" s="24" t="s">
        <v>247</v>
      </c>
      <c r="CE64" s="25">
        <v>3793634.73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7884.37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329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483.69</v>
      </c>
      <c r="AH65" s="329">
        <v>0</v>
      </c>
      <c r="AI65" s="329">
        <v>0</v>
      </c>
      <c r="AJ65" s="329">
        <v>61963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1470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463</v>
      </c>
      <c r="BE65" s="329">
        <v>290530</v>
      </c>
      <c r="BF65" s="280">
        <v>434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2864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366092.06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110794.37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29">
        <v>21013.57</v>
      </c>
      <c r="Q66" s="329">
        <v>0</v>
      </c>
      <c r="R66" s="329">
        <v>5202.96</v>
      </c>
      <c r="S66" s="280">
        <v>0</v>
      </c>
      <c r="T66" s="280">
        <v>0</v>
      </c>
      <c r="U66" s="331">
        <v>194156.35</v>
      </c>
      <c r="V66" s="329">
        <v>0</v>
      </c>
      <c r="W66" s="329">
        <v>0</v>
      </c>
      <c r="X66" s="329">
        <v>77384.789999999994</v>
      </c>
      <c r="Y66" s="329">
        <v>147972.24</v>
      </c>
      <c r="Z66" s="329">
        <v>0</v>
      </c>
      <c r="AA66" s="329">
        <v>0</v>
      </c>
      <c r="AB66" s="329">
        <v>244527.09</v>
      </c>
      <c r="AC66" s="329">
        <v>0</v>
      </c>
      <c r="AD66" s="329">
        <v>0</v>
      </c>
      <c r="AE66" s="329">
        <v>617.30999999999995</v>
      </c>
      <c r="AF66" s="329">
        <v>0</v>
      </c>
      <c r="AG66" s="329">
        <v>28477.200000000001</v>
      </c>
      <c r="AH66" s="329">
        <v>0</v>
      </c>
      <c r="AI66" s="329">
        <v>0</v>
      </c>
      <c r="AJ66" s="329">
        <v>32309</v>
      </c>
      <c r="AK66" s="329">
        <v>0</v>
      </c>
      <c r="AL66" s="329">
        <v>0</v>
      </c>
      <c r="AM66" s="329">
        <v>0</v>
      </c>
      <c r="AN66" s="329">
        <v>0</v>
      </c>
      <c r="AO66" s="329">
        <v>0</v>
      </c>
      <c r="AP66" s="329">
        <v>0</v>
      </c>
      <c r="AQ66" s="329">
        <v>0</v>
      </c>
      <c r="AR66" s="329">
        <v>372</v>
      </c>
      <c r="AS66" s="329">
        <v>0</v>
      </c>
      <c r="AT66" s="329">
        <v>0</v>
      </c>
      <c r="AU66" s="329">
        <v>0</v>
      </c>
      <c r="AV66" s="280">
        <v>0</v>
      </c>
      <c r="AW66" s="280">
        <v>0</v>
      </c>
      <c r="AX66" s="280">
        <v>0</v>
      </c>
      <c r="AY66" s="329">
        <v>1408</v>
      </c>
      <c r="AZ66" s="329">
        <v>0</v>
      </c>
      <c r="BA66" s="280">
        <v>0</v>
      </c>
      <c r="BB66" s="280">
        <v>0</v>
      </c>
      <c r="BC66" s="280">
        <v>0</v>
      </c>
      <c r="BD66" s="280">
        <v>0</v>
      </c>
      <c r="BE66" s="329">
        <v>84383</v>
      </c>
      <c r="BF66" s="280">
        <v>130181</v>
      </c>
      <c r="BG66" s="280">
        <v>0</v>
      </c>
      <c r="BH66" s="280">
        <v>201032</v>
      </c>
      <c r="BI66" s="280">
        <v>0</v>
      </c>
      <c r="BJ66" s="280">
        <v>78704</v>
      </c>
      <c r="BK66" s="280">
        <v>191120</v>
      </c>
      <c r="BL66" s="280">
        <v>140</v>
      </c>
      <c r="BM66" s="280">
        <v>0</v>
      </c>
      <c r="BN66" s="280">
        <v>246018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1044626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80077</v>
      </c>
      <c r="CD66" s="24" t="s">
        <v>247</v>
      </c>
      <c r="CE66" s="25">
        <v>2920515.88</v>
      </c>
    </row>
    <row r="67" spans="1:83" x14ac:dyDescent="0.25">
      <c r="A67" s="31" t="s">
        <v>15</v>
      </c>
      <c r="B67" s="16"/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65796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1346276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1412072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4478.79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0</v>
      </c>
      <c r="Q68" s="329">
        <v>0</v>
      </c>
      <c r="R68" s="329">
        <v>0</v>
      </c>
      <c r="S68" s="280">
        <v>0</v>
      </c>
      <c r="T68" s="280">
        <v>0</v>
      </c>
      <c r="U68" s="331">
        <v>2715.56</v>
      </c>
      <c r="V68" s="329">
        <v>0</v>
      </c>
      <c r="W68" s="329">
        <v>332538.59999999998</v>
      </c>
      <c r="X68" s="329">
        <v>0</v>
      </c>
      <c r="Y68" s="329">
        <v>13797.8</v>
      </c>
      <c r="Z68" s="329">
        <v>0</v>
      </c>
      <c r="AA68" s="329">
        <v>0</v>
      </c>
      <c r="AB68" s="329">
        <v>0</v>
      </c>
      <c r="AC68" s="329">
        <v>0</v>
      </c>
      <c r="AD68" s="329">
        <v>0</v>
      </c>
      <c r="AE68" s="329">
        <v>0</v>
      </c>
      <c r="AF68" s="329">
        <v>0</v>
      </c>
      <c r="AG68" s="329">
        <v>1543.11</v>
      </c>
      <c r="AH68" s="329">
        <v>0</v>
      </c>
      <c r="AI68" s="329">
        <v>0</v>
      </c>
      <c r="AJ68" s="329">
        <v>1543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24462</v>
      </c>
      <c r="AS68" s="329">
        <v>0</v>
      </c>
      <c r="AT68" s="329">
        <v>0</v>
      </c>
      <c r="AU68" s="329">
        <v>0</v>
      </c>
      <c r="AV68" s="280">
        <v>0</v>
      </c>
      <c r="AW68" s="280">
        <v>0</v>
      </c>
      <c r="AX68" s="280">
        <v>0</v>
      </c>
      <c r="AY68" s="329">
        <v>2573</v>
      </c>
      <c r="AZ68" s="329">
        <v>0</v>
      </c>
      <c r="BA68" s="280">
        <v>0</v>
      </c>
      <c r="BB68" s="280">
        <v>0</v>
      </c>
      <c r="BC68" s="280">
        <v>0</v>
      </c>
      <c r="BD68" s="280">
        <v>0</v>
      </c>
      <c r="BE68" s="329">
        <v>4193</v>
      </c>
      <c r="BF68" s="280">
        <v>0</v>
      </c>
      <c r="BG68" s="280">
        <v>0</v>
      </c>
      <c r="BH68" s="280">
        <v>0</v>
      </c>
      <c r="BI68" s="280">
        <v>0</v>
      </c>
      <c r="BJ68" s="280">
        <v>1543</v>
      </c>
      <c r="BK68" s="280">
        <v>0</v>
      </c>
      <c r="BL68" s="280">
        <v>1543</v>
      </c>
      <c r="BM68" s="280">
        <v>0</v>
      </c>
      <c r="BN68" s="280">
        <v>6767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1543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399240.85999999993</v>
      </c>
    </row>
    <row r="69" spans="1:83" x14ac:dyDescent="0.25">
      <c r="A69" s="31" t="s">
        <v>268</v>
      </c>
      <c r="B69" s="16"/>
      <c r="C69" s="25">
        <v>0</v>
      </c>
      <c r="D69" s="25">
        <v>0</v>
      </c>
      <c r="E69" s="25">
        <v>1033619.84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8072.24</v>
      </c>
      <c r="O69" s="25">
        <v>0</v>
      </c>
      <c r="P69" s="25">
        <v>6967.49</v>
      </c>
      <c r="Q69" s="25">
        <v>0</v>
      </c>
      <c r="R69" s="25">
        <v>1297.43</v>
      </c>
      <c r="S69" s="25">
        <v>0</v>
      </c>
      <c r="T69" s="25">
        <v>0</v>
      </c>
      <c r="U69" s="25">
        <v>616160.68000000005</v>
      </c>
      <c r="V69" s="25">
        <v>0</v>
      </c>
      <c r="W69" s="25">
        <v>1633.23</v>
      </c>
      <c r="X69" s="25">
        <v>0</v>
      </c>
      <c r="Y69" s="25">
        <v>15046.349999999999</v>
      </c>
      <c r="Z69" s="25">
        <v>0</v>
      </c>
      <c r="AA69" s="25">
        <v>0</v>
      </c>
      <c r="AB69" s="25">
        <v>6129.31</v>
      </c>
      <c r="AC69" s="25">
        <v>0</v>
      </c>
      <c r="AD69" s="25">
        <v>0</v>
      </c>
      <c r="AE69" s="25">
        <v>272396.46999999997</v>
      </c>
      <c r="AF69" s="25">
        <v>0</v>
      </c>
      <c r="AG69" s="25">
        <v>1062606.92</v>
      </c>
      <c r="AH69" s="25">
        <v>0</v>
      </c>
      <c r="AI69" s="25">
        <v>0</v>
      </c>
      <c r="AJ69" s="25">
        <v>113754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23061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1948</v>
      </c>
      <c r="AZ69" s="25">
        <v>0</v>
      </c>
      <c r="BA69" s="25">
        <v>0</v>
      </c>
      <c r="BB69" s="25">
        <v>0</v>
      </c>
      <c r="BC69" s="25">
        <v>0</v>
      </c>
      <c r="BD69" s="25">
        <v>2004</v>
      </c>
      <c r="BE69" s="25">
        <v>188825</v>
      </c>
      <c r="BF69" s="25">
        <v>1236</v>
      </c>
      <c r="BG69" s="25">
        <v>0</v>
      </c>
      <c r="BH69" s="25">
        <v>10244</v>
      </c>
      <c r="BI69" s="25">
        <v>0</v>
      </c>
      <c r="BJ69" s="25">
        <v>2046</v>
      </c>
      <c r="BK69" s="25">
        <v>46620</v>
      </c>
      <c r="BL69" s="25">
        <v>0</v>
      </c>
      <c r="BM69" s="25">
        <v>0</v>
      </c>
      <c r="BN69" s="25">
        <v>487235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-4001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8224</v>
      </c>
      <c r="CD69" s="25">
        <v>0</v>
      </c>
      <c r="CE69" s="25">
        <v>3905125.9600000004</v>
      </c>
    </row>
    <row r="70" spans="1:83" x14ac:dyDescent="0.25">
      <c r="A70" s="26" t="s">
        <v>269</v>
      </c>
      <c r="B70" s="334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4"/>
      <c r="C71" s="282">
        <v>0</v>
      </c>
      <c r="D71" s="282">
        <v>0</v>
      </c>
      <c r="E71" s="282">
        <v>992717.1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600205.42000000004</v>
      </c>
      <c r="V71" s="282">
        <v>0</v>
      </c>
      <c r="W71" s="282">
        <v>0</v>
      </c>
      <c r="X71" s="282">
        <v>0</v>
      </c>
      <c r="Y71" s="282">
        <v>12906.72</v>
      </c>
      <c r="Z71" s="282">
        <v>0</v>
      </c>
      <c r="AA71" s="282">
        <v>0</v>
      </c>
      <c r="AB71" s="282">
        <v>107.31</v>
      </c>
      <c r="AC71" s="282">
        <v>0</v>
      </c>
      <c r="AD71" s="282">
        <v>0</v>
      </c>
      <c r="AE71" s="282">
        <v>257236.47</v>
      </c>
      <c r="AF71" s="282">
        <v>0</v>
      </c>
      <c r="AG71" s="282">
        <v>1049009.97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294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13635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2926111.99</v>
      </c>
    </row>
    <row r="72" spans="1:83" x14ac:dyDescent="0.25">
      <c r="A72" s="26" t="s">
        <v>271</v>
      </c>
      <c r="B72" s="334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0</v>
      </c>
      <c r="D77" s="282">
        <v>0</v>
      </c>
      <c r="E77" s="282">
        <v>1911.88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161.49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1911.88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84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169641</v>
      </c>
      <c r="BF77" s="282">
        <v>1071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68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174849.25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24328.13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5214.62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7047.95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8000</v>
      </c>
      <c r="AF79" s="282">
        <v>0</v>
      </c>
      <c r="AG79" s="282">
        <v>9000</v>
      </c>
      <c r="AH79" s="282">
        <v>0</v>
      </c>
      <c r="AI79" s="282">
        <v>0</v>
      </c>
      <c r="AJ79" s="282">
        <v>47364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215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2196</v>
      </c>
      <c r="BL79" s="282">
        <v>0</v>
      </c>
      <c r="BM79" s="282">
        <v>0</v>
      </c>
      <c r="BN79" s="282">
        <v>109152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6050</v>
      </c>
      <c r="CD79" s="282">
        <v>0</v>
      </c>
      <c r="CE79" s="25">
        <v>218567.7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29">
        <v>14662.73</v>
      </c>
      <c r="F83" s="329">
        <v>0</v>
      </c>
      <c r="G83" s="273">
        <v>0</v>
      </c>
      <c r="H83" s="273">
        <v>0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2857.62</v>
      </c>
      <c r="O83" s="273">
        <v>0</v>
      </c>
      <c r="P83" s="329">
        <v>6806</v>
      </c>
      <c r="Q83" s="329">
        <v>0</v>
      </c>
      <c r="R83" s="331">
        <v>1297.43</v>
      </c>
      <c r="S83" s="329">
        <v>0</v>
      </c>
      <c r="T83" s="273">
        <v>0</v>
      </c>
      <c r="U83" s="329">
        <v>8907.31</v>
      </c>
      <c r="V83" s="329">
        <v>0</v>
      </c>
      <c r="W83" s="273">
        <v>1633.23</v>
      </c>
      <c r="X83" s="329">
        <v>0</v>
      </c>
      <c r="Y83" s="329">
        <v>2139.63</v>
      </c>
      <c r="Z83" s="329">
        <v>0</v>
      </c>
      <c r="AA83" s="329">
        <v>0</v>
      </c>
      <c r="AB83" s="329">
        <v>6022</v>
      </c>
      <c r="AC83" s="329">
        <v>0</v>
      </c>
      <c r="AD83" s="329">
        <v>0</v>
      </c>
      <c r="AE83" s="329">
        <v>7160</v>
      </c>
      <c r="AF83" s="329">
        <v>0</v>
      </c>
      <c r="AG83" s="329">
        <v>2685.07</v>
      </c>
      <c r="AH83" s="329">
        <v>0</v>
      </c>
      <c r="AI83" s="329">
        <v>0</v>
      </c>
      <c r="AJ83" s="329">
        <v>66390</v>
      </c>
      <c r="AK83" s="329">
        <v>0</v>
      </c>
      <c r="AL83" s="329">
        <v>0</v>
      </c>
      <c r="AM83" s="329">
        <v>0</v>
      </c>
      <c r="AN83" s="329">
        <v>0</v>
      </c>
      <c r="AO83" s="273">
        <v>0</v>
      </c>
      <c r="AP83" s="329">
        <v>0</v>
      </c>
      <c r="AQ83" s="273">
        <v>0</v>
      </c>
      <c r="AR83" s="273">
        <v>23061</v>
      </c>
      <c r="AS83" s="273">
        <v>0</v>
      </c>
      <c r="AT83" s="273">
        <v>0</v>
      </c>
      <c r="AU83" s="329">
        <v>0</v>
      </c>
      <c r="AV83" s="329">
        <v>0</v>
      </c>
      <c r="AW83" s="329">
        <v>0</v>
      </c>
      <c r="AX83" s="329">
        <v>0</v>
      </c>
      <c r="AY83" s="329">
        <v>1864</v>
      </c>
      <c r="AZ83" s="329">
        <v>0</v>
      </c>
      <c r="BA83" s="329">
        <v>0</v>
      </c>
      <c r="BB83" s="329">
        <v>0</v>
      </c>
      <c r="BC83" s="329">
        <v>0</v>
      </c>
      <c r="BD83" s="329">
        <v>2004</v>
      </c>
      <c r="BE83" s="329">
        <v>18969</v>
      </c>
      <c r="BF83" s="329">
        <v>165</v>
      </c>
      <c r="BG83" s="329">
        <v>0</v>
      </c>
      <c r="BH83" s="331">
        <v>9950</v>
      </c>
      <c r="BI83" s="329">
        <v>0</v>
      </c>
      <c r="BJ83" s="329">
        <v>2046</v>
      </c>
      <c r="BK83" s="329">
        <v>44424</v>
      </c>
      <c r="BL83" s="329">
        <v>0</v>
      </c>
      <c r="BM83" s="329">
        <v>0</v>
      </c>
      <c r="BN83" s="329">
        <v>364380</v>
      </c>
      <c r="BO83" s="329">
        <v>0</v>
      </c>
      <c r="BP83" s="329">
        <v>0</v>
      </c>
      <c r="BQ83" s="329">
        <v>0</v>
      </c>
      <c r="BR83" s="329">
        <v>0</v>
      </c>
      <c r="BS83" s="329">
        <v>0</v>
      </c>
      <c r="BT83" s="329">
        <v>0</v>
      </c>
      <c r="BU83" s="329">
        <v>0</v>
      </c>
      <c r="BV83" s="329">
        <v>-4001</v>
      </c>
      <c r="BW83" s="329">
        <v>0</v>
      </c>
      <c r="BX83" s="329">
        <v>0</v>
      </c>
      <c r="BY83" s="329">
        <v>0</v>
      </c>
      <c r="BZ83" s="329">
        <v>0</v>
      </c>
      <c r="CA83" s="329">
        <v>0</v>
      </c>
      <c r="CB83" s="329">
        <v>0</v>
      </c>
      <c r="CC83" s="329">
        <v>2174</v>
      </c>
      <c r="CD83" s="282">
        <v>0</v>
      </c>
      <c r="CE83" s="25">
        <v>585597.02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3830570.8200000003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418312.18</v>
      </c>
      <c r="O85" s="25">
        <v>0</v>
      </c>
      <c r="P85" s="25">
        <v>2559891.62</v>
      </c>
      <c r="Q85" s="25">
        <v>0</v>
      </c>
      <c r="R85" s="25">
        <v>415628.39999999997</v>
      </c>
      <c r="S85" s="25">
        <v>0</v>
      </c>
      <c r="T85" s="25">
        <v>0</v>
      </c>
      <c r="U85" s="25">
        <v>1888538.08</v>
      </c>
      <c r="V85" s="25">
        <v>0</v>
      </c>
      <c r="W85" s="25">
        <v>433575.94999999995</v>
      </c>
      <c r="X85" s="25">
        <v>317033.27999999997</v>
      </c>
      <c r="Y85" s="25">
        <v>1533572.2300000002</v>
      </c>
      <c r="Z85" s="25">
        <v>0</v>
      </c>
      <c r="AA85" s="25">
        <v>0</v>
      </c>
      <c r="AB85" s="25">
        <v>2982486.4099999997</v>
      </c>
      <c r="AC85" s="25">
        <v>0</v>
      </c>
      <c r="AD85" s="25">
        <v>0</v>
      </c>
      <c r="AE85" s="25">
        <v>1395298.3599999999</v>
      </c>
      <c r="AF85" s="25">
        <v>0</v>
      </c>
      <c r="AG85" s="25">
        <v>4284171.4499999993</v>
      </c>
      <c r="AH85" s="25">
        <v>0</v>
      </c>
      <c r="AI85" s="25">
        <v>0</v>
      </c>
      <c r="AJ85" s="25">
        <v>5310933.55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773221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838535</v>
      </c>
      <c r="AZ85" s="25">
        <v>0</v>
      </c>
      <c r="BA85" s="25">
        <v>0</v>
      </c>
      <c r="BB85" s="25">
        <v>0</v>
      </c>
      <c r="BC85" s="25">
        <v>0</v>
      </c>
      <c r="BD85" s="25">
        <v>132738</v>
      </c>
      <c r="BE85" s="25">
        <v>1279705</v>
      </c>
      <c r="BF85" s="25">
        <v>753298</v>
      </c>
      <c r="BG85" s="25">
        <v>0</v>
      </c>
      <c r="BH85" s="25">
        <v>1188449</v>
      </c>
      <c r="BI85" s="25">
        <v>0</v>
      </c>
      <c r="BJ85" s="25">
        <v>356592</v>
      </c>
      <c r="BK85" s="25">
        <v>1083608</v>
      </c>
      <c r="BL85" s="25">
        <v>479213</v>
      </c>
      <c r="BM85" s="25">
        <v>0</v>
      </c>
      <c r="BN85" s="25">
        <v>3731842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1484875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452571</v>
      </c>
      <c r="CD85" s="25">
        <v>0</v>
      </c>
      <c r="CE85" s="25">
        <v>37924659.329999998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975152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2468432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162700.62</v>
      </c>
      <c r="Q87" s="273">
        <v>0</v>
      </c>
      <c r="R87" s="273">
        <v>34597.17</v>
      </c>
      <c r="S87" s="273">
        <v>0</v>
      </c>
      <c r="T87" s="273">
        <v>0</v>
      </c>
      <c r="U87" s="273">
        <v>273679</v>
      </c>
      <c r="V87" s="273">
        <v>0</v>
      </c>
      <c r="W87" s="273">
        <v>46395</v>
      </c>
      <c r="X87" s="273">
        <v>178075</v>
      </c>
      <c r="Y87" s="273">
        <v>100244.2</v>
      </c>
      <c r="Z87" s="273">
        <v>0</v>
      </c>
      <c r="AA87" s="273">
        <v>0</v>
      </c>
      <c r="AB87" s="273">
        <v>598785.69999999995</v>
      </c>
      <c r="AC87" s="273">
        <v>160</v>
      </c>
      <c r="AD87" s="273">
        <v>0</v>
      </c>
      <c r="AE87" s="273">
        <v>199650</v>
      </c>
      <c r="AF87" s="273">
        <v>0</v>
      </c>
      <c r="AG87" s="273">
        <v>0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4062718.6900000004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949450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696912</v>
      </c>
      <c r="O88" s="273">
        <v>0</v>
      </c>
      <c r="P88" s="273">
        <v>4127756.11</v>
      </c>
      <c r="Q88" s="273">
        <v>0</v>
      </c>
      <c r="R88" s="273">
        <v>516107.08</v>
      </c>
      <c r="S88" s="273">
        <v>0</v>
      </c>
      <c r="T88" s="273">
        <v>0</v>
      </c>
      <c r="U88" s="273">
        <v>8359674.5</v>
      </c>
      <c r="V88" s="273">
        <v>0</v>
      </c>
      <c r="W88" s="273">
        <v>2492580</v>
      </c>
      <c r="X88" s="273">
        <v>7754596</v>
      </c>
      <c r="Y88" s="273">
        <v>5548523</v>
      </c>
      <c r="Z88" s="273">
        <v>0</v>
      </c>
      <c r="AA88" s="273">
        <v>0</v>
      </c>
      <c r="AB88" s="273">
        <v>4958239.72</v>
      </c>
      <c r="AC88" s="273">
        <v>92657</v>
      </c>
      <c r="AD88" s="273">
        <v>0</v>
      </c>
      <c r="AE88" s="273">
        <v>2273858</v>
      </c>
      <c r="AF88" s="273">
        <v>0</v>
      </c>
      <c r="AG88" s="273">
        <v>11640773</v>
      </c>
      <c r="AH88" s="273">
        <v>0</v>
      </c>
      <c r="AI88" s="273">
        <v>0</v>
      </c>
      <c r="AJ88" s="273">
        <v>6225601.25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894772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56531499.659999996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3417882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696912</v>
      </c>
      <c r="O89" s="25">
        <v>0</v>
      </c>
      <c r="P89" s="25">
        <v>4290456.7299999995</v>
      </c>
      <c r="Q89" s="25">
        <v>0</v>
      </c>
      <c r="R89" s="25">
        <v>550704.25</v>
      </c>
      <c r="S89" s="25">
        <v>0</v>
      </c>
      <c r="T89" s="25">
        <v>0</v>
      </c>
      <c r="U89" s="25">
        <v>8633353.5</v>
      </c>
      <c r="V89" s="25">
        <v>0</v>
      </c>
      <c r="W89" s="25">
        <v>2538975</v>
      </c>
      <c r="X89" s="25">
        <v>7932671</v>
      </c>
      <c r="Y89" s="25">
        <v>5648767.2000000002</v>
      </c>
      <c r="Z89" s="25">
        <v>0</v>
      </c>
      <c r="AA89" s="25">
        <v>0</v>
      </c>
      <c r="AB89" s="25">
        <v>5557025.4199999999</v>
      </c>
      <c r="AC89" s="25">
        <v>92817</v>
      </c>
      <c r="AD89" s="25">
        <v>0</v>
      </c>
      <c r="AE89" s="25">
        <v>2473508</v>
      </c>
      <c r="AF89" s="25">
        <v>0</v>
      </c>
      <c r="AG89" s="25">
        <v>11640773</v>
      </c>
      <c r="AH89" s="25">
        <v>0</v>
      </c>
      <c r="AI89" s="25">
        <v>0</v>
      </c>
      <c r="AJ89" s="25">
        <v>6225601.25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894772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60594218.350000001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6028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1152</v>
      </c>
      <c r="O90" s="273">
        <v>0</v>
      </c>
      <c r="P90" s="273">
        <v>5661</v>
      </c>
      <c r="Q90" s="273">
        <v>0</v>
      </c>
      <c r="R90" s="273">
        <v>0</v>
      </c>
      <c r="S90" s="273">
        <v>0</v>
      </c>
      <c r="T90" s="273">
        <v>0</v>
      </c>
      <c r="U90" s="273">
        <v>1784</v>
      </c>
      <c r="V90" s="273">
        <v>0</v>
      </c>
      <c r="W90" s="273">
        <v>0</v>
      </c>
      <c r="X90" s="273">
        <v>0</v>
      </c>
      <c r="Y90" s="273">
        <v>2878</v>
      </c>
      <c r="Z90" s="273">
        <v>0</v>
      </c>
      <c r="AA90" s="273">
        <v>0</v>
      </c>
      <c r="AB90" s="273">
        <v>832</v>
      </c>
      <c r="AC90" s="273">
        <v>0</v>
      </c>
      <c r="AD90" s="273">
        <v>0</v>
      </c>
      <c r="AE90" s="273">
        <v>4357</v>
      </c>
      <c r="AF90" s="273">
        <v>0</v>
      </c>
      <c r="AG90" s="273">
        <v>2054</v>
      </c>
      <c r="AH90" s="273">
        <v>0</v>
      </c>
      <c r="AI90" s="273">
        <v>0</v>
      </c>
      <c r="AJ90" s="273">
        <v>10531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671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2269</v>
      </c>
      <c r="AZ90" s="273">
        <v>0</v>
      </c>
      <c r="BA90" s="273">
        <v>0</v>
      </c>
      <c r="BB90" s="273">
        <v>0</v>
      </c>
      <c r="BC90" s="273">
        <v>0</v>
      </c>
      <c r="BD90" s="273">
        <v>883</v>
      </c>
      <c r="BE90" s="273">
        <v>4844</v>
      </c>
      <c r="BF90" s="273">
        <v>1122</v>
      </c>
      <c r="BG90" s="273">
        <v>0</v>
      </c>
      <c r="BH90" s="273">
        <v>1339</v>
      </c>
      <c r="BI90" s="273">
        <v>0</v>
      </c>
      <c r="BJ90" s="273">
        <v>580</v>
      </c>
      <c r="BK90" s="273">
        <v>1621</v>
      </c>
      <c r="BL90" s="273">
        <v>204</v>
      </c>
      <c r="BM90" s="273">
        <v>0</v>
      </c>
      <c r="BN90" s="273">
        <v>7345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747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28103</v>
      </c>
      <c r="CD90" s="224" t="s">
        <v>247</v>
      </c>
      <c r="CE90" s="25">
        <v>85005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0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0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0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7.7799999999999994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2">
        <v>3.44</v>
      </c>
      <c r="Q94" s="332">
        <v>0</v>
      </c>
      <c r="R94" s="332">
        <v>0.92</v>
      </c>
      <c r="S94" s="278">
        <v>0</v>
      </c>
      <c r="T94" s="278">
        <v>0</v>
      </c>
      <c r="U94" s="333">
        <v>0</v>
      </c>
      <c r="V94" s="332">
        <v>0</v>
      </c>
      <c r="W94" s="332">
        <v>0</v>
      </c>
      <c r="X94" s="332">
        <v>0</v>
      </c>
      <c r="Y94" s="332">
        <v>0</v>
      </c>
      <c r="Z94" s="332">
        <v>0</v>
      </c>
      <c r="AA94" s="332">
        <v>0</v>
      </c>
      <c r="AB94" s="278">
        <v>0</v>
      </c>
      <c r="AC94" s="332">
        <v>0</v>
      </c>
      <c r="AD94" s="332">
        <v>0</v>
      </c>
      <c r="AE94" s="332">
        <v>0</v>
      </c>
      <c r="AF94" s="332">
        <v>0</v>
      </c>
      <c r="AG94" s="332">
        <v>5.95</v>
      </c>
      <c r="AH94" s="332">
        <v>0</v>
      </c>
      <c r="AI94" s="332">
        <v>0</v>
      </c>
      <c r="AJ94" s="332">
        <v>0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1.5499999999999998</v>
      </c>
      <c r="AS94" s="332">
        <v>0</v>
      </c>
      <c r="AT94" s="332">
        <v>0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19.64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1055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>
        <v>310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98620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310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297</v>
      </c>
      <c r="D104" s="284" t="s">
        <v>1056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297</v>
      </c>
      <c r="D105" s="284" t="s">
        <v>1057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297</v>
      </c>
      <c r="D106" s="284" t="s">
        <v>1058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>
        <v>5097734022</v>
      </c>
      <c r="D107" s="284" t="s">
        <v>297</v>
      </c>
      <c r="E107" s="285" t="s">
        <v>297</v>
      </c>
      <c r="F107" s="12"/>
    </row>
    <row r="108" spans="1:6" x14ac:dyDescent="0.25">
      <c r="A108" s="25" t="s">
        <v>315</v>
      </c>
      <c r="B108" s="32" t="s">
        <v>299</v>
      </c>
      <c r="C108" s="291">
        <v>5097734714</v>
      </c>
      <c r="D108" s="284" t="s">
        <v>297</v>
      </c>
      <c r="E108" s="285" t="s">
        <v>297</v>
      </c>
      <c r="F108" s="12"/>
    </row>
    <row r="109" spans="1:6" x14ac:dyDescent="0.25">
      <c r="A109" s="33" t="s">
        <v>316</v>
      </c>
      <c r="B109" s="32" t="s">
        <v>299</v>
      </c>
      <c r="C109" s="287" t="s">
        <v>297</v>
      </c>
      <c r="D109" s="284" t="s">
        <v>297</v>
      </c>
      <c r="E109" s="285" t="s">
        <v>297</v>
      </c>
      <c r="F109" s="12"/>
    </row>
    <row r="110" spans="1:6" x14ac:dyDescent="0.25">
      <c r="A110" s="33" t="s">
        <v>317</v>
      </c>
      <c r="B110" s="32" t="s">
        <v>299</v>
      </c>
      <c r="C110" s="337" t="s">
        <v>297</v>
      </c>
      <c r="D110" s="284" t="s">
        <v>297</v>
      </c>
      <c r="E110" s="285" t="s">
        <v>297</v>
      </c>
      <c r="F110" s="12"/>
    </row>
    <row r="111" spans="1:6" x14ac:dyDescent="0.25">
      <c r="A111" s="30" t="s">
        <v>318</v>
      </c>
      <c r="B111" s="30"/>
      <c r="C111" s="30"/>
      <c r="D111" s="30"/>
      <c r="E111" s="30"/>
    </row>
    <row r="112" spans="1:6" x14ac:dyDescent="0.25">
      <c r="A112" s="34" t="s">
        <v>319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320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321</v>
      </c>
      <c r="B116" s="34"/>
      <c r="C116" s="34"/>
      <c r="D116" s="34"/>
      <c r="E116" s="34"/>
    </row>
    <row r="117" spans="1:5" x14ac:dyDescent="0.25">
      <c r="A117" s="16" t="s">
        <v>322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323</v>
      </c>
      <c r="B119" s="34"/>
      <c r="C119" s="34"/>
      <c r="D119" s="34"/>
      <c r="E119" s="34"/>
    </row>
    <row r="120" spans="1:5" x14ac:dyDescent="0.25">
      <c r="A120" s="16" t="s">
        <v>324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325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326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327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328</v>
      </c>
      <c r="B126" s="16"/>
      <c r="C126" s="17" t="s">
        <v>329</v>
      </c>
      <c r="D126" s="18" t="s">
        <v>241</v>
      </c>
      <c r="E126" s="16"/>
    </row>
    <row r="127" spans="1:5" x14ac:dyDescent="0.25">
      <c r="A127" s="16" t="s">
        <v>330</v>
      </c>
      <c r="B127" s="35" t="s">
        <v>299</v>
      </c>
      <c r="C127" s="292">
        <v>206</v>
      </c>
      <c r="D127" s="295">
        <v>875</v>
      </c>
      <c r="E127" s="16"/>
    </row>
    <row r="128" spans="1:5" x14ac:dyDescent="0.25">
      <c r="A128" s="16" t="s">
        <v>331</v>
      </c>
      <c r="B128" s="35" t="s">
        <v>299</v>
      </c>
      <c r="C128" s="292">
        <v>48</v>
      </c>
      <c r="D128" s="295">
        <v>469</v>
      </c>
      <c r="E128" s="16"/>
    </row>
    <row r="129" spans="1:5" x14ac:dyDescent="0.25">
      <c r="A129" s="16" t="s">
        <v>332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333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334</v>
      </c>
      <c r="B131" s="16"/>
      <c r="C131" s="17" t="s">
        <v>193</v>
      </c>
      <c r="D131" s="16"/>
      <c r="E131" s="16"/>
    </row>
    <row r="132" spans="1:5" x14ac:dyDescent="0.25">
      <c r="A132" s="16" t="s">
        <v>335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336</v>
      </c>
      <c r="B133" s="35" t="s">
        <v>299</v>
      </c>
      <c r="C133" s="292">
        <v>10</v>
      </c>
      <c r="D133" s="16"/>
      <c r="E133" s="16"/>
    </row>
    <row r="134" spans="1:5" x14ac:dyDescent="0.25">
      <c r="A134" s="16" t="s">
        <v>337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338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339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340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341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342</v>
      </c>
      <c r="B140" s="35"/>
      <c r="C140" s="292">
        <v>6</v>
      </c>
      <c r="D140" s="16"/>
      <c r="E140" s="16"/>
    </row>
    <row r="141" spans="1:5" x14ac:dyDescent="0.25">
      <c r="A141" s="16" t="s">
        <v>332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343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344</v>
      </c>
      <c r="B143" s="16"/>
      <c r="C143" s="22"/>
      <c r="D143" s="16"/>
      <c r="E143" s="25">
        <v>16</v>
      </c>
    </row>
    <row r="144" spans="1:5" x14ac:dyDescent="0.25">
      <c r="A144" s="16" t="s">
        <v>345</v>
      </c>
      <c r="B144" s="35" t="s">
        <v>299</v>
      </c>
      <c r="C144" s="292">
        <v>25</v>
      </c>
      <c r="D144" s="16"/>
      <c r="E144" s="16"/>
    </row>
    <row r="145" spans="1:6" x14ac:dyDescent="0.25">
      <c r="A145" s="16" t="s">
        <v>346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347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348</v>
      </c>
      <c r="B152" s="37"/>
      <c r="C152" s="37"/>
      <c r="D152" s="37"/>
      <c r="E152" s="37"/>
    </row>
    <row r="153" spans="1:6" x14ac:dyDescent="0.25">
      <c r="A153" s="38" t="s">
        <v>349</v>
      </c>
      <c r="B153" s="39" t="s">
        <v>350</v>
      </c>
      <c r="C153" s="40" t="s">
        <v>351</v>
      </c>
      <c r="D153" s="39" t="s">
        <v>158</v>
      </c>
      <c r="E153" s="39" t="s">
        <v>229</v>
      </c>
    </row>
    <row r="154" spans="1:6" x14ac:dyDescent="0.25">
      <c r="A154" s="16" t="s">
        <v>329</v>
      </c>
      <c r="B154" s="295">
        <v>121</v>
      </c>
      <c r="C154" s="295">
        <v>6</v>
      </c>
      <c r="D154" s="295">
        <v>79</v>
      </c>
      <c r="E154" s="25">
        <v>206</v>
      </c>
    </row>
    <row r="155" spans="1:6" x14ac:dyDescent="0.25">
      <c r="A155" s="16" t="s">
        <v>241</v>
      </c>
      <c r="B155" s="295">
        <v>393</v>
      </c>
      <c r="C155" s="295">
        <v>75</v>
      </c>
      <c r="D155" s="295">
        <v>407</v>
      </c>
      <c r="E155" s="25">
        <v>875</v>
      </c>
    </row>
    <row r="156" spans="1:6" x14ac:dyDescent="0.25">
      <c r="A156" s="16" t="s">
        <v>352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0</v>
      </c>
      <c r="C157" s="295">
        <v>0</v>
      </c>
      <c r="D157" s="295">
        <v>0</v>
      </c>
      <c r="E157" s="25">
        <v>0</v>
      </c>
      <c r="F157" s="14"/>
    </row>
    <row r="158" spans="1:6" x14ac:dyDescent="0.25">
      <c r="A158" s="16" t="s">
        <v>287</v>
      </c>
      <c r="B158" s="295">
        <v>0</v>
      </c>
      <c r="C158" s="295">
        <v>0</v>
      </c>
      <c r="D158" s="295">
        <v>0</v>
      </c>
      <c r="E158" s="25">
        <v>0</v>
      </c>
      <c r="F158" s="14"/>
    </row>
    <row r="159" spans="1:6" x14ac:dyDescent="0.25">
      <c r="A159" s="38" t="s">
        <v>353</v>
      </c>
      <c r="B159" s="39" t="s">
        <v>350</v>
      </c>
      <c r="C159" s="40" t="s">
        <v>351</v>
      </c>
      <c r="D159" s="39" t="s">
        <v>158</v>
      </c>
      <c r="E159" s="39" t="s">
        <v>229</v>
      </c>
    </row>
    <row r="160" spans="1:6" x14ac:dyDescent="0.25">
      <c r="A160" s="16" t="s">
        <v>329</v>
      </c>
      <c r="B160" s="295">
        <v>40</v>
      </c>
      <c r="C160" s="295">
        <v>0</v>
      </c>
      <c r="D160" s="295">
        <v>8</v>
      </c>
      <c r="E160" s="25">
        <v>48</v>
      </c>
    </row>
    <row r="161" spans="1:5" x14ac:dyDescent="0.25">
      <c r="A161" s="16" t="s">
        <v>241</v>
      </c>
      <c r="B161" s="295">
        <v>376</v>
      </c>
      <c r="C161" s="295">
        <v>0</v>
      </c>
      <c r="D161" s="295">
        <v>93</v>
      </c>
      <c r="E161" s="25">
        <v>469</v>
      </c>
    </row>
    <row r="162" spans="1:5" x14ac:dyDescent="0.25">
      <c r="A162" s="16" t="s">
        <v>352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354</v>
      </c>
      <c r="B165" s="39" t="s">
        <v>350</v>
      </c>
      <c r="C165" s="40" t="s">
        <v>351</v>
      </c>
      <c r="D165" s="39" t="s">
        <v>158</v>
      </c>
      <c r="E165" s="39" t="s">
        <v>229</v>
      </c>
    </row>
    <row r="166" spans="1:5" x14ac:dyDescent="0.25">
      <c r="A166" s="16" t="s">
        <v>329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352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355</v>
      </c>
      <c r="B172" s="39" t="s">
        <v>356</v>
      </c>
      <c r="C172" s="40" t="s">
        <v>357</v>
      </c>
      <c r="D172" s="16"/>
      <c r="E172" s="16"/>
    </row>
    <row r="173" spans="1:5" x14ac:dyDescent="0.25">
      <c r="A173" s="20" t="s">
        <v>358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359</v>
      </c>
      <c r="B179" s="30"/>
      <c r="C179" s="30"/>
      <c r="D179" s="30"/>
      <c r="E179" s="30"/>
    </row>
    <row r="180" spans="1:5" x14ac:dyDescent="0.25">
      <c r="A180" s="34" t="s">
        <v>360</v>
      </c>
      <c r="B180" s="34"/>
      <c r="C180" s="34"/>
      <c r="D180" s="34"/>
      <c r="E180" s="34"/>
    </row>
    <row r="181" spans="1:5" x14ac:dyDescent="0.25">
      <c r="A181" s="16" t="s">
        <v>361</v>
      </c>
      <c r="B181" s="35" t="s">
        <v>299</v>
      </c>
      <c r="C181" s="292">
        <v>1356333.39</v>
      </c>
      <c r="D181" s="16"/>
      <c r="E181" s="16"/>
    </row>
    <row r="182" spans="1:5" x14ac:dyDescent="0.25">
      <c r="A182" s="16" t="s">
        <v>362</v>
      </c>
      <c r="B182" s="35" t="s">
        <v>299</v>
      </c>
      <c r="C182" s="292">
        <v>30218</v>
      </c>
      <c r="D182" s="16"/>
      <c r="E182" s="16"/>
    </row>
    <row r="183" spans="1:5" x14ac:dyDescent="0.25">
      <c r="A183" s="20" t="s">
        <v>363</v>
      </c>
      <c r="B183" s="35" t="s">
        <v>299</v>
      </c>
      <c r="C183" s="292">
        <v>183518.54</v>
      </c>
      <c r="D183" s="16"/>
      <c r="E183" s="16"/>
    </row>
    <row r="184" spans="1:5" x14ac:dyDescent="0.25">
      <c r="A184" s="16" t="s">
        <v>364</v>
      </c>
      <c r="B184" s="35" t="s">
        <v>299</v>
      </c>
      <c r="C184" s="292">
        <v>1868046.17</v>
      </c>
      <c r="D184" s="16"/>
      <c r="E184" s="16"/>
    </row>
    <row r="185" spans="1:5" x14ac:dyDescent="0.25">
      <c r="A185" s="16" t="s">
        <v>365</v>
      </c>
      <c r="B185" s="35" t="s">
        <v>299</v>
      </c>
      <c r="C185" s="292">
        <v>-7730.85</v>
      </c>
      <c r="D185" s="16"/>
      <c r="E185" s="16"/>
    </row>
    <row r="186" spans="1:5" x14ac:dyDescent="0.25">
      <c r="A186" s="16" t="s">
        <v>366</v>
      </c>
      <c r="B186" s="35" t="s">
        <v>299</v>
      </c>
      <c r="C186" s="292">
        <v>427253.6</v>
      </c>
      <c r="D186" s="16"/>
      <c r="E186" s="16"/>
    </row>
    <row r="187" spans="1:5" x14ac:dyDescent="0.25">
      <c r="A187" s="16" t="s">
        <v>367</v>
      </c>
      <c r="B187" s="35" t="s">
        <v>299</v>
      </c>
      <c r="C187" s="292">
        <v>4957.49</v>
      </c>
      <c r="D187" s="16"/>
      <c r="E187" s="16"/>
    </row>
    <row r="188" spans="1:5" x14ac:dyDescent="0.25">
      <c r="A188" s="16" t="s">
        <v>367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3862596.34</v>
      </c>
      <c r="E189" s="16"/>
    </row>
    <row r="190" spans="1:5" x14ac:dyDescent="0.25">
      <c r="A190" s="34" t="s">
        <v>368</v>
      </c>
      <c r="B190" s="34"/>
      <c r="C190" s="34"/>
      <c r="D190" s="34"/>
      <c r="E190" s="34"/>
    </row>
    <row r="191" spans="1:5" x14ac:dyDescent="0.25">
      <c r="A191" s="16" t="s">
        <v>369</v>
      </c>
      <c r="B191" s="35" t="s">
        <v>299</v>
      </c>
      <c r="C191" s="292">
        <v>5368.15</v>
      </c>
      <c r="D191" s="16"/>
      <c r="E191" s="16"/>
    </row>
    <row r="192" spans="1:5" x14ac:dyDescent="0.25">
      <c r="A192" s="16" t="s">
        <v>370</v>
      </c>
      <c r="B192" s="35" t="s">
        <v>299</v>
      </c>
      <c r="C192" s="292">
        <v>393872.55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399240.7</v>
      </c>
      <c r="E193" s="16"/>
    </row>
    <row r="194" spans="1:5" x14ac:dyDescent="0.25">
      <c r="A194" s="34" t="s">
        <v>371</v>
      </c>
      <c r="B194" s="34"/>
      <c r="C194" s="34"/>
      <c r="D194" s="34"/>
      <c r="E194" s="34"/>
    </row>
    <row r="195" spans="1:5" x14ac:dyDescent="0.25">
      <c r="A195" s="16" t="s">
        <v>372</v>
      </c>
      <c r="B195" s="35" t="s">
        <v>299</v>
      </c>
      <c r="C195" s="292">
        <v>162844.96</v>
      </c>
      <c r="D195" s="16"/>
      <c r="E195" s="16"/>
    </row>
    <row r="196" spans="1:5" x14ac:dyDescent="0.25">
      <c r="A196" s="16" t="s">
        <v>373</v>
      </c>
      <c r="B196" s="35" t="s">
        <v>299</v>
      </c>
      <c r="C196" s="292">
        <v>118701.66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281546.62</v>
      </c>
      <c r="E197" s="16"/>
    </row>
    <row r="198" spans="1:5" x14ac:dyDescent="0.25">
      <c r="A198" s="34" t="s">
        <v>374</v>
      </c>
      <c r="B198" s="34"/>
      <c r="C198" s="34"/>
      <c r="D198" s="34"/>
      <c r="E198" s="34"/>
    </row>
    <row r="199" spans="1:5" x14ac:dyDescent="0.25">
      <c r="A199" s="16" t="s">
        <v>375</v>
      </c>
      <c r="B199" s="35" t="s">
        <v>299</v>
      </c>
      <c r="C199" s="292">
        <v>22294.54</v>
      </c>
      <c r="D199" s="16"/>
      <c r="E199" s="16"/>
    </row>
    <row r="200" spans="1:5" x14ac:dyDescent="0.25">
      <c r="A200" s="16" t="s">
        <v>376</v>
      </c>
      <c r="B200" s="35" t="s">
        <v>299</v>
      </c>
      <c r="C200" s="292">
        <v>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22294.54</v>
      </c>
      <c r="E202" s="16"/>
    </row>
    <row r="203" spans="1:5" x14ac:dyDescent="0.25">
      <c r="A203" s="34" t="s">
        <v>377</v>
      </c>
      <c r="B203" s="34"/>
      <c r="C203" s="34"/>
      <c r="D203" s="34"/>
      <c r="E203" s="34"/>
    </row>
    <row r="204" spans="1:5" x14ac:dyDescent="0.25">
      <c r="A204" s="16" t="s">
        <v>378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379</v>
      </c>
      <c r="B205" s="35" t="s">
        <v>299</v>
      </c>
      <c r="C205" s="292">
        <v>267832.46000000002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267832.46000000002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380</v>
      </c>
      <c r="B208" s="30"/>
      <c r="C208" s="30"/>
      <c r="D208" s="30"/>
      <c r="E208" s="30"/>
    </row>
    <row r="209" spans="1:5" x14ac:dyDescent="0.25">
      <c r="A209" s="37" t="s">
        <v>381</v>
      </c>
      <c r="B209" s="30"/>
      <c r="C209" s="30"/>
      <c r="D209" s="30"/>
      <c r="E209" s="30"/>
    </row>
    <row r="210" spans="1:5" x14ac:dyDescent="0.25">
      <c r="A210" s="21"/>
      <c r="B210" s="18" t="s">
        <v>382</v>
      </c>
      <c r="C210" s="17" t="s">
        <v>383</v>
      </c>
      <c r="D210" s="18" t="s">
        <v>384</v>
      </c>
      <c r="E210" s="18" t="s">
        <v>385</v>
      </c>
    </row>
    <row r="211" spans="1:5" x14ac:dyDescent="0.25">
      <c r="A211" s="16" t="s">
        <v>386</v>
      </c>
      <c r="B211" s="295">
        <v>203706</v>
      </c>
      <c r="C211" s="292">
        <v>0</v>
      </c>
      <c r="D211" s="295">
        <v>0</v>
      </c>
      <c r="E211" s="25">
        <v>203706</v>
      </c>
    </row>
    <row r="212" spans="1:5" x14ac:dyDescent="0.25">
      <c r="A212" s="16" t="s">
        <v>387</v>
      </c>
      <c r="B212" s="295">
        <v>1848602</v>
      </c>
      <c r="C212" s="292">
        <v>0</v>
      </c>
      <c r="D212" s="295">
        <v>0</v>
      </c>
      <c r="E212" s="25">
        <v>1848602</v>
      </c>
    </row>
    <row r="213" spans="1:5" x14ac:dyDescent="0.25">
      <c r="A213" s="16" t="s">
        <v>388</v>
      </c>
      <c r="B213" s="295">
        <v>13850085.76</v>
      </c>
      <c r="C213" s="292">
        <v>0</v>
      </c>
      <c r="D213" s="295">
        <v>0</v>
      </c>
      <c r="E213" s="25">
        <v>13850085.76</v>
      </c>
    </row>
    <row r="214" spans="1:5" x14ac:dyDescent="0.25">
      <c r="A214" s="16" t="s">
        <v>389</v>
      </c>
      <c r="B214" s="295">
        <v>7309739.1100000003</v>
      </c>
      <c r="C214" s="292">
        <v>119357</v>
      </c>
      <c r="D214" s="295">
        <v>0</v>
      </c>
      <c r="E214" s="25">
        <v>7429096.1100000003</v>
      </c>
    </row>
    <row r="215" spans="1:5" x14ac:dyDescent="0.25">
      <c r="A215" s="16" t="s">
        <v>390</v>
      </c>
      <c r="B215" s="295">
        <v>452926</v>
      </c>
      <c r="C215" s="292">
        <v>76894.48</v>
      </c>
      <c r="D215" s="295">
        <v>34513.440000000002</v>
      </c>
      <c r="E215" s="25">
        <v>495307.04</v>
      </c>
    </row>
    <row r="216" spans="1:5" x14ac:dyDescent="0.25">
      <c r="A216" s="16" t="s">
        <v>391</v>
      </c>
      <c r="B216" s="295">
        <v>7543881</v>
      </c>
      <c r="C216" s="292">
        <v>1420966.53</v>
      </c>
      <c r="D216" s="295">
        <v>1530309</v>
      </c>
      <c r="E216" s="25">
        <v>7434538.5299999993</v>
      </c>
    </row>
    <row r="217" spans="1:5" x14ac:dyDescent="0.25">
      <c r="A217" s="16" t="s">
        <v>392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393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394</v>
      </c>
      <c r="B219" s="295">
        <v>1799085.46</v>
      </c>
      <c r="C219" s="292">
        <v>2314961.34</v>
      </c>
      <c r="D219" s="295">
        <v>1171574.27</v>
      </c>
      <c r="E219" s="25">
        <v>2942472.53</v>
      </c>
    </row>
    <row r="220" spans="1:5" x14ac:dyDescent="0.25">
      <c r="A220" s="16" t="s">
        <v>229</v>
      </c>
      <c r="B220" s="25">
        <v>33008025.330000002</v>
      </c>
      <c r="C220" s="225">
        <v>3932179.3499999996</v>
      </c>
      <c r="D220" s="25">
        <v>2736396.71</v>
      </c>
      <c r="E220" s="25">
        <v>34203807.969999999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395</v>
      </c>
      <c r="B222" s="37"/>
      <c r="C222" s="37"/>
      <c r="D222" s="37"/>
      <c r="E222" s="37"/>
    </row>
    <row r="223" spans="1:5" x14ac:dyDescent="0.25">
      <c r="A223" s="21"/>
      <c r="B223" s="18" t="s">
        <v>382</v>
      </c>
      <c r="C223" s="17" t="s">
        <v>383</v>
      </c>
      <c r="D223" s="18" t="s">
        <v>384</v>
      </c>
      <c r="E223" s="18" t="s">
        <v>385</v>
      </c>
    </row>
    <row r="224" spans="1:5" x14ac:dyDescent="0.25">
      <c r="A224" s="16" t="s">
        <v>386</v>
      </c>
      <c r="B224" s="42"/>
      <c r="C224" s="41"/>
      <c r="D224" s="42"/>
      <c r="E224" s="16"/>
    </row>
    <row r="225" spans="1:6" x14ac:dyDescent="0.25">
      <c r="A225" s="16" t="s">
        <v>387</v>
      </c>
      <c r="B225" s="295">
        <v>1558091.51</v>
      </c>
      <c r="C225" s="292">
        <v>43218.879999999997</v>
      </c>
      <c r="D225" s="295">
        <v>0</v>
      </c>
      <c r="E225" s="25">
        <v>1601310.39</v>
      </c>
    </row>
    <row r="226" spans="1:6" x14ac:dyDescent="0.25">
      <c r="A226" s="16" t="s">
        <v>388</v>
      </c>
      <c r="B226" s="295">
        <v>8853594.7899999991</v>
      </c>
      <c r="C226" s="292">
        <v>368774.48</v>
      </c>
      <c r="D226" s="295">
        <v>0</v>
      </c>
      <c r="E226" s="25">
        <v>9222369.2699999996</v>
      </c>
    </row>
    <row r="227" spans="1:6" x14ac:dyDescent="0.25">
      <c r="A227" s="16" t="s">
        <v>389</v>
      </c>
      <c r="B227" s="295">
        <v>5456570.46</v>
      </c>
      <c r="C227" s="292">
        <v>300539</v>
      </c>
      <c r="D227" s="295">
        <v>0</v>
      </c>
      <c r="E227" s="25">
        <v>5757109.46</v>
      </c>
    </row>
    <row r="228" spans="1:6" x14ac:dyDescent="0.25">
      <c r="A228" s="16" t="s">
        <v>390</v>
      </c>
      <c r="B228" s="295">
        <v>242950.68</v>
      </c>
      <c r="C228" s="292">
        <v>29433.67</v>
      </c>
      <c r="D228" s="295">
        <v>34513.440000000002</v>
      </c>
      <c r="E228" s="25">
        <v>237870.90999999997</v>
      </c>
    </row>
    <row r="229" spans="1:6" x14ac:dyDescent="0.25">
      <c r="A229" s="16" t="s">
        <v>391</v>
      </c>
      <c r="B229" s="295">
        <v>5607396.54</v>
      </c>
      <c r="C229" s="292">
        <v>687129.9</v>
      </c>
      <c r="D229" s="295">
        <v>1520855.57</v>
      </c>
      <c r="E229" s="25">
        <v>4773670.87</v>
      </c>
    </row>
    <row r="230" spans="1:6" x14ac:dyDescent="0.25">
      <c r="A230" s="16" t="s">
        <v>392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393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394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21718603.979999997</v>
      </c>
      <c r="C233" s="225">
        <v>1429095.9300000002</v>
      </c>
      <c r="D233" s="25">
        <v>1555369.01</v>
      </c>
      <c r="E233" s="25">
        <v>21592330.900000002</v>
      </c>
    </row>
    <row r="234" spans="1:6" x14ac:dyDescent="0.25">
      <c r="A234" s="16"/>
      <c r="B234" s="16"/>
      <c r="C234" s="22"/>
      <c r="D234" s="16"/>
      <c r="E234" s="16"/>
      <c r="F234" s="11">
        <v>12611477.069999997</v>
      </c>
    </row>
    <row r="235" spans="1:6" x14ac:dyDescent="0.25">
      <c r="A235" s="30" t="s">
        <v>396</v>
      </c>
      <c r="B235" s="30"/>
      <c r="C235" s="30"/>
      <c r="D235" s="30"/>
      <c r="E235" s="30"/>
    </row>
    <row r="236" spans="1:6" x14ac:dyDescent="0.25">
      <c r="A236" s="30"/>
      <c r="B236" s="339" t="s">
        <v>397</v>
      </c>
      <c r="C236" s="339"/>
      <c r="D236" s="30"/>
      <c r="E236" s="30"/>
    </row>
    <row r="237" spans="1:6" x14ac:dyDescent="0.25">
      <c r="A237" s="43" t="s">
        <v>397</v>
      </c>
      <c r="B237" s="30"/>
      <c r="C237" s="292">
        <v>965405.2</v>
      </c>
      <c r="D237" s="32">
        <v>965405.2</v>
      </c>
      <c r="E237" s="30"/>
    </row>
    <row r="238" spans="1:6" x14ac:dyDescent="0.25">
      <c r="A238" s="34" t="s">
        <v>398</v>
      </c>
      <c r="B238" s="34"/>
      <c r="C238" s="34"/>
      <c r="D238" s="34"/>
      <c r="E238" s="34"/>
    </row>
    <row r="239" spans="1:6" x14ac:dyDescent="0.25">
      <c r="A239" s="16" t="s">
        <v>399</v>
      </c>
      <c r="B239" s="35" t="s">
        <v>299</v>
      </c>
      <c r="C239" s="292">
        <v>9300341</v>
      </c>
      <c r="D239" s="16"/>
      <c r="E239" s="16"/>
    </row>
    <row r="240" spans="1:6" x14ac:dyDescent="0.25">
      <c r="A240" s="16" t="s">
        <v>400</v>
      </c>
      <c r="B240" s="35" t="s">
        <v>299</v>
      </c>
      <c r="C240" s="292">
        <v>7616250</v>
      </c>
      <c r="D240" s="16"/>
      <c r="E240" s="16"/>
    </row>
    <row r="241" spans="1:5" x14ac:dyDescent="0.25">
      <c r="A241" s="16" t="s">
        <v>401</v>
      </c>
      <c r="B241" s="35" t="s">
        <v>299</v>
      </c>
      <c r="C241" s="292">
        <v>8957</v>
      </c>
      <c r="D241" s="16"/>
      <c r="E241" s="16"/>
    </row>
    <row r="242" spans="1:5" x14ac:dyDescent="0.25">
      <c r="A242" s="16" t="s">
        <v>402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403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404</v>
      </c>
      <c r="B244" s="35" t="s">
        <v>299</v>
      </c>
      <c r="C244" s="292">
        <v>7620316</v>
      </c>
      <c r="D244" s="16"/>
      <c r="E244" s="16"/>
    </row>
    <row r="245" spans="1:5" x14ac:dyDescent="0.25">
      <c r="A245" s="16" t="s">
        <v>405</v>
      </c>
      <c r="B245" s="16"/>
      <c r="C245" s="22"/>
      <c r="D245" s="25">
        <v>24545864</v>
      </c>
      <c r="E245" s="16"/>
    </row>
    <row r="246" spans="1:5" x14ac:dyDescent="0.25">
      <c r="A246" s="34" t="s">
        <v>406</v>
      </c>
      <c r="B246" s="34"/>
      <c r="C246" s="34"/>
      <c r="D246" s="34"/>
      <c r="E246" s="34"/>
    </row>
    <row r="247" spans="1:5" x14ac:dyDescent="0.25">
      <c r="A247" s="21" t="s">
        <v>407</v>
      </c>
      <c r="B247" s="35" t="s">
        <v>299</v>
      </c>
      <c r="C247" s="292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408</v>
      </c>
      <c r="B249" s="35" t="s">
        <v>299</v>
      </c>
      <c r="C249" s="292">
        <v>0</v>
      </c>
      <c r="D249" s="16"/>
      <c r="E249" s="16"/>
    </row>
    <row r="250" spans="1:5" x14ac:dyDescent="0.25">
      <c r="A250" s="21" t="s">
        <v>409</v>
      </c>
      <c r="B250" s="35" t="s">
        <v>299</v>
      </c>
      <c r="C250" s="292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410</v>
      </c>
      <c r="B252" s="16"/>
      <c r="C252" s="22"/>
      <c r="D252" s="25">
        <v>0</v>
      </c>
      <c r="E252" s="16"/>
    </row>
    <row r="253" spans="1:5" x14ac:dyDescent="0.25">
      <c r="A253" s="34" t="s">
        <v>411</v>
      </c>
      <c r="B253" s="34"/>
      <c r="C253" s="34"/>
      <c r="D253" s="34"/>
      <c r="E253" s="34"/>
    </row>
    <row r="254" spans="1:5" x14ac:dyDescent="0.25">
      <c r="A254" s="16" t="s">
        <v>412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411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413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414</v>
      </c>
      <c r="B258" s="16"/>
      <c r="C258" s="22"/>
      <c r="D258" s="25">
        <v>25511269.199999999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415</v>
      </c>
      <c r="B264" s="30"/>
      <c r="C264" s="30"/>
      <c r="D264" s="30"/>
      <c r="E264" s="30"/>
    </row>
    <row r="265" spans="1:5" x14ac:dyDescent="0.25">
      <c r="A265" s="34" t="s">
        <v>416</v>
      </c>
      <c r="B265" s="34"/>
      <c r="C265" s="34"/>
      <c r="D265" s="34"/>
      <c r="E265" s="34"/>
    </row>
    <row r="266" spans="1:5" x14ac:dyDescent="0.25">
      <c r="A266" s="16" t="s">
        <v>417</v>
      </c>
      <c r="B266" s="35" t="s">
        <v>299</v>
      </c>
      <c r="C266" s="292">
        <v>3475249.75</v>
      </c>
      <c r="D266" s="16"/>
      <c r="E266" s="16"/>
    </row>
    <row r="267" spans="1:5" x14ac:dyDescent="0.25">
      <c r="A267" s="16" t="s">
        <v>418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419</v>
      </c>
      <c r="B268" s="35" t="s">
        <v>299</v>
      </c>
      <c r="C268" s="292">
        <v>10054941.699999999</v>
      </c>
      <c r="D268" s="16"/>
      <c r="E268" s="16"/>
    </row>
    <row r="269" spans="1:5" x14ac:dyDescent="0.25">
      <c r="A269" s="16" t="s">
        <v>420</v>
      </c>
      <c r="B269" s="35" t="s">
        <v>299</v>
      </c>
      <c r="C269" s="292">
        <v>4052491.71</v>
      </c>
      <c r="D269" s="16"/>
      <c r="E269" s="16"/>
    </row>
    <row r="270" spans="1:5" x14ac:dyDescent="0.25">
      <c r="A270" s="16" t="s">
        <v>421</v>
      </c>
      <c r="B270" s="35" t="s">
        <v>299</v>
      </c>
      <c r="C270" s="292">
        <v>165900.53</v>
      </c>
      <c r="D270" s="16"/>
      <c r="E270" s="16"/>
    </row>
    <row r="271" spans="1:5" x14ac:dyDescent="0.25">
      <c r="A271" s="16" t="s">
        <v>422</v>
      </c>
      <c r="B271" s="35" t="s">
        <v>299</v>
      </c>
      <c r="C271" s="292">
        <v>4497451</v>
      </c>
      <c r="D271" s="16"/>
      <c r="E271" s="16"/>
    </row>
    <row r="272" spans="1:5" x14ac:dyDescent="0.25">
      <c r="A272" s="16" t="s">
        <v>423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424</v>
      </c>
      <c r="B273" s="35" t="s">
        <v>299</v>
      </c>
      <c r="C273" s="292">
        <v>541560.51</v>
      </c>
      <c r="D273" s="16"/>
      <c r="E273" s="16"/>
    </row>
    <row r="274" spans="1:5" x14ac:dyDescent="0.25">
      <c r="A274" s="16" t="s">
        <v>425</v>
      </c>
      <c r="B274" s="35" t="s">
        <v>299</v>
      </c>
      <c r="C274" s="292">
        <v>419749.18</v>
      </c>
      <c r="D274" s="16"/>
      <c r="E274" s="16"/>
    </row>
    <row r="275" spans="1:5" x14ac:dyDescent="0.25">
      <c r="A275" s="16" t="s">
        <v>426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427</v>
      </c>
      <c r="B276" s="16"/>
      <c r="C276" s="22"/>
      <c r="D276" s="25">
        <v>15102360.959999997</v>
      </c>
      <c r="E276" s="16"/>
    </row>
    <row r="277" spans="1:5" x14ac:dyDescent="0.25">
      <c r="A277" s="34" t="s">
        <v>428</v>
      </c>
      <c r="B277" s="34"/>
      <c r="C277" s="34"/>
      <c r="D277" s="34"/>
      <c r="E277" s="34"/>
    </row>
    <row r="278" spans="1:5" x14ac:dyDescent="0.25">
      <c r="A278" s="16" t="s">
        <v>417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418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429</v>
      </c>
      <c r="B280" s="35" t="s">
        <v>299</v>
      </c>
      <c r="C280" s="292">
        <v>2113163.54</v>
      </c>
      <c r="D280" s="16"/>
      <c r="E280" s="16"/>
    </row>
    <row r="281" spans="1:5" x14ac:dyDescent="0.25">
      <c r="A281" s="16" t="s">
        <v>430</v>
      </c>
      <c r="B281" s="16"/>
      <c r="C281" s="22"/>
      <c r="D281" s="25">
        <v>2113163.54</v>
      </c>
      <c r="E281" s="16"/>
    </row>
    <row r="282" spans="1:5" x14ac:dyDescent="0.25">
      <c r="A282" s="34" t="s">
        <v>431</v>
      </c>
      <c r="B282" s="34"/>
      <c r="C282" s="34"/>
      <c r="D282" s="34"/>
      <c r="E282" s="34"/>
    </row>
    <row r="283" spans="1:5" x14ac:dyDescent="0.25">
      <c r="A283" s="16" t="s">
        <v>386</v>
      </c>
      <c r="B283" s="35" t="s">
        <v>299</v>
      </c>
      <c r="C283" s="292">
        <v>203706</v>
      </c>
      <c r="D283" s="16"/>
      <c r="E283" s="16"/>
    </row>
    <row r="284" spans="1:5" x14ac:dyDescent="0.25">
      <c r="A284" s="16" t="s">
        <v>387</v>
      </c>
      <c r="B284" s="35" t="s">
        <v>299</v>
      </c>
      <c r="C284" s="292">
        <v>1848602.39</v>
      </c>
      <c r="D284" s="16"/>
      <c r="E284" s="16"/>
    </row>
    <row r="285" spans="1:5" x14ac:dyDescent="0.25">
      <c r="A285" s="16" t="s">
        <v>388</v>
      </c>
      <c r="B285" s="35" t="s">
        <v>299</v>
      </c>
      <c r="C285" s="292">
        <v>13850085.76</v>
      </c>
      <c r="D285" s="16"/>
      <c r="E285" s="16"/>
    </row>
    <row r="286" spans="1:5" x14ac:dyDescent="0.25">
      <c r="A286" s="16" t="s">
        <v>432</v>
      </c>
      <c r="B286" s="35" t="s">
        <v>299</v>
      </c>
      <c r="C286" s="292">
        <v>7429096.4800000004</v>
      </c>
      <c r="D286" s="16"/>
      <c r="E286" s="16"/>
    </row>
    <row r="287" spans="1:5" x14ac:dyDescent="0.25">
      <c r="A287" s="16" t="s">
        <v>433</v>
      </c>
      <c r="B287" s="35" t="s">
        <v>299</v>
      </c>
      <c r="C287" s="292">
        <v>495307.05</v>
      </c>
      <c r="D287" s="16"/>
      <c r="E287" s="16"/>
    </row>
    <row r="288" spans="1:5" x14ac:dyDescent="0.25">
      <c r="A288" s="16" t="s">
        <v>434</v>
      </c>
      <c r="B288" s="35" t="s">
        <v>299</v>
      </c>
      <c r="C288" s="292">
        <v>7434537.7800000003</v>
      </c>
      <c r="D288" s="16"/>
      <c r="E288" s="16"/>
    </row>
    <row r="289" spans="1:5" x14ac:dyDescent="0.25">
      <c r="A289" s="16" t="s">
        <v>393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394</v>
      </c>
      <c r="B290" s="35" t="s">
        <v>299</v>
      </c>
      <c r="C290" s="292">
        <v>2942472.53</v>
      </c>
      <c r="D290" s="16"/>
      <c r="E290" s="16"/>
    </row>
    <row r="291" spans="1:5" x14ac:dyDescent="0.25">
      <c r="A291" s="16" t="s">
        <v>435</v>
      </c>
      <c r="B291" s="16"/>
      <c r="C291" s="22"/>
      <c r="D291" s="25">
        <v>34203807.990000002</v>
      </c>
      <c r="E291" s="16"/>
    </row>
    <row r="292" spans="1:5" x14ac:dyDescent="0.25">
      <c r="A292" s="16" t="s">
        <v>436</v>
      </c>
      <c r="B292" s="35" t="s">
        <v>299</v>
      </c>
      <c r="C292" s="292">
        <v>21592331.199999999</v>
      </c>
      <c r="D292" s="16"/>
      <c r="E292" s="16"/>
    </row>
    <row r="293" spans="1:5" x14ac:dyDescent="0.25">
      <c r="A293" s="16" t="s">
        <v>437</v>
      </c>
      <c r="B293" s="16"/>
      <c r="C293" s="22"/>
      <c r="D293" s="25">
        <v>12611476.790000003</v>
      </c>
      <c r="E293" s="16"/>
    </row>
    <row r="294" spans="1:5" x14ac:dyDescent="0.25">
      <c r="A294" s="34" t="s">
        <v>438</v>
      </c>
      <c r="B294" s="34"/>
      <c r="C294" s="34"/>
      <c r="D294" s="34"/>
      <c r="E294" s="34"/>
    </row>
    <row r="295" spans="1:5" x14ac:dyDescent="0.25">
      <c r="A295" s="16" t="s">
        <v>439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440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441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429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442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443</v>
      </c>
      <c r="B301" s="34"/>
      <c r="C301" s="34"/>
      <c r="D301" s="34"/>
      <c r="E301" s="34"/>
    </row>
    <row r="302" spans="1:5" x14ac:dyDescent="0.25">
      <c r="A302" s="16" t="s">
        <v>444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445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446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447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448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449</v>
      </c>
      <c r="B308" s="16"/>
      <c r="C308" s="22"/>
      <c r="D308" s="25">
        <v>29827001.289999999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29827001.289999999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450</v>
      </c>
      <c r="B312" s="30"/>
      <c r="C312" s="30"/>
      <c r="D312" s="30"/>
      <c r="E312" s="30"/>
    </row>
    <row r="313" spans="1:6" x14ac:dyDescent="0.25">
      <c r="A313" s="34" t="s">
        <v>451</v>
      </c>
      <c r="B313" s="34"/>
      <c r="C313" s="34"/>
      <c r="D313" s="34"/>
      <c r="E313" s="34"/>
    </row>
    <row r="314" spans="1:6" x14ac:dyDescent="0.25">
      <c r="A314" s="16" t="s">
        <v>452</v>
      </c>
      <c r="B314" s="35" t="s">
        <v>299</v>
      </c>
      <c r="C314" s="292">
        <v>1029285.7</v>
      </c>
      <c r="D314" s="16"/>
      <c r="E314" s="16"/>
    </row>
    <row r="315" spans="1:6" x14ac:dyDescent="0.25">
      <c r="A315" s="16" t="s">
        <v>453</v>
      </c>
      <c r="B315" s="35" t="s">
        <v>299</v>
      </c>
      <c r="C315" s="292">
        <v>2206676.98</v>
      </c>
      <c r="D315" s="16"/>
      <c r="E315" s="16"/>
    </row>
    <row r="316" spans="1:6" x14ac:dyDescent="0.25">
      <c r="A316" s="16" t="s">
        <v>454</v>
      </c>
      <c r="B316" s="35" t="s">
        <v>299</v>
      </c>
      <c r="C316" s="292">
        <v>2141297.4</v>
      </c>
      <c r="D316" s="16"/>
      <c r="E316" s="16"/>
    </row>
    <row r="317" spans="1:6" x14ac:dyDescent="0.25">
      <c r="A317" s="16" t="s">
        <v>455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456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457</v>
      </c>
      <c r="B319" s="35" t="s">
        <v>299</v>
      </c>
      <c r="C319" s="292">
        <v>708313.62</v>
      </c>
      <c r="D319" s="16"/>
      <c r="E319" s="16"/>
    </row>
    <row r="320" spans="1:6" x14ac:dyDescent="0.25">
      <c r="A320" s="16" t="s">
        <v>458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459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460</v>
      </c>
      <c r="B322" s="35" t="s">
        <v>299</v>
      </c>
      <c r="C322" s="292">
        <v>312310.49</v>
      </c>
      <c r="D322" s="16"/>
      <c r="E322" s="16"/>
    </row>
    <row r="323" spans="1:5" x14ac:dyDescent="0.25">
      <c r="A323" s="16" t="s">
        <v>461</v>
      </c>
      <c r="B323" s="35" t="s">
        <v>299</v>
      </c>
      <c r="C323" s="292">
        <v>1073503.81</v>
      </c>
      <c r="D323" s="16"/>
      <c r="E323" s="16"/>
    </row>
    <row r="324" spans="1:5" x14ac:dyDescent="0.25">
      <c r="A324" s="16" t="s">
        <v>462</v>
      </c>
      <c r="B324" s="16"/>
      <c r="C324" s="22"/>
      <c r="D324" s="25">
        <v>7471388</v>
      </c>
      <c r="E324" s="16"/>
    </row>
    <row r="325" spans="1:5" x14ac:dyDescent="0.25">
      <c r="A325" s="34" t="s">
        <v>463</v>
      </c>
      <c r="B325" s="34"/>
      <c r="C325" s="34"/>
      <c r="D325" s="34"/>
      <c r="E325" s="34"/>
    </row>
    <row r="326" spans="1:5" x14ac:dyDescent="0.25">
      <c r="A326" s="16" t="s">
        <v>464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465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466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467</v>
      </c>
      <c r="B329" s="16"/>
      <c r="C329" s="22"/>
      <c r="D329" s="25">
        <v>0</v>
      </c>
      <c r="E329" s="16"/>
    </row>
    <row r="330" spans="1:5" x14ac:dyDescent="0.25">
      <c r="A330" s="34" t="s">
        <v>468</v>
      </c>
      <c r="B330" s="34"/>
      <c r="C330" s="34"/>
      <c r="D330" s="34"/>
      <c r="E330" s="34"/>
    </row>
    <row r="331" spans="1:5" x14ac:dyDescent="0.25">
      <c r="A331" s="16" t="s">
        <v>469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470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471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472</v>
      </c>
      <c r="B334" s="35" t="s">
        <v>299</v>
      </c>
      <c r="C334" s="292">
        <v>1260923.1000000001</v>
      </c>
      <c r="D334" s="16"/>
      <c r="E334" s="16"/>
    </row>
    <row r="335" spans="1:5" x14ac:dyDescent="0.25">
      <c r="A335" s="16" t="s">
        <v>473</v>
      </c>
      <c r="B335" s="35" t="s">
        <v>299</v>
      </c>
      <c r="C335" s="292">
        <v>6163344.04</v>
      </c>
      <c r="D335" s="16"/>
      <c r="E335" s="16"/>
    </row>
    <row r="336" spans="1:5" x14ac:dyDescent="0.25">
      <c r="A336" s="21" t="s">
        <v>474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475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476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7424267.1400000006</v>
      </c>
      <c r="E339" s="16"/>
    </row>
    <row r="340" spans="1:5" x14ac:dyDescent="0.25">
      <c r="A340" s="16" t="s">
        <v>477</v>
      </c>
      <c r="B340" s="16"/>
      <c r="C340" s="22"/>
      <c r="D340" s="25">
        <v>1073503.81</v>
      </c>
      <c r="E340" s="16"/>
    </row>
    <row r="341" spans="1:5" x14ac:dyDescent="0.25">
      <c r="A341" s="16" t="s">
        <v>478</v>
      </c>
      <c r="B341" s="16"/>
      <c r="C341" s="22"/>
      <c r="D341" s="25">
        <v>6350763.3300000001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479</v>
      </c>
      <c r="B343" s="35" t="s">
        <v>299</v>
      </c>
      <c r="C343" s="297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480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481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482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483</v>
      </c>
      <c r="B348" s="35" t="s">
        <v>299</v>
      </c>
      <c r="C348" s="293">
        <v>16004850</v>
      </c>
      <c r="D348" s="16"/>
      <c r="E348" s="16"/>
    </row>
    <row r="349" spans="1:5" x14ac:dyDescent="0.25">
      <c r="A349" s="16" t="s">
        <v>484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485</v>
      </c>
      <c r="B350" s="16"/>
      <c r="C350" s="22"/>
      <c r="D350" s="25">
        <v>29827001.329999998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486</v>
      </c>
      <c r="B352" s="16"/>
      <c r="C352" s="22"/>
      <c r="D352" s="25">
        <v>29827001.289999999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487</v>
      </c>
      <c r="B356" s="30"/>
      <c r="C356" s="30"/>
      <c r="D356" s="30"/>
      <c r="E356" s="30"/>
    </row>
    <row r="357" spans="1:5" x14ac:dyDescent="0.25">
      <c r="A357" s="34" t="s">
        <v>488</v>
      </c>
      <c r="B357" s="34"/>
      <c r="C357" s="34"/>
      <c r="D357" s="34"/>
      <c r="E357" s="34"/>
    </row>
    <row r="358" spans="1:5" x14ac:dyDescent="0.25">
      <c r="A358" s="16" t="s">
        <v>489</v>
      </c>
      <c r="B358" s="35" t="s">
        <v>299</v>
      </c>
      <c r="C358" s="293">
        <v>4062719</v>
      </c>
      <c r="D358" s="16"/>
      <c r="E358" s="16"/>
    </row>
    <row r="359" spans="1:5" x14ac:dyDescent="0.25">
      <c r="A359" s="16" t="s">
        <v>490</v>
      </c>
      <c r="B359" s="35" t="s">
        <v>299</v>
      </c>
      <c r="C359" s="293">
        <v>57871171</v>
      </c>
      <c r="D359" s="16"/>
      <c r="E359" s="16"/>
    </row>
    <row r="360" spans="1:5" x14ac:dyDescent="0.25">
      <c r="A360" s="16" t="s">
        <v>491</v>
      </c>
      <c r="B360" s="16"/>
      <c r="C360" s="22"/>
      <c r="D360" s="25">
        <v>61933890</v>
      </c>
      <c r="E360" s="16"/>
    </row>
    <row r="361" spans="1:5" x14ac:dyDescent="0.25">
      <c r="A361" s="34" t="s">
        <v>492</v>
      </c>
      <c r="B361" s="34"/>
      <c r="C361" s="34"/>
      <c r="D361" s="34"/>
      <c r="E361" s="34"/>
    </row>
    <row r="362" spans="1:5" x14ac:dyDescent="0.25">
      <c r="A362" s="16" t="s">
        <v>397</v>
      </c>
      <c r="B362" s="34"/>
      <c r="C362" s="292">
        <v>965405.2</v>
      </c>
      <c r="D362" s="16"/>
      <c r="E362" s="34"/>
    </row>
    <row r="363" spans="1:5" x14ac:dyDescent="0.25">
      <c r="A363" s="16" t="s">
        <v>493</v>
      </c>
      <c r="B363" s="35" t="s">
        <v>299</v>
      </c>
      <c r="C363" s="292">
        <v>24545863.75</v>
      </c>
      <c r="D363" s="16"/>
      <c r="E363" s="16"/>
    </row>
    <row r="364" spans="1:5" x14ac:dyDescent="0.25">
      <c r="A364" s="16" t="s">
        <v>494</v>
      </c>
      <c r="B364" s="35" t="s">
        <v>299</v>
      </c>
      <c r="C364" s="292">
        <v>804931.49</v>
      </c>
      <c r="D364" s="16"/>
      <c r="E364" s="16"/>
    </row>
    <row r="365" spans="1:5" x14ac:dyDescent="0.25">
      <c r="A365" s="16" t="s">
        <v>495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414</v>
      </c>
      <c r="B366" s="16"/>
      <c r="C366" s="22"/>
      <c r="D366" s="25">
        <v>26316200.439999998</v>
      </c>
      <c r="E366" s="16"/>
    </row>
    <row r="367" spans="1:5" x14ac:dyDescent="0.25">
      <c r="A367" s="16" t="s">
        <v>496</v>
      </c>
      <c r="B367" s="16"/>
      <c r="C367" s="22"/>
      <c r="D367" s="25">
        <v>35617689.560000002</v>
      </c>
      <c r="E367" s="16"/>
    </row>
    <row r="368" spans="1:5" x14ac:dyDescent="0.25">
      <c r="A368" s="45" t="s">
        <v>497</v>
      </c>
      <c r="B368" s="34"/>
      <c r="C368" s="34"/>
      <c r="D368" s="34"/>
      <c r="E368" s="34"/>
    </row>
    <row r="369" spans="1:6" x14ac:dyDescent="0.25">
      <c r="A369" s="25" t="s">
        <v>498</v>
      </c>
      <c r="B369" s="16"/>
      <c r="C369" s="16"/>
      <c r="D369" s="16"/>
      <c r="E369" s="16"/>
    </row>
    <row r="370" spans="1:6" x14ac:dyDescent="0.25">
      <c r="A370" s="46" t="s">
        <v>499</v>
      </c>
      <c r="B370" s="32" t="s">
        <v>299</v>
      </c>
      <c r="C370" s="292">
        <v>15711.16</v>
      </c>
      <c r="D370" s="25">
        <v>0</v>
      </c>
      <c r="E370" s="25"/>
    </row>
    <row r="371" spans="1:6" x14ac:dyDescent="0.25">
      <c r="A371" s="46" t="s">
        <v>500</v>
      </c>
      <c r="B371" s="32" t="s">
        <v>299</v>
      </c>
      <c r="C371" s="292">
        <v>2237721.52</v>
      </c>
      <c r="D371" s="25">
        <v>0</v>
      </c>
      <c r="E371" s="25"/>
    </row>
    <row r="372" spans="1:6" x14ac:dyDescent="0.25">
      <c r="A372" s="46" t="s">
        <v>501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502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503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504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505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506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507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508</v>
      </c>
      <c r="B379" s="32" t="s">
        <v>299</v>
      </c>
      <c r="C379" s="292">
        <v>183105.32</v>
      </c>
      <c r="D379" s="25">
        <v>0</v>
      </c>
      <c r="E379" s="25"/>
    </row>
    <row r="380" spans="1:6" x14ac:dyDescent="0.25">
      <c r="A380" s="46" t="s">
        <v>509</v>
      </c>
      <c r="B380" s="32" t="s">
        <v>299</v>
      </c>
      <c r="C380" s="294">
        <v>256569</v>
      </c>
      <c r="D380" s="25">
        <v>0</v>
      </c>
      <c r="E380" s="204"/>
      <c r="F380" s="47"/>
    </row>
    <row r="381" spans="1:6" x14ac:dyDescent="0.25">
      <c r="A381" s="48" t="s">
        <v>510</v>
      </c>
      <c r="B381" s="35"/>
      <c r="C381" s="35"/>
      <c r="D381" s="25">
        <v>2693107</v>
      </c>
      <c r="E381" s="25"/>
      <c r="F381" s="47"/>
    </row>
    <row r="382" spans="1:6" x14ac:dyDescent="0.25">
      <c r="A382" s="43" t="s">
        <v>511</v>
      </c>
      <c r="B382" s="35" t="s">
        <v>299</v>
      </c>
      <c r="C382" s="292">
        <v>975152</v>
      </c>
      <c r="D382" s="25">
        <v>0</v>
      </c>
      <c r="E382" s="16"/>
    </row>
    <row r="383" spans="1:6" x14ac:dyDescent="0.25">
      <c r="A383" s="16" t="s">
        <v>512</v>
      </c>
      <c r="B383" s="16"/>
      <c r="C383" s="22"/>
      <c r="D383" s="25">
        <v>3668259</v>
      </c>
      <c r="E383" s="16"/>
    </row>
    <row r="384" spans="1:6" x14ac:dyDescent="0.25">
      <c r="A384" s="16" t="s">
        <v>513</v>
      </c>
      <c r="B384" s="16"/>
      <c r="C384" s="22"/>
      <c r="D384" s="25">
        <v>39285948.560000002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514</v>
      </c>
      <c r="B388" s="34"/>
      <c r="C388" s="34"/>
      <c r="D388" s="34"/>
      <c r="E388" s="34"/>
    </row>
    <row r="389" spans="1:5" x14ac:dyDescent="0.25">
      <c r="A389" s="16" t="s">
        <v>515</v>
      </c>
      <c r="B389" s="35" t="s">
        <v>299</v>
      </c>
      <c r="C389" s="292">
        <v>18940915.399999999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3862596.34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2532084.33</v>
      </c>
      <c r="D391" s="16"/>
      <c r="E391" s="16"/>
    </row>
    <row r="392" spans="1:5" x14ac:dyDescent="0.25">
      <c r="A392" s="16" t="s">
        <v>516</v>
      </c>
      <c r="B392" s="35" t="s">
        <v>299</v>
      </c>
      <c r="C392" s="292">
        <v>3796124.8</v>
      </c>
      <c r="D392" s="16"/>
      <c r="E392" s="16"/>
    </row>
    <row r="393" spans="1:5" x14ac:dyDescent="0.25">
      <c r="A393" s="16" t="s">
        <v>517</v>
      </c>
      <c r="B393" s="35" t="s">
        <v>299</v>
      </c>
      <c r="C393" s="292">
        <v>366091.86</v>
      </c>
      <c r="D393" s="16"/>
      <c r="E393" s="16"/>
    </row>
    <row r="394" spans="1:5" x14ac:dyDescent="0.25">
      <c r="A394" s="16" t="s">
        <v>518</v>
      </c>
      <c r="B394" s="35" t="s">
        <v>299</v>
      </c>
      <c r="C394" s="292">
        <v>2922149.04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1412072</v>
      </c>
      <c r="D395" s="16"/>
      <c r="E395" s="16"/>
    </row>
    <row r="396" spans="1:5" x14ac:dyDescent="0.25">
      <c r="A396" s="16" t="s">
        <v>519</v>
      </c>
      <c r="B396" s="35" t="s">
        <v>299</v>
      </c>
      <c r="C396" s="292">
        <v>399240.7</v>
      </c>
      <c r="D396" s="16"/>
      <c r="E396" s="16"/>
    </row>
    <row r="397" spans="1:5" x14ac:dyDescent="0.25">
      <c r="A397" s="16" t="s">
        <v>520</v>
      </c>
      <c r="B397" s="35" t="s">
        <v>299</v>
      </c>
      <c r="C397" s="292">
        <v>281546.62</v>
      </c>
      <c r="D397" s="16"/>
      <c r="E397" s="16"/>
    </row>
    <row r="398" spans="1:5" x14ac:dyDescent="0.25">
      <c r="A398" s="16" t="s">
        <v>521</v>
      </c>
      <c r="B398" s="35" t="s">
        <v>299</v>
      </c>
      <c r="C398" s="292">
        <v>22295</v>
      </c>
      <c r="D398" s="16"/>
      <c r="E398" s="16"/>
    </row>
    <row r="399" spans="1:5" x14ac:dyDescent="0.25">
      <c r="A399" s="16" t="s">
        <v>522</v>
      </c>
      <c r="B399" s="35" t="s">
        <v>299</v>
      </c>
      <c r="C399" s="292">
        <v>267832.46000000002</v>
      </c>
      <c r="D399" s="16"/>
      <c r="E399" s="16"/>
    </row>
    <row r="400" spans="1:5" x14ac:dyDescent="0.25">
      <c r="A400" s="25" t="s">
        <v>523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2926111.54</v>
      </c>
      <c r="D402" s="25">
        <v>0</v>
      </c>
      <c r="E402" s="25"/>
    </row>
    <row r="403" spans="1:9" x14ac:dyDescent="0.25">
      <c r="A403" s="26" t="s">
        <v>524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174849.69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823451.48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2">
        <v>0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525</v>
      </c>
      <c r="B415" s="35"/>
      <c r="C415" s="35"/>
      <c r="D415" s="25">
        <v>3924412.71</v>
      </c>
      <c r="E415" s="25"/>
      <c r="F415" s="47"/>
      <c r="G415" s="47"/>
      <c r="H415" s="47"/>
      <c r="I415" s="47"/>
    </row>
    <row r="416" spans="1:9" x14ac:dyDescent="0.25">
      <c r="A416" s="25" t="s">
        <v>526</v>
      </c>
      <c r="B416" s="16"/>
      <c r="C416" s="22"/>
      <c r="D416" s="25">
        <v>38727361.259999998</v>
      </c>
      <c r="E416" s="25"/>
    </row>
    <row r="417" spans="1:13" x14ac:dyDescent="0.25">
      <c r="A417" s="25" t="s">
        <v>527</v>
      </c>
      <c r="B417" s="16"/>
      <c r="C417" s="22"/>
      <c r="D417" s="25">
        <v>558587.30000000447</v>
      </c>
      <c r="E417" s="25"/>
    </row>
    <row r="418" spans="1:13" x14ac:dyDescent="0.25">
      <c r="A418" s="25" t="s">
        <v>528</v>
      </c>
      <c r="B418" s="16"/>
      <c r="C418" s="292">
        <v>0</v>
      </c>
      <c r="D418" s="25">
        <v>0</v>
      </c>
      <c r="E418" s="25"/>
    </row>
    <row r="419" spans="1:13" x14ac:dyDescent="0.25">
      <c r="A419" s="46" t="s">
        <v>529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530</v>
      </c>
      <c r="B420" s="16"/>
      <c r="C420" s="16"/>
      <c r="D420" s="25">
        <v>0</v>
      </c>
      <c r="E420" s="25"/>
      <c r="F420" s="11">
        <v>-267832.46000000002</v>
      </c>
    </row>
    <row r="421" spans="1:13" x14ac:dyDescent="0.25">
      <c r="A421" s="25" t="s">
        <v>531</v>
      </c>
      <c r="B421" s="16"/>
      <c r="C421" s="22"/>
      <c r="D421" s="25">
        <v>558587.30000000447</v>
      </c>
      <c r="E421" s="25"/>
      <c r="F421" s="50"/>
    </row>
    <row r="422" spans="1:13" x14ac:dyDescent="0.25">
      <c r="A422" s="25" t="s">
        <v>532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533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534</v>
      </c>
      <c r="B424" s="16"/>
      <c r="C424" s="22"/>
      <c r="D424" s="25">
        <v>558587.30000000447</v>
      </c>
      <c r="E424" s="16"/>
    </row>
    <row r="426" spans="1:13" ht="29.1" customHeight="1" x14ac:dyDescent="0.25">
      <c r="A426" s="341" t="s">
        <v>535</v>
      </c>
      <c r="B426" s="341"/>
      <c r="C426" s="341"/>
      <c r="D426" s="341"/>
      <c r="E426" s="341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536</v>
      </c>
      <c r="D612" s="217">
        <f>CE90-(BE90+CD90)</f>
        <v>80161</v>
      </c>
      <c r="E612" s="219">
        <f>SUM(C624:D647)+SUM(C668:D713)</f>
        <v>32808496.688004516</v>
      </c>
      <c r="F612" s="219">
        <f>CE64-(AX64+BD64+BE64+BG64+BJ64+BN64+BP64+BQ64+CB64+CC64+CD64)</f>
        <v>3660583.73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169.54300000000001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60594218.350000001</v>
      </c>
      <c r="L612" s="223">
        <f>CE94-(AW94+AX94+AY94+AZ94+BA94+BB94+BC94+BD94+BE94+BF94+BG94+BH94+BI94+BJ94+BK94+BL94+BM94+BN94+BO94+BP94+BQ94+BR94+BS94+BT94+BU94+BV94+BW94+BX94+BY94+BZ94+CA94+CB94+CC94+CD94)</f>
        <v>19.64</v>
      </c>
    </row>
    <row r="613" spans="1:14" s="202" customFormat="1" ht="12.6" customHeight="1" x14ac:dyDescent="0.2">
      <c r="A613" s="212"/>
      <c r="C613" s="210" t="s">
        <v>537</v>
      </c>
      <c r="D613" s="218" t="s">
        <v>538</v>
      </c>
      <c r="E613" s="220" t="s">
        <v>539</v>
      </c>
      <c r="F613" s="221" t="s">
        <v>540</v>
      </c>
      <c r="G613" s="218" t="s">
        <v>541</v>
      </c>
      <c r="H613" s="221" t="s">
        <v>542</v>
      </c>
      <c r="I613" s="218" t="s">
        <v>543</v>
      </c>
      <c r="J613" s="218" t="s">
        <v>544</v>
      </c>
      <c r="K613" s="210" t="s">
        <v>545</v>
      </c>
      <c r="L613" s="211" t="s">
        <v>546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1279705</v>
      </c>
      <c r="D614" s="217"/>
      <c r="E614" s="219"/>
      <c r="F614" s="219"/>
      <c r="G614" s="217"/>
      <c r="H614" s="219"/>
      <c r="I614" s="217"/>
      <c r="J614" s="217"/>
      <c r="N614" s="213" t="s">
        <v>547</v>
      </c>
    </row>
    <row r="615" spans="1:14" s="202" customFormat="1" ht="12.6" customHeight="1" x14ac:dyDescent="0.2">
      <c r="A615" s="212"/>
      <c r="B615" s="211" t="s">
        <v>548</v>
      </c>
      <c r="C615" s="217">
        <f>CD69-CD84</f>
        <v>0</v>
      </c>
      <c r="D615" s="217">
        <f>SUM(C614:C615)</f>
        <v>1279705</v>
      </c>
      <c r="E615" s="219"/>
      <c r="F615" s="219"/>
      <c r="G615" s="217"/>
      <c r="H615" s="219"/>
      <c r="I615" s="217"/>
      <c r="J615" s="217"/>
      <c r="N615" s="213" t="s">
        <v>549</v>
      </c>
    </row>
    <row r="616" spans="1:14" s="202" customFormat="1" ht="12.6" customHeight="1" x14ac:dyDescent="0.2">
      <c r="A616" s="212">
        <v>8310</v>
      </c>
      <c r="B616" s="216" t="s">
        <v>550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551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356592</v>
      </c>
      <c r="D617" s="217">
        <f>(D615/D612)*BJ90</f>
        <v>9259.2270555507039</v>
      </c>
      <c r="E617" s="219"/>
      <c r="F617" s="219"/>
      <c r="G617" s="217"/>
      <c r="H617" s="219"/>
      <c r="I617" s="217"/>
      <c r="J617" s="217"/>
      <c r="N617" s="213" t="s">
        <v>552</v>
      </c>
    </row>
    <row r="618" spans="1:14" s="202" customFormat="1" ht="12.6" customHeight="1" x14ac:dyDescent="0.2">
      <c r="A618" s="212">
        <v>8470</v>
      </c>
      <c r="B618" s="216" t="s">
        <v>553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554</v>
      </c>
    </row>
    <row r="619" spans="1:14" s="202" customFormat="1" ht="12.6" customHeight="1" x14ac:dyDescent="0.2">
      <c r="A619" s="212">
        <v>8610</v>
      </c>
      <c r="B619" s="216" t="s">
        <v>555</v>
      </c>
      <c r="C619" s="217">
        <f>BN85</f>
        <v>3731842</v>
      </c>
      <c r="D619" s="217">
        <f>(D615/D612)*BN90</f>
        <v>117256.9357293447</v>
      </c>
      <c r="E619" s="219"/>
      <c r="F619" s="219"/>
      <c r="G619" s="217"/>
      <c r="H619" s="219"/>
      <c r="I619" s="217"/>
      <c r="J619" s="217"/>
      <c r="N619" s="213" t="s">
        <v>556</v>
      </c>
    </row>
    <row r="620" spans="1:14" s="202" customFormat="1" ht="12.6" customHeight="1" x14ac:dyDescent="0.2">
      <c r="A620" s="212">
        <v>8790</v>
      </c>
      <c r="B620" s="216" t="s">
        <v>557</v>
      </c>
      <c r="C620" s="217">
        <f>CC85</f>
        <v>452571</v>
      </c>
      <c r="D620" s="217">
        <f>(D615/D612)*CC90</f>
        <v>448641.47921058867</v>
      </c>
      <c r="E620" s="219"/>
      <c r="F620" s="219"/>
      <c r="G620" s="217"/>
      <c r="H620" s="219"/>
      <c r="I620" s="217"/>
      <c r="J620" s="217"/>
      <c r="N620" s="213" t="s">
        <v>558</v>
      </c>
    </row>
    <row r="621" spans="1:14" s="202" customFormat="1" ht="12.6" customHeight="1" x14ac:dyDescent="0.2">
      <c r="A621" s="212">
        <v>8630</v>
      </c>
      <c r="B621" s="216" t="s">
        <v>559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560</v>
      </c>
    </row>
    <row r="622" spans="1:14" s="202" customFormat="1" ht="12.6" customHeight="1" x14ac:dyDescent="0.2">
      <c r="A622" s="212">
        <v>8770</v>
      </c>
      <c r="B622" s="211" t="s">
        <v>561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562</v>
      </c>
    </row>
    <row r="623" spans="1:14" s="202" customFormat="1" ht="12.6" customHeight="1" x14ac:dyDescent="0.2">
      <c r="A623" s="212">
        <v>8640</v>
      </c>
      <c r="B623" s="216" t="s">
        <v>563</v>
      </c>
      <c r="C623" s="217">
        <f>BQ85</f>
        <v>0</v>
      </c>
      <c r="D623" s="217">
        <f>(D615/D612)*BQ90</f>
        <v>0</v>
      </c>
      <c r="E623" s="219">
        <f>SUM(C616:D623)</f>
        <v>5116162.641995484</v>
      </c>
      <c r="F623" s="219"/>
      <c r="G623" s="217"/>
      <c r="H623" s="219"/>
      <c r="I623" s="217"/>
      <c r="J623" s="217"/>
      <c r="N623" s="213" t="s">
        <v>564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132738</v>
      </c>
      <c r="D624" s="217">
        <f>(D615/D612)*BD90</f>
        <v>14096.374982847021</v>
      </c>
      <c r="E624" s="219">
        <f>(E623/E612)*SUM(C624:D624)</f>
        <v>22897.377804044991</v>
      </c>
      <c r="F624" s="219">
        <f>SUM(C624:E624)</f>
        <v>169731.752786892</v>
      </c>
      <c r="G624" s="217"/>
      <c r="H624" s="219"/>
      <c r="I624" s="217"/>
      <c r="J624" s="217"/>
      <c r="N624" s="213" t="s">
        <v>565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838535</v>
      </c>
      <c r="D625" s="217">
        <f>(D615/D612)*AY90</f>
        <v>36222.734808697496</v>
      </c>
      <c r="E625" s="219">
        <f>(E623/E612)*SUM(C625:D625)</f>
        <v>136409.87230180384</v>
      </c>
      <c r="F625" s="219">
        <f>(F624/F612)*AY64</f>
        <v>14393.554010337624</v>
      </c>
      <c r="G625" s="217">
        <f>SUM(C625:F625)</f>
        <v>1025561.1611208388</v>
      </c>
      <c r="H625" s="219"/>
      <c r="I625" s="217"/>
      <c r="J625" s="217"/>
      <c r="N625" s="213" t="s">
        <v>566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567</v>
      </c>
    </row>
    <row r="627" spans="1:14" s="202" customFormat="1" ht="12.6" customHeight="1" x14ac:dyDescent="0.2">
      <c r="A627" s="212">
        <v>8620</v>
      </c>
      <c r="B627" s="211" t="s">
        <v>568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 t="e">
        <f>(G625/G612)*BO91</f>
        <v>#DIV/0!</v>
      </c>
      <c r="H627" s="219"/>
      <c r="I627" s="217"/>
      <c r="J627" s="217"/>
      <c r="N627" s="213" t="s">
        <v>569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570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753298</v>
      </c>
      <c r="D629" s="217">
        <f>(D615/D612)*BF90</f>
        <v>17911.815097117051</v>
      </c>
      <c r="E629" s="219">
        <f>(E623/E612)*SUM(C629:D629)</f>
        <v>120262.59181155116</v>
      </c>
      <c r="F629" s="219">
        <f>(F624/F612)*BF64</f>
        <v>2860.7295240567751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571</v>
      </c>
    </row>
    <row r="630" spans="1:14" s="202" customFormat="1" ht="12.6" customHeight="1" x14ac:dyDescent="0.2">
      <c r="A630" s="212">
        <v>8350</v>
      </c>
      <c r="B630" s="216" t="s">
        <v>572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573</v>
      </c>
    </row>
    <row r="631" spans="1:14" s="202" customFormat="1" ht="12.6" customHeight="1" x14ac:dyDescent="0.2">
      <c r="A631" s="212">
        <v>8200</v>
      </c>
      <c r="B631" s="216" t="s">
        <v>574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575</v>
      </c>
    </row>
    <row r="632" spans="1:14" s="202" customFormat="1" ht="12.6" customHeight="1" x14ac:dyDescent="0.2">
      <c r="A632" s="212">
        <v>8360</v>
      </c>
      <c r="B632" s="216" t="s">
        <v>576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577</v>
      </c>
    </row>
    <row r="633" spans="1:14" s="202" customFormat="1" ht="12.6" customHeight="1" x14ac:dyDescent="0.2">
      <c r="A633" s="212">
        <v>8370</v>
      </c>
      <c r="B633" s="216" t="s">
        <v>578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579</v>
      </c>
    </row>
    <row r="634" spans="1:14" s="202" customFormat="1" ht="12.6" customHeight="1" x14ac:dyDescent="0.2">
      <c r="A634" s="212">
        <v>8490</v>
      </c>
      <c r="B634" s="216" t="s">
        <v>580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581</v>
      </c>
    </row>
    <row r="635" spans="1:14" s="202" customFormat="1" ht="12.6" customHeight="1" x14ac:dyDescent="0.2">
      <c r="A635" s="212">
        <v>8530</v>
      </c>
      <c r="B635" s="216" t="s">
        <v>582</v>
      </c>
      <c r="C635" s="217">
        <f>BK85</f>
        <v>1083608</v>
      </c>
      <c r="D635" s="217">
        <f>(D615/D612)*BK90</f>
        <v>25877.943201806364</v>
      </c>
      <c r="E635" s="219">
        <f>(E623/E612)*SUM(C635:D635)</f>
        <v>173013.4296736487</v>
      </c>
      <c r="F635" s="219">
        <f>(F624/F612)*BK64</f>
        <v>601.06061591889363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583</v>
      </c>
    </row>
    <row r="636" spans="1:14" s="202" customFormat="1" ht="12.6" customHeight="1" x14ac:dyDescent="0.2">
      <c r="A636" s="212">
        <v>8480</v>
      </c>
      <c r="B636" s="216" t="s">
        <v>584</v>
      </c>
      <c r="C636" s="217">
        <f>BH85</f>
        <v>1188449</v>
      </c>
      <c r="D636" s="217">
        <f>(D615/D612)*BH90</f>
        <v>21376.043150659298</v>
      </c>
      <c r="E636" s="219">
        <f>(E623/E612)*SUM(C636:D636)</f>
        <v>188660.32625569977</v>
      </c>
      <c r="F636" s="219">
        <f>(F624/F612)*BH64</f>
        <v>5304.0597065643815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585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479213</v>
      </c>
      <c r="D637" s="217">
        <f>(D615/D612)*BL90</f>
        <v>3256.6936540212823</v>
      </c>
      <c r="E637" s="219">
        <f>(E623/E612)*SUM(C637:D637)</f>
        <v>75236.407386815947</v>
      </c>
      <c r="F637" s="219">
        <f>(F624/F612)*BL64</f>
        <v>843.05208043179232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586</v>
      </c>
    </row>
    <row r="638" spans="1:14" s="202" customFormat="1" ht="12.6" customHeight="1" x14ac:dyDescent="0.2">
      <c r="A638" s="212">
        <v>8590</v>
      </c>
      <c r="B638" s="216" t="s">
        <v>587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588</v>
      </c>
    </row>
    <row r="639" spans="1:14" s="202" customFormat="1" ht="12.6" customHeight="1" x14ac:dyDescent="0.2">
      <c r="A639" s="212">
        <v>8660</v>
      </c>
      <c r="B639" s="216" t="s">
        <v>589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590</v>
      </c>
    </row>
    <row r="640" spans="1:14" s="202" customFormat="1" ht="12.6" customHeight="1" x14ac:dyDescent="0.2">
      <c r="A640" s="212">
        <v>8670</v>
      </c>
      <c r="B640" s="216" t="s">
        <v>591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592</v>
      </c>
    </row>
    <row r="641" spans="1:14" s="202" customFormat="1" ht="12.6" customHeight="1" x14ac:dyDescent="0.2">
      <c r="A641" s="212">
        <v>8680</v>
      </c>
      <c r="B641" s="216" t="s">
        <v>593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594</v>
      </c>
    </row>
    <row r="642" spans="1:14" s="202" customFormat="1" ht="12.6" customHeight="1" x14ac:dyDescent="0.2">
      <c r="A642" s="212">
        <v>8690</v>
      </c>
      <c r="B642" s="216" t="s">
        <v>595</v>
      </c>
      <c r="C642" s="217">
        <f>BV85</f>
        <v>1484875</v>
      </c>
      <c r="D642" s="217">
        <f>(D615/D612)*BV90</f>
        <v>11925.245880166165</v>
      </c>
      <c r="E642" s="219">
        <f>(E623/E612)*SUM(C642:D642)</f>
        <v>233411.28895130518</v>
      </c>
      <c r="F642" s="219">
        <f>(F624/F612)*BV64</f>
        <v>200.35353863963121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596</v>
      </c>
    </row>
    <row r="643" spans="1:14" s="202" customFormat="1" ht="12.6" customHeight="1" x14ac:dyDescent="0.2">
      <c r="A643" s="212">
        <v>8700</v>
      </c>
      <c r="B643" s="216" t="s">
        <v>597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598</v>
      </c>
    </row>
    <row r="644" spans="1:14" s="202" customFormat="1" ht="12.6" customHeight="1" x14ac:dyDescent="0.2">
      <c r="A644" s="212">
        <v>8710</v>
      </c>
      <c r="B644" s="216" t="s">
        <v>599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600</v>
      </c>
    </row>
    <row r="645" spans="1:14" s="202" customFormat="1" ht="12.6" customHeight="1" x14ac:dyDescent="0.2">
      <c r="A645" s="212">
        <v>8720</v>
      </c>
      <c r="B645" s="216" t="s">
        <v>601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602</v>
      </c>
    </row>
    <row r="646" spans="1:14" s="202" customFormat="1" ht="12.6" customHeight="1" x14ac:dyDescent="0.2">
      <c r="A646" s="212">
        <v>8730</v>
      </c>
      <c r="B646" s="216" t="s">
        <v>603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604</v>
      </c>
    </row>
    <row r="647" spans="1:14" s="202" customFormat="1" ht="12.6" customHeight="1" x14ac:dyDescent="0.2">
      <c r="A647" s="212">
        <v>8740</v>
      </c>
      <c r="B647" s="216" t="s">
        <v>605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606</v>
      </c>
    </row>
    <row r="648" spans="1:14" s="202" customFormat="1" ht="12.6" customHeight="1" x14ac:dyDescent="0.2">
      <c r="A648" s="212"/>
      <c r="B648" s="212"/>
      <c r="C648" s="202">
        <f>SUM(C614:C647)</f>
        <v>11781426</v>
      </c>
      <c r="L648" s="215"/>
    </row>
    <row r="666" spans="1:14" s="202" customFormat="1" ht="12.6" customHeight="1" x14ac:dyDescent="0.2">
      <c r="C666" s="210" t="s">
        <v>607</v>
      </c>
      <c r="M666" s="210" t="s">
        <v>608</v>
      </c>
    </row>
    <row r="667" spans="1:14" s="202" customFormat="1" ht="12.6" customHeight="1" x14ac:dyDescent="0.2">
      <c r="C667" s="210" t="s">
        <v>537</v>
      </c>
      <c r="D667" s="210" t="s">
        <v>538</v>
      </c>
      <c r="E667" s="211" t="s">
        <v>539</v>
      </c>
      <c r="F667" s="210" t="s">
        <v>540</v>
      </c>
      <c r="G667" s="210" t="s">
        <v>541</v>
      </c>
      <c r="H667" s="210" t="s">
        <v>542</v>
      </c>
      <c r="I667" s="210" t="s">
        <v>543</v>
      </c>
      <c r="J667" s="210" t="s">
        <v>544</v>
      </c>
      <c r="K667" s="210" t="s">
        <v>545</v>
      </c>
      <c r="L667" s="211" t="s">
        <v>546</v>
      </c>
      <c r="M667" s="210" t="s">
        <v>609</v>
      </c>
    </row>
    <row r="668" spans="1:14" s="202" customFormat="1" ht="12.6" customHeight="1" x14ac:dyDescent="0.2">
      <c r="A668" s="212">
        <v>6010</v>
      </c>
      <c r="B668" s="211" t="s">
        <v>335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610</v>
      </c>
    </row>
    <row r="669" spans="1:14" s="202" customFormat="1" ht="12.6" customHeight="1" x14ac:dyDescent="0.2">
      <c r="A669" s="212">
        <v>6030</v>
      </c>
      <c r="B669" s="211" t="s">
        <v>336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611</v>
      </c>
    </row>
    <row r="670" spans="1:14" s="202" customFormat="1" ht="12.6" customHeight="1" x14ac:dyDescent="0.2">
      <c r="A670" s="212">
        <v>6070</v>
      </c>
      <c r="B670" s="211" t="s">
        <v>612</v>
      </c>
      <c r="C670" s="217">
        <f>E85</f>
        <v>3830570.8200000003</v>
      </c>
      <c r="D670" s="217">
        <f>(D615/D612)*E90</f>
        <v>96232.104639413184</v>
      </c>
      <c r="E670" s="219">
        <f>(E623/E612)*SUM(C670:D670)</f>
        <v>612346.32651925704</v>
      </c>
      <c r="F670" s="219">
        <f>(F624/F612)*E64</f>
        <v>6676.5973647477294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613</v>
      </c>
    </row>
    <row r="671" spans="1:14" s="202" customFormat="1" ht="12.6" customHeight="1" x14ac:dyDescent="0.2">
      <c r="A671" s="212">
        <v>6100</v>
      </c>
      <c r="B671" s="211" t="s">
        <v>614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615</v>
      </c>
    </row>
    <row r="672" spans="1:14" s="202" customFormat="1" ht="12.6" customHeight="1" x14ac:dyDescent="0.2">
      <c r="A672" s="212">
        <v>6120</v>
      </c>
      <c r="B672" s="211" t="s">
        <v>616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617</v>
      </c>
    </row>
    <row r="673" spans="1:14" s="202" customFormat="1" ht="12.6" customHeight="1" x14ac:dyDescent="0.2">
      <c r="A673" s="212">
        <v>6140</v>
      </c>
      <c r="B673" s="211" t="s">
        <v>618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619</v>
      </c>
    </row>
    <row r="674" spans="1:14" s="202" customFormat="1" ht="12.6" customHeight="1" x14ac:dyDescent="0.2">
      <c r="A674" s="212">
        <v>6150</v>
      </c>
      <c r="B674" s="211" t="s">
        <v>620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621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622</v>
      </c>
    </row>
    <row r="676" spans="1:14" s="202" customFormat="1" ht="12.6" customHeight="1" x14ac:dyDescent="0.2">
      <c r="A676" s="212">
        <v>6200</v>
      </c>
      <c r="B676" s="211" t="s">
        <v>341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623</v>
      </c>
    </row>
    <row r="677" spans="1:14" s="202" customFormat="1" ht="12.6" customHeight="1" x14ac:dyDescent="0.2">
      <c r="A677" s="212">
        <v>6210</v>
      </c>
      <c r="B677" s="211" t="s">
        <v>342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624</v>
      </c>
    </row>
    <row r="678" spans="1:14" s="202" customFormat="1" ht="12.6" customHeight="1" x14ac:dyDescent="0.2">
      <c r="A678" s="212">
        <v>6330</v>
      </c>
      <c r="B678" s="211" t="s">
        <v>625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626</v>
      </c>
    </row>
    <row r="679" spans="1:14" s="202" customFormat="1" ht="12.6" customHeight="1" x14ac:dyDescent="0.2">
      <c r="A679" s="212">
        <v>6400</v>
      </c>
      <c r="B679" s="211" t="s">
        <v>627</v>
      </c>
      <c r="C679" s="217">
        <f>N85</f>
        <v>418312.18</v>
      </c>
      <c r="D679" s="217">
        <f>(D615/D612)*N90</f>
        <v>18390.740634473124</v>
      </c>
      <c r="E679" s="219">
        <f>(E623/E612)*SUM(C679:D679)</f>
        <v>68099.528894821226</v>
      </c>
      <c r="F679" s="219">
        <f>(F624/F612)*N64</f>
        <v>160.59905658481819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628</v>
      </c>
    </row>
    <row r="680" spans="1:14" s="202" customFormat="1" ht="12.6" customHeight="1" x14ac:dyDescent="0.2">
      <c r="A680" s="212">
        <v>7010</v>
      </c>
      <c r="B680" s="211" t="s">
        <v>629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630</v>
      </c>
    </row>
    <row r="681" spans="1:14" s="202" customFormat="1" ht="12.6" customHeight="1" x14ac:dyDescent="0.2">
      <c r="A681" s="212">
        <v>7020</v>
      </c>
      <c r="B681" s="211" t="s">
        <v>631</v>
      </c>
      <c r="C681" s="217">
        <f>P85</f>
        <v>2559891.62</v>
      </c>
      <c r="D681" s="217">
        <f>(D615/D612)*P90</f>
        <v>90373.248899090584</v>
      </c>
      <c r="E681" s="219">
        <f>(E623/E612)*SUM(C681:D681)</f>
        <v>413282.76155402494</v>
      </c>
      <c r="F681" s="219">
        <f>(F624/F612)*P64</f>
        <v>15557.498642768112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632</v>
      </c>
    </row>
    <row r="682" spans="1:14" s="202" customFormat="1" ht="12.6" customHeight="1" x14ac:dyDescent="0.2">
      <c r="A682" s="212">
        <v>7030</v>
      </c>
      <c r="B682" s="211" t="s">
        <v>633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634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415628.39999999997</v>
      </c>
      <c r="D683" s="217">
        <f>(D615/D612)*R90</f>
        <v>0</v>
      </c>
      <c r="E683" s="219">
        <f>(E623/E612)*SUM(C683:D683)</f>
        <v>64813.164505944005</v>
      </c>
      <c r="F683" s="219">
        <f>(F624/F612)*R64</f>
        <v>492.18903161048655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635</v>
      </c>
    </row>
    <row r="684" spans="1:14" s="202" customFormat="1" ht="12.6" customHeight="1" x14ac:dyDescent="0.2">
      <c r="A684" s="212">
        <v>7050</v>
      </c>
      <c r="B684" s="211" t="s">
        <v>636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637</v>
      </c>
    </row>
    <row r="685" spans="1:14" s="202" customFormat="1" ht="12.6" customHeight="1" x14ac:dyDescent="0.2">
      <c r="A685" s="212">
        <v>7060</v>
      </c>
      <c r="B685" s="211" t="s">
        <v>638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639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1888538.08</v>
      </c>
      <c r="D686" s="217">
        <f>(D615/D612)*U90</f>
        <v>28480.105288107683</v>
      </c>
      <c r="E686" s="219">
        <f>(E623/E612)*SUM(C686:D686)</f>
        <v>298940.14702547848</v>
      </c>
      <c r="F686" s="219">
        <f>(F624/F612)*U64</f>
        <v>20402.731126235452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640</v>
      </c>
    </row>
    <row r="687" spans="1:14" s="202" customFormat="1" ht="12.6" customHeight="1" x14ac:dyDescent="0.2">
      <c r="A687" s="212">
        <v>7110</v>
      </c>
      <c r="B687" s="211" t="s">
        <v>641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642</v>
      </c>
    </row>
    <row r="688" spans="1:14" s="202" customFormat="1" ht="12.6" customHeight="1" x14ac:dyDescent="0.2">
      <c r="A688" s="212">
        <v>7120</v>
      </c>
      <c r="B688" s="211" t="s">
        <v>643</v>
      </c>
      <c r="C688" s="217">
        <f>W85</f>
        <v>433575.94999999995</v>
      </c>
      <c r="D688" s="217">
        <f>(D615/D612)*W90</f>
        <v>0</v>
      </c>
      <c r="E688" s="219">
        <f>(E623/E612)*SUM(C688:D688)</f>
        <v>67611.908553821035</v>
      </c>
      <c r="F688" s="219">
        <f>(F624/F612)*W64</f>
        <v>0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644</v>
      </c>
    </row>
    <row r="689" spans="1:14" s="202" customFormat="1" ht="12.6" customHeight="1" x14ac:dyDescent="0.2">
      <c r="A689" s="212">
        <v>7130</v>
      </c>
      <c r="B689" s="211" t="s">
        <v>645</v>
      </c>
      <c r="C689" s="217">
        <f>X85</f>
        <v>317033.27999999997</v>
      </c>
      <c r="D689" s="217">
        <f>(D615/D612)*X90</f>
        <v>0</v>
      </c>
      <c r="E689" s="219">
        <f>(E623/E612)*SUM(C689:D689)</f>
        <v>49438.224458432116</v>
      </c>
      <c r="F689" s="219">
        <f>(F624/F612)*X64</f>
        <v>721.04832088304363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646</v>
      </c>
    </row>
    <row r="690" spans="1:14" s="202" customFormat="1" ht="12.6" customHeight="1" x14ac:dyDescent="0.2">
      <c r="A690" s="212">
        <v>7140</v>
      </c>
      <c r="B690" s="211" t="s">
        <v>647</v>
      </c>
      <c r="C690" s="217">
        <f>Y85</f>
        <v>1533572.2300000002</v>
      </c>
      <c r="D690" s="217">
        <f>(D615/D612)*Y90</f>
        <v>45944.923217025738</v>
      </c>
      <c r="E690" s="219">
        <f>(E623/E612)*SUM(C690:D690)</f>
        <v>246310.17777277846</v>
      </c>
      <c r="F690" s="219">
        <f>(F624/F612)*Y64</f>
        <v>1650.2278482074801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648</v>
      </c>
    </row>
    <row r="691" spans="1:14" s="202" customFormat="1" ht="12.6" customHeight="1" x14ac:dyDescent="0.2">
      <c r="A691" s="212">
        <v>7150</v>
      </c>
      <c r="B691" s="211" t="s">
        <v>649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650</v>
      </c>
    </row>
    <row r="692" spans="1:14" s="202" customFormat="1" ht="12.6" customHeight="1" x14ac:dyDescent="0.2">
      <c r="A692" s="212">
        <v>7160</v>
      </c>
      <c r="B692" s="211" t="s">
        <v>651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652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2982486.4099999997</v>
      </c>
      <c r="D693" s="217">
        <f>(D615/D612)*AB90</f>
        <v>13282.2015693417</v>
      </c>
      <c r="E693" s="219">
        <f>(E623/E612)*SUM(C693:D693)</f>
        <v>467160.67488022282</v>
      </c>
      <c r="F693" s="219">
        <f>(F624/F612)*AB64</f>
        <v>77924.600226835522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653</v>
      </c>
    </row>
    <row r="694" spans="1:14" s="202" customFormat="1" ht="12.6" customHeight="1" x14ac:dyDescent="0.2">
      <c r="A694" s="212">
        <v>7180</v>
      </c>
      <c r="B694" s="211" t="s">
        <v>654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655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656</v>
      </c>
    </row>
    <row r="696" spans="1:14" s="202" customFormat="1" ht="12.6" customHeight="1" x14ac:dyDescent="0.2">
      <c r="A696" s="212">
        <v>7200</v>
      </c>
      <c r="B696" s="211" t="s">
        <v>657</v>
      </c>
      <c r="C696" s="217">
        <f>AE85</f>
        <v>1395298.3599999999</v>
      </c>
      <c r="D696" s="217">
        <f>(D615/D612)*AE90</f>
        <v>69555.952208680028</v>
      </c>
      <c r="E696" s="219">
        <f>(E623/E612)*SUM(C696:D696)</f>
        <v>228429.63453513436</v>
      </c>
      <c r="F696" s="219">
        <f>(F624/F612)*AE64</f>
        <v>970.93012598152575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658</v>
      </c>
    </row>
    <row r="697" spans="1:14" s="202" customFormat="1" ht="12.6" customHeight="1" x14ac:dyDescent="0.2">
      <c r="A697" s="212">
        <v>7220</v>
      </c>
      <c r="B697" s="211" t="s">
        <v>659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660</v>
      </c>
    </row>
    <row r="698" spans="1:14" s="202" customFormat="1" ht="12.6" customHeight="1" x14ac:dyDescent="0.2">
      <c r="A698" s="212">
        <v>7230</v>
      </c>
      <c r="B698" s="211" t="s">
        <v>661</v>
      </c>
      <c r="C698" s="217">
        <f>AG85</f>
        <v>4284171.4499999993</v>
      </c>
      <c r="D698" s="217">
        <f>(D615/D612)*AG90</f>
        <v>32790.435124312324</v>
      </c>
      <c r="E698" s="219">
        <f>(E623/E612)*SUM(C698:D698)</f>
        <v>673187.78222674911</v>
      </c>
      <c r="F698" s="219">
        <f>(F624/F612)*AG64</f>
        <v>5975.6813055962157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662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663</v>
      </c>
    </row>
    <row r="700" spans="1:14" s="202" customFormat="1" ht="12.6" customHeight="1" x14ac:dyDescent="0.2">
      <c r="A700" s="212">
        <v>7250</v>
      </c>
      <c r="B700" s="211" t="s">
        <v>664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665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5310933.55</v>
      </c>
      <c r="D701" s="217">
        <f>(D615/D612)*AJ90</f>
        <v>168118.82779655943</v>
      </c>
      <c r="E701" s="219">
        <f>(E623/E612)*SUM(C701:D701)</f>
        <v>854404.37443353748</v>
      </c>
      <c r="F701" s="219">
        <f>(F624/F612)*AJ64</f>
        <v>12754.883700441025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666</v>
      </c>
    </row>
    <row r="702" spans="1:14" s="202" customFormat="1" ht="12.6" customHeight="1" x14ac:dyDescent="0.2">
      <c r="A702" s="212">
        <v>7310</v>
      </c>
      <c r="B702" s="211" t="s">
        <v>667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668</v>
      </c>
    </row>
    <row r="703" spans="1:14" s="202" customFormat="1" ht="12.6" customHeight="1" x14ac:dyDescent="0.2">
      <c r="A703" s="212">
        <v>7320</v>
      </c>
      <c r="B703" s="211" t="s">
        <v>669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670</v>
      </c>
    </row>
    <row r="704" spans="1:14" s="202" customFormat="1" ht="12.6" customHeight="1" x14ac:dyDescent="0.2">
      <c r="A704" s="212">
        <v>7330</v>
      </c>
      <c r="B704" s="211" t="s">
        <v>671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672</v>
      </c>
    </row>
    <row r="705" spans="1:14" s="202" customFormat="1" ht="12.6" customHeight="1" x14ac:dyDescent="0.2">
      <c r="A705" s="212">
        <v>7340</v>
      </c>
      <c r="B705" s="211" t="s">
        <v>673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674</v>
      </c>
    </row>
    <row r="706" spans="1:14" s="202" customFormat="1" ht="12.6" customHeight="1" x14ac:dyDescent="0.2">
      <c r="A706" s="212">
        <v>7350</v>
      </c>
      <c r="B706" s="211" t="s">
        <v>675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676</v>
      </c>
    </row>
    <row r="707" spans="1:14" s="202" customFormat="1" ht="12.6" customHeight="1" x14ac:dyDescent="0.2">
      <c r="A707" s="212">
        <v>7380</v>
      </c>
      <c r="B707" s="211" t="s">
        <v>677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678</v>
      </c>
    </row>
    <row r="708" spans="1:14" s="202" customFormat="1" ht="12.6" customHeight="1" x14ac:dyDescent="0.2">
      <c r="A708" s="212">
        <v>7390</v>
      </c>
      <c r="B708" s="211" t="s">
        <v>679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680</v>
      </c>
    </row>
    <row r="709" spans="1:14" s="202" customFormat="1" ht="12.6" customHeight="1" x14ac:dyDescent="0.2">
      <c r="A709" s="212">
        <v>7400</v>
      </c>
      <c r="B709" s="211" t="s">
        <v>681</v>
      </c>
      <c r="C709" s="217">
        <f>AR85</f>
        <v>773221</v>
      </c>
      <c r="D709" s="217">
        <f>(D615/D612)*AR90</f>
        <v>10711.967852197453</v>
      </c>
      <c r="E709" s="219">
        <f>(E623/E612)*SUM(C709:D709)</f>
        <v>122246.64245041338</v>
      </c>
      <c r="F709" s="219">
        <f>(F624/F612)*AR64</f>
        <v>2241.9565610514805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682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683</v>
      </c>
    </row>
    <row r="711" spans="1:14" s="202" customFormat="1" ht="12.6" customHeight="1" x14ac:dyDescent="0.2">
      <c r="A711" s="212">
        <v>7420</v>
      </c>
      <c r="B711" s="211" t="s">
        <v>684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685</v>
      </c>
    </row>
    <row r="712" spans="1:14" s="202" customFormat="1" ht="12.6" customHeight="1" x14ac:dyDescent="0.2">
      <c r="A712" s="212">
        <v>7430</v>
      </c>
      <c r="B712" s="211" t="s">
        <v>686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687</v>
      </c>
    </row>
    <row r="713" spans="1:14" s="202" customFormat="1" ht="12.6" customHeight="1" x14ac:dyDescent="0.2">
      <c r="A713" s="212">
        <v>7490</v>
      </c>
      <c r="B713" s="211" t="s">
        <v>688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689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37924659.329999998</v>
      </c>
      <c r="D715" s="202">
        <f>SUM(D616:D647)+SUM(D668:D713)</f>
        <v>1279705</v>
      </c>
      <c r="E715" s="202">
        <f>SUM(E624:E647)+SUM(E668:E713)</f>
        <v>5116162.641995484</v>
      </c>
      <c r="F715" s="202">
        <f>SUM(F625:F648)+SUM(F668:F713)</f>
        <v>169731.75278689197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690</v>
      </c>
    </row>
    <row r="716" spans="1:14" s="202" customFormat="1" ht="12.6" customHeight="1" x14ac:dyDescent="0.2">
      <c r="C716" s="214">
        <f>CE85</f>
        <v>37924659.329999998</v>
      </c>
      <c r="D716" s="202">
        <f>D615</f>
        <v>1279705</v>
      </c>
      <c r="E716" s="202">
        <f>E623</f>
        <v>5116162.641995484</v>
      </c>
      <c r="F716" s="202">
        <f>F624</f>
        <v>169731.752786892</v>
      </c>
      <c r="G716" s="202">
        <f>G625</f>
        <v>1025561.1611208388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11781426</v>
      </c>
      <c r="N716" s="211" t="s">
        <v>691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1059</v>
      </c>
      <c r="B1" s="11" t="s">
        <v>1060</v>
      </c>
      <c r="C1" s="11" t="s">
        <v>1061</v>
      </c>
      <c r="D1" s="11" t="s">
        <v>1062</v>
      </c>
      <c r="E1" s="11" t="s">
        <v>1063</v>
      </c>
      <c r="F1" s="11" t="s">
        <v>1064</v>
      </c>
      <c r="G1" s="11" t="s">
        <v>1065</v>
      </c>
      <c r="H1" s="11" t="s">
        <v>1066</v>
      </c>
      <c r="I1" s="11" t="s">
        <v>1067</v>
      </c>
      <c r="J1" s="11" t="s">
        <v>1068</v>
      </c>
      <c r="K1" s="11" t="s">
        <v>1069</v>
      </c>
      <c r="L1" s="11" t="s">
        <v>1070</v>
      </c>
      <c r="M1" s="11" t="s">
        <v>1071</v>
      </c>
      <c r="N1" s="11" t="s">
        <v>1072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008</v>
      </c>
      <c r="C2" s="11" t="str">
        <f>SUBSTITUTE(LEFT(data!C98,49),",","")</f>
        <v>Klickitat County Public Hospital District #1</v>
      </c>
      <c r="D2" s="11" t="str">
        <f>LEFT(data!C99, 49)</f>
        <v>310</v>
      </c>
      <c r="E2" s="11" t="str">
        <f>LEFT(data!C100, 100)</f>
        <v>Goldendale</v>
      </c>
      <c r="F2" s="11" t="str">
        <f>LEFT(data!C101, 2)</f>
        <v>WA</v>
      </c>
      <c r="G2" s="11" t="str">
        <f>LEFT(data!C102, 100)</f>
        <v>98620</v>
      </c>
      <c r="H2" s="11" t="str">
        <f>LEFT(data!C103, 100)</f>
        <v xml:space="preserve">Klickitat   </v>
      </c>
      <c r="I2" s="11" t="str">
        <f>LEFT(data!C104, 49)</f>
        <v/>
      </c>
      <c r="J2" s="11" t="str">
        <f>LEFT(data!C105, 49)</f>
        <v/>
      </c>
      <c r="K2" s="11" t="str">
        <f>LEFT(data!C107, 49)</f>
        <v>5097734022</v>
      </c>
      <c r="L2" s="11" t="str">
        <f>LEFT(data!C108, 49)</f>
        <v>5097734714</v>
      </c>
      <c r="M2" s="11" t="str">
        <f>LEFT(data!C109, 49)</f>
        <v>Kayla Wehr</v>
      </c>
      <c r="N2" s="11" t="str">
        <f>LEFT(data!C110, 49)</f>
        <v>kwehr@kvhealth.net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1073</v>
      </c>
      <c r="B1" s="12" t="s">
        <v>1074</v>
      </c>
      <c r="C1" s="12" t="s">
        <v>1075</v>
      </c>
      <c r="D1" s="12" t="s">
        <v>1076</v>
      </c>
      <c r="E1" s="12" t="s">
        <v>1077</v>
      </c>
      <c r="F1" s="12" t="s">
        <v>1078</v>
      </c>
      <c r="G1" s="12" t="s">
        <v>1079</v>
      </c>
      <c r="H1" s="12" t="s">
        <v>1080</v>
      </c>
      <c r="I1" s="12" t="s">
        <v>1081</v>
      </c>
      <c r="J1" s="12" t="s">
        <v>1082</v>
      </c>
      <c r="K1" s="12" t="s">
        <v>1083</v>
      </c>
      <c r="L1" s="12" t="s">
        <v>1084</v>
      </c>
      <c r="M1" s="12" t="s">
        <v>1085</v>
      </c>
      <c r="N1" s="12" t="s">
        <v>1086</v>
      </c>
      <c r="O1" s="12" t="s">
        <v>1087</v>
      </c>
      <c r="P1" s="12" t="s">
        <v>1088</v>
      </c>
      <c r="Q1" s="12" t="s">
        <v>1089</v>
      </c>
      <c r="R1" s="12" t="s">
        <v>1090</v>
      </c>
      <c r="S1" s="12" t="s">
        <v>1091</v>
      </c>
      <c r="T1" s="12" t="s">
        <v>1092</v>
      </c>
      <c r="U1" s="12" t="s">
        <v>1093</v>
      </c>
      <c r="V1" s="12" t="s">
        <v>1094</v>
      </c>
      <c r="W1" s="12" t="s">
        <v>1095</v>
      </c>
      <c r="X1" s="12" t="s">
        <v>1096</v>
      </c>
      <c r="Y1" s="12" t="s">
        <v>1097</v>
      </c>
      <c r="Z1" s="12" t="s">
        <v>1098</v>
      </c>
      <c r="AA1" s="12" t="s">
        <v>1099</v>
      </c>
      <c r="AB1" s="12" t="s">
        <v>1100</v>
      </c>
      <c r="AC1" s="12" t="s">
        <v>1101</v>
      </c>
      <c r="AD1" s="12" t="s">
        <v>1102</v>
      </c>
      <c r="AE1" s="12" t="s">
        <v>1103</v>
      </c>
      <c r="AF1" s="12" t="s">
        <v>1104</v>
      </c>
      <c r="AG1" s="12" t="s">
        <v>1105</v>
      </c>
      <c r="AH1" s="12" t="s">
        <v>1106</v>
      </c>
      <c r="AI1" s="12" t="s">
        <v>1107</v>
      </c>
      <c r="AJ1" s="12" t="s">
        <v>1108</v>
      </c>
      <c r="AK1" s="12" t="s">
        <v>1109</v>
      </c>
      <c r="AL1" s="12" t="s">
        <v>1110</v>
      </c>
      <c r="AM1" s="12" t="s">
        <v>1111</v>
      </c>
      <c r="AN1" s="12" t="s">
        <v>1112</v>
      </c>
      <c r="AO1" s="12" t="s">
        <v>1113</v>
      </c>
      <c r="AP1" s="12" t="s">
        <v>1114</v>
      </c>
      <c r="AQ1" s="12" t="s">
        <v>1115</v>
      </c>
      <c r="AR1" s="12" t="s">
        <v>1116</v>
      </c>
      <c r="AS1" s="12" t="s">
        <v>1117</v>
      </c>
      <c r="AT1" s="12" t="s">
        <v>1118</v>
      </c>
      <c r="AU1" s="12" t="s">
        <v>1119</v>
      </c>
      <c r="AV1" s="12" t="s">
        <v>1120</v>
      </c>
      <c r="AW1" s="12" t="s">
        <v>1121</v>
      </c>
      <c r="AX1" s="12" t="s">
        <v>1122</v>
      </c>
      <c r="AY1" s="12" t="s">
        <v>1123</v>
      </c>
      <c r="AZ1" s="12" t="s">
        <v>1124</v>
      </c>
      <c r="BA1" s="12" t="s">
        <v>1125</v>
      </c>
      <c r="BB1" s="12" t="s">
        <v>1126</v>
      </c>
      <c r="BC1" s="12" t="s">
        <v>1127</v>
      </c>
      <c r="BD1" s="12" t="s">
        <v>1128</v>
      </c>
      <c r="BE1" s="12" t="s">
        <v>1129</v>
      </c>
      <c r="BF1" s="12" t="s">
        <v>1130</v>
      </c>
      <c r="BG1" s="12" t="s">
        <v>1131</v>
      </c>
      <c r="BH1" s="12" t="s">
        <v>1132</v>
      </c>
      <c r="BI1" s="12" t="s">
        <v>1133</v>
      </c>
      <c r="BJ1" s="12" t="s">
        <v>1134</v>
      </c>
      <c r="BK1" s="12" t="s">
        <v>1135</v>
      </c>
      <c r="BL1" s="12" t="s">
        <v>1136</v>
      </c>
      <c r="BM1" s="12" t="s">
        <v>1137</v>
      </c>
      <c r="BN1" s="12" t="s">
        <v>1138</v>
      </c>
      <c r="BO1" s="12" t="s">
        <v>1139</v>
      </c>
      <c r="BP1" s="12" t="s">
        <v>1140</v>
      </c>
      <c r="BQ1" s="12" t="s">
        <v>1141</v>
      </c>
      <c r="BR1" s="12" t="s">
        <v>1142</v>
      </c>
      <c r="BS1" s="12" t="s">
        <v>1143</v>
      </c>
      <c r="BT1" s="12" t="s">
        <v>1144</v>
      </c>
      <c r="BU1" s="12" t="s">
        <v>1145</v>
      </c>
      <c r="BV1" s="12" t="s">
        <v>1146</v>
      </c>
      <c r="BW1" s="12" t="s">
        <v>1147</v>
      </c>
      <c r="BX1" s="12" t="s">
        <v>1148</v>
      </c>
      <c r="BY1" s="12" t="s">
        <v>1149</v>
      </c>
      <c r="BZ1" s="12" t="s">
        <v>1150</v>
      </c>
      <c r="CA1" s="12" t="s">
        <v>1151</v>
      </c>
      <c r="CB1" s="12" t="s">
        <v>1152</v>
      </c>
      <c r="CC1" s="12" t="s">
        <v>1153</v>
      </c>
      <c r="CD1" s="12" t="s">
        <v>1154</v>
      </c>
      <c r="CE1" s="12" t="s">
        <v>1155</v>
      </c>
      <c r="CF1" s="12" t="s">
        <v>1156</v>
      </c>
    </row>
    <row r="2" spans="1:84" s="169" customFormat="1" ht="12.6" customHeight="1" x14ac:dyDescent="0.25">
      <c r="A2" s="12" t="str">
        <f>RIGHT(data!C97,3)</f>
        <v>008</v>
      </c>
      <c r="B2" s="200" t="str">
        <f>RIGHT(data!C96,4)</f>
        <v>2024</v>
      </c>
      <c r="C2" s="12" t="s">
        <v>1157</v>
      </c>
      <c r="D2" s="199">
        <f>ROUND(N(data!C181),0)</f>
        <v>1510578</v>
      </c>
      <c r="E2" s="199">
        <f>ROUND(N(data!C182),0)</f>
        <v>32120</v>
      </c>
      <c r="F2" s="199">
        <f>ROUND(N(data!C183),0)</f>
        <v>323480</v>
      </c>
      <c r="G2" s="199">
        <f>ROUND(N(data!C184),0)</f>
        <v>2290538</v>
      </c>
      <c r="H2" s="199">
        <f>ROUND(N(data!C185),0)</f>
        <v>22506</v>
      </c>
      <c r="I2" s="199">
        <f>ROUND(N(data!C186),0)</f>
        <v>489404</v>
      </c>
      <c r="J2" s="199">
        <f>ROUND(N(data!C187)+N(data!C188),0)</f>
        <v>3471</v>
      </c>
      <c r="K2" s="199">
        <f>ROUND(N(data!C191),0)</f>
        <v>3483</v>
      </c>
      <c r="L2" s="199">
        <f>ROUND(N(data!C192),0)</f>
        <v>428258</v>
      </c>
      <c r="M2" s="199">
        <f>ROUND(N(data!C195),0)</f>
        <v>213926</v>
      </c>
      <c r="N2" s="199">
        <f>ROUND(N(data!C196),0)</f>
        <v>93620</v>
      </c>
      <c r="O2" s="199">
        <f>ROUND(N(data!C199),0)</f>
        <v>26822</v>
      </c>
      <c r="P2" s="199">
        <f>ROUND(N(data!C200),0)</f>
        <v>0</v>
      </c>
      <c r="Q2" s="199">
        <f>ROUND(N(data!C201),0)</f>
        <v>0</v>
      </c>
      <c r="R2" s="199">
        <f>ROUND(N(data!C204),0)</f>
        <v>0</v>
      </c>
      <c r="S2" s="199">
        <f>ROUND(N(data!C205),0)</f>
        <v>383004</v>
      </c>
      <c r="T2" s="199">
        <f>ROUND(N(data!B211),0)</f>
        <v>203706</v>
      </c>
      <c r="U2" s="199">
        <f>ROUND(N(data!C211),0)</f>
        <v>0</v>
      </c>
      <c r="V2" s="199">
        <f>ROUND(N(data!D211),0)</f>
        <v>0</v>
      </c>
      <c r="W2" s="199">
        <f>ROUND(N(data!B212),0)</f>
        <v>1848602</v>
      </c>
      <c r="X2" s="199">
        <f>ROUND(N(data!C212),0)</f>
        <v>0</v>
      </c>
      <c r="Y2" s="199">
        <f>ROUND(N(data!D212),0)</f>
        <v>0</v>
      </c>
      <c r="Z2" s="199">
        <f>ROUND(N(data!B213),0)</f>
        <v>13850086</v>
      </c>
      <c r="AA2" s="199">
        <f>ROUND(N(data!C213),0)</f>
        <v>3389810</v>
      </c>
      <c r="AB2" s="199">
        <f>ROUND(N(data!D213),0)</f>
        <v>0</v>
      </c>
      <c r="AC2" s="199">
        <f>ROUND(N(data!B214),0)</f>
        <v>7429096</v>
      </c>
      <c r="AD2" s="199">
        <f>ROUND(N(data!C214),0)</f>
        <v>5975782</v>
      </c>
      <c r="AE2" s="199">
        <f>ROUND(N(data!D214),0)</f>
        <v>0</v>
      </c>
      <c r="AF2" s="199">
        <f>ROUND(N(data!B215),0)</f>
        <v>495307</v>
      </c>
      <c r="AG2" s="199">
        <f>ROUND(N(data!C215),0)</f>
        <v>177515</v>
      </c>
      <c r="AH2" s="199">
        <f>ROUND(N(data!D215),0)</f>
        <v>37670</v>
      </c>
      <c r="AI2" s="199">
        <f>ROUND(N(data!B216),0)</f>
        <v>7434538</v>
      </c>
      <c r="AJ2" s="199">
        <f>ROUND(N(data!C216),0)</f>
        <v>689004</v>
      </c>
      <c r="AK2" s="199">
        <f>ROUND(N(data!D216),0)</f>
        <v>269947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2942473</v>
      </c>
      <c r="AS2" s="199">
        <f>ROUND(N(data!C219),0)</f>
        <v>8571194</v>
      </c>
      <c r="AT2" s="199">
        <f>ROUND(N(data!D219),0)</f>
        <v>9994816</v>
      </c>
      <c r="AU2" s="199">
        <v>0</v>
      </c>
      <c r="AV2" s="199">
        <v>0</v>
      </c>
      <c r="AW2" s="199">
        <v>0</v>
      </c>
      <c r="AX2" s="199">
        <f>ROUND(N(data!B225),0)</f>
        <v>1601310</v>
      </c>
      <c r="AY2" s="199">
        <f>ROUND(N(data!C225),0)</f>
        <v>38707</v>
      </c>
      <c r="AZ2" s="199">
        <f>ROUND(N(data!D225),0)</f>
        <v>0</v>
      </c>
      <c r="BA2" s="199">
        <f>ROUND(N(data!B226),0)</f>
        <v>9222369</v>
      </c>
      <c r="BB2" s="199">
        <f>ROUND(N(data!C226),0)</f>
        <v>423754</v>
      </c>
      <c r="BC2" s="199">
        <f>ROUND(N(data!D226),0)</f>
        <v>0</v>
      </c>
      <c r="BD2" s="199">
        <f>ROUND(N(data!B227),0)</f>
        <v>5757110</v>
      </c>
      <c r="BE2" s="199">
        <f>ROUND(N(data!C227),0)</f>
        <v>361379</v>
      </c>
      <c r="BF2" s="199">
        <f>ROUND(N(data!D227),0)</f>
        <v>0</v>
      </c>
      <c r="BG2" s="199">
        <f>ROUND(N(data!B228),0)</f>
        <v>237871</v>
      </c>
      <c r="BH2" s="199">
        <f>ROUND(N(data!C228),0)</f>
        <v>38300</v>
      </c>
      <c r="BI2" s="199">
        <f>ROUND(N(data!D228),0)</f>
        <v>3971</v>
      </c>
      <c r="BJ2" s="199">
        <f>ROUND(N(data!B229),0)</f>
        <v>4773671</v>
      </c>
      <c r="BK2" s="199">
        <f>ROUND(N(data!C229),0)</f>
        <v>837151</v>
      </c>
      <c r="BL2" s="199">
        <f>ROUND(N(data!D229),0)</f>
        <v>257480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13996259</v>
      </c>
      <c r="BW2" s="199">
        <f>ROUND(N(data!C240),0)</f>
        <v>7668402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8325180</v>
      </c>
      <c r="CB2" s="199">
        <f>ROUND(N(data!C247),0)</f>
        <v>0</v>
      </c>
      <c r="CC2" s="199">
        <f>ROUND(N(data!C249),0)</f>
        <v>1118610</v>
      </c>
      <c r="CD2" s="199">
        <f>ROUND(N(data!C250),0)</f>
        <v>0</v>
      </c>
      <c r="CE2" s="199">
        <f>ROUND(N(data!C254)+N(data!C255),0)</f>
        <v>0</v>
      </c>
      <c r="CF2" s="199">
        <f>ROUND(N(data!D237),0)</f>
        <v>1118928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1158</v>
      </c>
      <c r="B1" s="12" t="s">
        <v>1159</v>
      </c>
      <c r="C1" s="12" t="s">
        <v>1160</v>
      </c>
      <c r="D1" s="10" t="s">
        <v>1161</v>
      </c>
      <c r="E1" s="10" t="s">
        <v>1162</v>
      </c>
      <c r="F1" s="10" t="s">
        <v>1163</v>
      </c>
      <c r="G1" s="10" t="s">
        <v>1164</v>
      </c>
      <c r="H1" s="10" t="s">
        <v>1165</v>
      </c>
      <c r="I1" s="10" t="s">
        <v>1166</v>
      </c>
      <c r="J1" s="10" t="s">
        <v>1167</v>
      </c>
      <c r="K1" s="10" t="s">
        <v>1168</v>
      </c>
      <c r="L1" s="10" t="s">
        <v>1169</v>
      </c>
      <c r="M1" s="10" t="s">
        <v>1170</v>
      </c>
      <c r="N1" s="10" t="s">
        <v>1171</v>
      </c>
      <c r="O1" s="10" t="s">
        <v>1172</v>
      </c>
      <c r="P1" s="10" t="s">
        <v>1173</v>
      </c>
      <c r="Q1" s="10" t="s">
        <v>1174</v>
      </c>
      <c r="R1" s="10" t="s">
        <v>1175</v>
      </c>
      <c r="S1" s="10" t="s">
        <v>1176</v>
      </c>
      <c r="T1" s="10" t="s">
        <v>1177</v>
      </c>
      <c r="U1" s="10" t="s">
        <v>1178</v>
      </c>
      <c r="V1" s="10" t="s">
        <v>1179</v>
      </c>
      <c r="W1" s="10" t="s">
        <v>1180</v>
      </c>
      <c r="X1" s="10" t="s">
        <v>1181</v>
      </c>
      <c r="Y1" s="10" t="s">
        <v>1182</v>
      </c>
      <c r="Z1" s="10" t="s">
        <v>1183</v>
      </c>
      <c r="AA1" s="10" t="s">
        <v>1184</v>
      </c>
      <c r="AB1" s="10" t="s">
        <v>1185</v>
      </c>
      <c r="AC1" s="10" t="s">
        <v>1186</v>
      </c>
      <c r="AD1" s="10" t="s">
        <v>1187</v>
      </c>
      <c r="AE1" s="10" t="s">
        <v>1188</v>
      </c>
      <c r="AF1" s="10" t="s">
        <v>1189</v>
      </c>
      <c r="AG1" s="10" t="s">
        <v>1190</v>
      </c>
      <c r="AH1" s="10" t="s">
        <v>1191</v>
      </c>
      <c r="AI1" s="10" t="s">
        <v>1192</v>
      </c>
      <c r="AJ1" s="10" t="s">
        <v>1193</v>
      </c>
      <c r="AK1" s="10" t="s">
        <v>1194</v>
      </c>
      <c r="AL1" s="10" t="s">
        <v>1195</v>
      </c>
      <c r="AM1" s="10" t="s">
        <v>1196</v>
      </c>
      <c r="AN1" s="10" t="s">
        <v>1197</v>
      </c>
      <c r="AO1" s="10" t="s">
        <v>1198</v>
      </c>
      <c r="AP1" s="10" t="s">
        <v>1199</v>
      </c>
      <c r="AQ1" s="10" t="s">
        <v>1200</v>
      </c>
      <c r="AR1" s="10" t="s">
        <v>1201</v>
      </c>
      <c r="AS1" s="10" t="s">
        <v>1202</v>
      </c>
      <c r="AT1" s="10" t="s">
        <v>1203</v>
      </c>
      <c r="AU1" s="10" t="s">
        <v>1204</v>
      </c>
      <c r="AV1" s="10" t="s">
        <v>1205</v>
      </c>
      <c r="AW1" s="10" t="s">
        <v>1206</v>
      </c>
      <c r="AX1" s="10" t="s">
        <v>1207</v>
      </c>
      <c r="AY1" s="10" t="s">
        <v>1208</v>
      </c>
      <c r="AZ1" s="10" t="s">
        <v>1209</v>
      </c>
      <c r="BA1" s="10" t="s">
        <v>1210</v>
      </c>
      <c r="BB1" s="10" t="s">
        <v>1211</v>
      </c>
      <c r="BC1" s="10" t="s">
        <v>1212</v>
      </c>
      <c r="BD1" s="10" t="s">
        <v>1213</v>
      </c>
      <c r="BE1" s="10" t="s">
        <v>1214</v>
      </c>
      <c r="BF1" s="10" t="s">
        <v>1215</v>
      </c>
      <c r="BG1" s="10" t="s">
        <v>1216</v>
      </c>
      <c r="BH1" s="10" t="s">
        <v>1217</v>
      </c>
      <c r="BI1" s="10" t="s">
        <v>1218</v>
      </c>
      <c r="BJ1" s="10" t="s">
        <v>1219</v>
      </c>
      <c r="BK1" s="10" t="s">
        <v>1220</v>
      </c>
      <c r="BL1" s="10" t="s">
        <v>1221</v>
      </c>
      <c r="BM1" s="10" t="s">
        <v>1222</v>
      </c>
      <c r="BN1" s="10" t="s">
        <v>1223</v>
      </c>
      <c r="BO1" s="10" t="s">
        <v>1224</v>
      </c>
      <c r="BP1" s="10" t="s">
        <v>1225</v>
      </c>
      <c r="BQ1" s="10" t="s">
        <v>1226</v>
      </c>
      <c r="BR1" s="10" t="s">
        <v>1227</v>
      </c>
      <c r="BS1" s="10" t="s">
        <v>1228</v>
      </c>
    </row>
    <row r="2" spans="1:87" s="169" customFormat="1" ht="12.6" customHeight="1" x14ac:dyDescent="0.25">
      <c r="A2" s="12" t="str">
        <f>RIGHT(data!C97,3)</f>
        <v>008</v>
      </c>
      <c r="B2" s="12" t="str">
        <f>RIGHT(data!C96,4)</f>
        <v>2024</v>
      </c>
      <c r="C2" s="12" t="s">
        <v>1157</v>
      </c>
      <c r="D2" s="198">
        <f>ROUND(N(data!C127),0)</f>
        <v>209</v>
      </c>
      <c r="E2" s="198">
        <f>ROUND(N(data!C128),0)</f>
        <v>37</v>
      </c>
      <c r="F2" s="198">
        <f>ROUND(N(data!C129),0)</f>
        <v>0</v>
      </c>
      <c r="G2" s="198">
        <f>ROUND(N(data!C130),0)</f>
        <v>0</v>
      </c>
      <c r="H2" s="198">
        <f>ROUND(N(data!D127),0)</f>
        <v>796</v>
      </c>
      <c r="I2" s="198">
        <f>ROUND(N(data!D128),0)</f>
        <v>495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10</v>
      </c>
      <c r="N2" s="198">
        <f>ROUND(N(data!C134),0)</f>
        <v>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6</v>
      </c>
      <c r="U2" s="198">
        <f>ROUND(N(data!C141),0)</f>
        <v>0</v>
      </c>
      <c r="V2" s="198">
        <f>ROUND(N(data!C142),0)</f>
        <v>0</v>
      </c>
      <c r="W2" s="198">
        <f>ROUND(N(data!C144),0)</f>
        <v>25</v>
      </c>
      <c r="X2" s="198">
        <f>ROUND(N(data!C145),0)</f>
        <v>0</v>
      </c>
      <c r="Y2" s="198">
        <f>ROUND(N(data!B154),0)</f>
        <v>132</v>
      </c>
      <c r="Z2" s="198">
        <f>ROUND(N(data!B155),0)</f>
        <v>394</v>
      </c>
      <c r="AA2" s="198">
        <f>ROUND(N(data!B156),0)</f>
        <v>0</v>
      </c>
      <c r="AB2" s="198">
        <f>ROUND(N(data!B157),0)</f>
        <v>0</v>
      </c>
      <c r="AC2" s="198">
        <f>ROUND(N(data!B158),0)</f>
        <v>0</v>
      </c>
      <c r="AD2" s="198">
        <f>ROUND(N(data!C154),0)</f>
        <v>7</v>
      </c>
      <c r="AE2" s="198">
        <f>ROUND(N(data!C155),0)</f>
        <v>45</v>
      </c>
      <c r="AF2" s="198">
        <f>ROUND(N(data!C156),0)</f>
        <v>0</v>
      </c>
      <c r="AG2" s="198">
        <f>ROUND(N(data!C157),0)</f>
        <v>0</v>
      </c>
      <c r="AH2" s="198">
        <f>ROUND(N(data!C158),0)</f>
        <v>0</v>
      </c>
      <c r="AI2" s="198">
        <f>ROUND(N(data!D154),0)</f>
        <v>70</v>
      </c>
      <c r="AJ2" s="198">
        <f>ROUND(N(data!D155),0)</f>
        <v>357</v>
      </c>
      <c r="AK2" s="198">
        <f>ROUND(N(data!D156),0)</f>
        <v>0</v>
      </c>
      <c r="AL2" s="198">
        <f>ROUND(N(data!D157),0)</f>
        <v>0</v>
      </c>
      <c r="AM2" s="198">
        <f>ROUND(N(data!D158),0)</f>
        <v>0</v>
      </c>
      <c r="AN2" s="198">
        <f>ROUND(N(data!B160),0)</f>
        <v>30</v>
      </c>
      <c r="AO2" s="198">
        <f>ROUND(N(data!B161),0)</f>
        <v>445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7</v>
      </c>
      <c r="AY2" s="198">
        <f>ROUND(N(data!D161),0)</f>
        <v>50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1229</v>
      </c>
      <c r="B1" s="12" t="s">
        <v>1230</v>
      </c>
      <c r="C1" s="12" t="s">
        <v>1231</v>
      </c>
      <c r="D1" s="10" t="s">
        <v>1232</v>
      </c>
      <c r="E1" s="10" t="s">
        <v>1233</v>
      </c>
      <c r="F1" s="10" t="s">
        <v>1234</v>
      </c>
      <c r="G1" s="10" t="s">
        <v>1235</v>
      </c>
      <c r="H1" s="10" t="s">
        <v>1236</v>
      </c>
      <c r="I1" s="10" t="s">
        <v>1237</v>
      </c>
      <c r="J1" s="10" t="s">
        <v>1238</v>
      </c>
      <c r="K1" s="10" t="s">
        <v>1239</v>
      </c>
      <c r="L1" s="10" t="s">
        <v>1240</v>
      </c>
      <c r="M1" s="10" t="s">
        <v>1241</v>
      </c>
      <c r="N1" s="10" t="s">
        <v>1242</v>
      </c>
      <c r="O1" s="10" t="s">
        <v>1243</v>
      </c>
      <c r="P1" s="10" t="s">
        <v>1244</v>
      </c>
      <c r="Q1" s="10" t="s">
        <v>1245</v>
      </c>
      <c r="R1" s="10" t="s">
        <v>1246</v>
      </c>
      <c r="S1" s="10" t="s">
        <v>1247</v>
      </c>
      <c r="T1" s="10" t="s">
        <v>1248</v>
      </c>
      <c r="U1" s="10" t="s">
        <v>1249</v>
      </c>
      <c r="V1" s="10" t="s">
        <v>1250</v>
      </c>
      <c r="W1" s="10" t="s">
        <v>1251</v>
      </c>
      <c r="X1" s="10" t="s">
        <v>1252</v>
      </c>
      <c r="Y1" s="10" t="s">
        <v>1253</v>
      </c>
      <c r="Z1" s="10" t="s">
        <v>1254</v>
      </c>
      <c r="AA1" s="10" t="s">
        <v>1255</v>
      </c>
      <c r="AB1" s="10" t="s">
        <v>1256</v>
      </c>
      <c r="AC1" s="10" t="s">
        <v>1257</v>
      </c>
      <c r="AD1" s="10" t="s">
        <v>1258</v>
      </c>
      <c r="AE1" s="10" t="s">
        <v>1259</v>
      </c>
      <c r="AF1" s="10" t="s">
        <v>1260</v>
      </c>
      <c r="AG1" s="10" t="s">
        <v>1261</v>
      </c>
      <c r="AH1" s="10" t="s">
        <v>1262</v>
      </c>
      <c r="AI1" s="10" t="s">
        <v>1263</v>
      </c>
      <c r="AJ1" s="10" t="s">
        <v>1264</v>
      </c>
      <c r="AK1" s="10" t="s">
        <v>1265</v>
      </c>
      <c r="AL1" s="10" t="s">
        <v>1266</v>
      </c>
      <c r="AM1" s="10" t="s">
        <v>1267</v>
      </c>
      <c r="AN1" s="10" t="s">
        <v>1268</v>
      </c>
      <c r="AO1" s="10" t="s">
        <v>1269</v>
      </c>
      <c r="AP1" s="10" t="s">
        <v>1270</v>
      </c>
      <c r="AQ1" s="10" t="s">
        <v>1271</v>
      </c>
      <c r="AR1" s="10" t="s">
        <v>1272</v>
      </c>
      <c r="AS1" s="10" t="s">
        <v>1273</v>
      </c>
      <c r="AT1" s="10" t="s">
        <v>1274</v>
      </c>
      <c r="AU1" s="10" t="s">
        <v>1275</v>
      </c>
      <c r="AV1" s="10" t="s">
        <v>1276</v>
      </c>
      <c r="AW1" s="10" t="s">
        <v>1277</v>
      </c>
      <c r="AX1" s="10" t="s">
        <v>1278</v>
      </c>
      <c r="AY1" s="10" t="s">
        <v>1279</v>
      </c>
      <c r="AZ1" s="10" t="s">
        <v>1280</v>
      </c>
      <c r="BA1" s="10" t="s">
        <v>1281</v>
      </c>
      <c r="BB1" s="10" t="s">
        <v>1282</v>
      </c>
      <c r="BC1" s="10" t="s">
        <v>1283</v>
      </c>
      <c r="BD1" s="10" t="s">
        <v>1284</v>
      </c>
      <c r="BE1" s="10" t="s">
        <v>1285</v>
      </c>
      <c r="BF1" s="10" t="s">
        <v>1286</v>
      </c>
      <c r="BG1" s="10" t="s">
        <v>1287</v>
      </c>
      <c r="BH1" s="10" t="s">
        <v>1288</v>
      </c>
      <c r="BI1" s="10" t="s">
        <v>1289</v>
      </c>
      <c r="BJ1" s="10" t="s">
        <v>1290</v>
      </c>
      <c r="BK1" s="10" t="s">
        <v>1291</v>
      </c>
      <c r="BL1" s="10" t="s">
        <v>1292</v>
      </c>
      <c r="BM1" s="10" t="s">
        <v>1293</v>
      </c>
      <c r="BN1" s="10" t="s">
        <v>1294</v>
      </c>
      <c r="BO1" s="10" t="s">
        <v>1295</v>
      </c>
      <c r="BP1" s="10" t="s">
        <v>1296</v>
      </c>
      <c r="BQ1" s="10" t="s">
        <v>1297</v>
      </c>
      <c r="BR1" s="10" t="s">
        <v>1298</v>
      </c>
      <c r="BS1" s="10" t="s">
        <v>1299</v>
      </c>
      <c r="BT1" s="10" t="s">
        <v>1300</v>
      </c>
      <c r="BU1" s="10" t="s">
        <v>1301</v>
      </c>
      <c r="BV1" s="10" t="s">
        <v>1302</v>
      </c>
      <c r="BW1" s="10" t="s">
        <v>1303</v>
      </c>
      <c r="BX1" s="10" t="s">
        <v>1304</v>
      </c>
      <c r="BY1" s="10" t="s">
        <v>1305</v>
      </c>
      <c r="BZ1" s="10" t="s">
        <v>1306</v>
      </c>
      <c r="CA1" s="10" t="s">
        <v>1307</v>
      </c>
      <c r="CB1" s="10" t="s">
        <v>1308</v>
      </c>
      <c r="CC1" s="10" t="s">
        <v>1309</v>
      </c>
      <c r="CD1" s="10" t="s">
        <v>1310</v>
      </c>
      <c r="CE1" s="10" t="s">
        <v>1311</v>
      </c>
      <c r="CF1" s="10" t="s">
        <v>1312</v>
      </c>
      <c r="CG1" s="10" t="s">
        <v>1313</v>
      </c>
      <c r="CH1" s="10" t="s">
        <v>1314</v>
      </c>
      <c r="CI1" s="10" t="s">
        <v>1315</v>
      </c>
      <c r="CJ1" s="10" t="s">
        <v>1316</v>
      </c>
      <c r="CK1" s="10" t="s">
        <v>1317</v>
      </c>
      <c r="CL1" s="10" t="s">
        <v>1318</v>
      </c>
      <c r="CM1" s="10" t="s">
        <v>1319</v>
      </c>
      <c r="CN1" s="10" t="s">
        <v>1320</v>
      </c>
      <c r="CO1" s="10" t="s">
        <v>1321</v>
      </c>
      <c r="CP1" s="10" t="s">
        <v>1322</v>
      </c>
      <c r="CQ1" s="197" t="s">
        <v>1323</v>
      </c>
      <c r="CR1" s="197" t="s">
        <v>1324</v>
      </c>
      <c r="CS1" s="197" t="s">
        <v>1325</v>
      </c>
      <c r="CT1" s="197" t="s">
        <v>1326</v>
      </c>
      <c r="CU1" s="197" t="s">
        <v>1327</v>
      </c>
      <c r="CV1" s="197" t="s">
        <v>1328</v>
      </c>
      <c r="CW1" s="197" t="s">
        <v>1329</v>
      </c>
      <c r="CX1" s="197" t="s">
        <v>1330</v>
      </c>
      <c r="CY1" s="197" t="s">
        <v>1331</v>
      </c>
      <c r="CZ1" s="197" t="s">
        <v>1332</v>
      </c>
      <c r="DA1" s="197" t="s">
        <v>1333</v>
      </c>
      <c r="DB1" s="197" t="s">
        <v>1334</v>
      </c>
      <c r="DC1" s="197" t="s">
        <v>1335</v>
      </c>
      <c r="DD1" s="197" t="s">
        <v>1336</v>
      </c>
      <c r="DE1" s="10" t="s">
        <v>1337</v>
      </c>
      <c r="DF1" s="10" t="s">
        <v>1338</v>
      </c>
      <c r="DG1" s="10" t="s">
        <v>1339</v>
      </c>
      <c r="DH1" s="10" t="s">
        <v>1340</v>
      </c>
    </row>
    <row r="2" spans="1:112" s="169" customFormat="1" ht="12.6" customHeight="1" x14ac:dyDescent="0.25">
      <c r="A2" s="199" t="str">
        <f>RIGHT(data!C97,3)</f>
        <v>008</v>
      </c>
      <c r="B2" s="200" t="str">
        <f>RIGHT(data!C96,4)</f>
        <v>2024</v>
      </c>
      <c r="C2" s="12" t="s">
        <v>1157</v>
      </c>
      <c r="D2" s="198">
        <f>ROUND(N(data!C266),0)</f>
        <v>4594596</v>
      </c>
      <c r="E2" s="198">
        <f>ROUND(N(data!C267),0)</f>
        <v>0</v>
      </c>
      <c r="F2" s="198">
        <f>ROUND(N(data!C268),0)</f>
        <v>11943742</v>
      </c>
      <c r="G2" s="198">
        <f>ROUND(N(data!C269),0)</f>
        <v>5203262</v>
      </c>
      <c r="H2" s="198">
        <f>ROUND(N(data!C270),0)</f>
        <v>164874</v>
      </c>
      <c r="I2" s="198">
        <f>ROUND(N(data!C271),0)</f>
        <v>2027187</v>
      </c>
      <c r="J2" s="198">
        <f>ROUND(N(data!C272),0)</f>
        <v>0</v>
      </c>
      <c r="K2" s="198">
        <f>ROUND(N(data!C273),0)</f>
        <v>633766</v>
      </c>
      <c r="L2" s="198">
        <f>ROUND(N(data!C274),0)</f>
        <v>284453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3282690</v>
      </c>
      <c r="Q2" s="198">
        <f>ROUND(N(data!C283),0)</f>
        <v>203706</v>
      </c>
      <c r="R2" s="198">
        <f>ROUND(N(data!C284),0)</f>
        <v>1848602</v>
      </c>
      <c r="S2" s="198">
        <f>ROUND(N(data!C285),0)</f>
        <v>17239895</v>
      </c>
      <c r="T2" s="198">
        <f>ROUND(N(data!C286),0)</f>
        <v>13404878</v>
      </c>
      <c r="U2" s="198">
        <f>ROUND(N(data!C287),0)</f>
        <v>635152</v>
      </c>
      <c r="V2" s="198">
        <f>ROUND(N(data!C288),0)</f>
        <v>7853595</v>
      </c>
      <c r="W2" s="198">
        <f>ROUND(N(data!C289),0)</f>
        <v>0</v>
      </c>
      <c r="X2" s="198">
        <f>ROUND(N(data!C290),0)</f>
        <v>1518850</v>
      </c>
      <c r="Y2" s="198">
        <f>ROUND(N(data!C291),0)</f>
        <v>0</v>
      </c>
      <c r="Z2" s="198">
        <f>ROUND(N(data!C292),0)</f>
        <v>23030170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1956865</v>
      </c>
      <c r="AJ2" s="198">
        <f>ROUND(N(data!C315),0)</f>
        <v>3293221</v>
      </c>
      <c r="AK2" s="198">
        <f>ROUND(N(data!C316),0)</f>
        <v>2547631</v>
      </c>
      <c r="AL2" s="198">
        <f>ROUND(N(data!C317),0)</f>
        <v>0</v>
      </c>
      <c r="AM2" s="198">
        <f>ROUND(N(data!C318),0)</f>
        <v>0</v>
      </c>
      <c r="AN2" s="198">
        <f>ROUND(N(data!C319),0)</f>
        <v>574283</v>
      </c>
      <c r="AO2" s="198">
        <f>ROUND(N(data!C320),0)</f>
        <v>0</v>
      </c>
      <c r="AP2" s="198">
        <f>ROUND(N(data!C321),0)</f>
        <v>0</v>
      </c>
      <c r="AQ2" s="198">
        <f>ROUND(N(data!C322),0)</f>
        <v>221752</v>
      </c>
      <c r="AR2" s="198">
        <f>ROUND(N(data!C323),0)</f>
        <v>974064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850517</v>
      </c>
      <c r="AZ2" s="198">
        <f>ROUND(N(data!C335),0)</f>
        <v>5624974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22333310</v>
      </c>
      <c r="BJ2" s="198">
        <f>ROUND(N(data!C349),0)</f>
        <v>0</v>
      </c>
      <c r="BK2" s="198">
        <f>ROUND(N(data!CE60),2)</f>
        <v>214.76</v>
      </c>
      <c r="BL2" s="198">
        <f>ROUND(N(data!C358),0)</f>
        <v>4249529</v>
      </c>
      <c r="BM2" s="198">
        <f>ROUND(N(data!C359),0)</f>
        <v>67085087</v>
      </c>
      <c r="BN2" s="198">
        <f>ROUND(N(data!C363),0)</f>
        <v>29989841</v>
      </c>
      <c r="BO2" s="198">
        <f>ROUND(N(data!C364),0)</f>
        <v>1118610</v>
      </c>
      <c r="BP2" s="198">
        <f>ROUND(N(data!C365),0)</f>
        <v>0</v>
      </c>
      <c r="BQ2" s="198">
        <f>ROUND(N(data!D381),0)</f>
        <v>7907582</v>
      </c>
      <c r="BR2" s="198">
        <f>ROUND(N(data!C370),0)</f>
        <v>67019</v>
      </c>
      <c r="BS2" s="198">
        <f>ROUND(N(data!C371),0)</f>
        <v>7362830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-4662</v>
      </c>
      <c r="CA2" s="198">
        <f>ROUND(N(data!C379),0)</f>
        <v>0</v>
      </c>
      <c r="CB2" s="198">
        <f>ROUND(N(data!C380),0)</f>
        <v>482396</v>
      </c>
      <c r="CC2" s="198">
        <f>ROUND(N(data!C382),0)</f>
        <v>996046</v>
      </c>
      <c r="CD2" s="198">
        <f>ROUND(N(data!C389),0)</f>
        <v>20967609</v>
      </c>
      <c r="CE2" s="198">
        <f>ROUND(N(data!C390),0)</f>
        <v>4697138</v>
      </c>
      <c r="CF2" s="198">
        <f>ROUND(N(data!C391),0)</f>
        <v>2521792</v>
      </c>
      <c r="CG2" s="198">
        <f>ROUND(N(data!C392),0)</f>
        <v>5040256</v>
      </c>
      <c r="CH2" s="198">
        <f>ROUND(N(data!C393),0)</f>
        <v>377214</v>
      </c>
      <c r="CI2" s="198">
        <f>ROUND(N(data!C394),0)</f>
        <v>3046249</v>
      </c>
      <c r="CJ2" s="198">
        <f>ROUND(N(data!C395),0)</f>
        <v>1658387</v>
      </c>
      <c r="CK2" s="198">
        <f>ROUND(N(data!C396),0)</f>
        <v>422741</v>
      </c>
      <c r="CL2" s="198">
        <f>ROUND(N(data!C397),0)</f>
        <v>307546</v>
      </c>
      <c r="CM2" s="198">
        <f>ROUND(N(data!C398),0)</f>
        <v>26822</v>
      </c>
      <c r="CN2" s="198">
        <f>ROUND(N(data!C399),0)</f>
        <v>383004</v>
      </c>
      <c r="CO2" s="198">
        <f>ROUND(N(data!C362),0)</f>
        <v>1118928</v>
      </c>
      <c r="CP2" s="198">
        <f>ROUND(N(data!D415),0)</f>
        <v>2879339</v>
      </c>
      <c r="CQ2" s="52">
        <f>ROUND(N(data!C401),0)</f>
        <v>0</v>
      </c>
      <c r="CR2" s="52">
        <f>ROUND(N(data!C402),0)</f>
        <v>1772183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238025</v>
      </c>
      <c r="CY2" s="52">
        <f>ROUND(N(data!C409),0)</f>
        <v>0</v>
      </c>
      <c r="CZ2" s="52">
        <f>ROUND(N(data!C410),0)</f>
        <v>291652</v>
      </c>
      <c r="DA2" s="52">
        <f>ROUND(N(data!C411),0)</f>
        <v>0</v>
      </c>
      <c r="DB2" s="52">
        <f>ROUND(N(data!C412),0)</f>
        <v>0</v>
      </c>
      <c r="DC2" s="52">
        <f>ROUND(N(data!C413),0)</f>
        <v>377214</v>
      </c>
      <c r="DD2" s="52">
        <f>ROUND(N(data!C414),0)</f>
        <v>200265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PuiLqwSvYNr2yH0dEZsdsQLg4Mqw0Co7SMhSmmG0uoiLpKZmbKEfgdksu97qm7Kx0nTF7ruoHJjWPuKK6qyH3w==" saltValue="4lq9p8mfRGb9Q77bVnpS/A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B48" sqref="B48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1341</v>
      </c>
      <c r="B1" s="12" t="s">
        <v>1342</v>
      </c>
      <c r="C1" s="10" t="s">
        <v>1343</v>
      </c>
      <c r="D1" s="12" t="s">
        <v>1344</v>
      </c>
      <c r="E1" s="10" t="s">
        <v>1345</v>
      </c>
      <c r="F1" s="10" t="s">
        <v>1346</v>
      </c>
      <c r="G1" s="10" t="s">
        <v>1347</v>
      </c>
      <c r="H1" s="10" t="s">
        <v>1348</v>
      </c>
      <c r="I1" s="10" t="s">
        <v>1349</v>
      </c>
      <c r="J1" s="10" t="s">
        <v>1350</v>
      </c>
      <c r="K1" s="10" t="s">
        <v>1351</v>
      </c>
      <c r="L1" s="10" t="s">
        <v>1352</v>
      </c>
      <c r="M1" s="10" t="s">
        <v>1353</v>
      </c>
      <c r="N1" s="10" t="s">
        <v>1354</v>
      </c>
      <c r="O1" s="10" t="s">
        <v>1355</v>
      </c>
      <c r="P1" s="10" t="s">
        <v>1323</v>
      </c>
      <c r="Q1" s="10" t="s">
        <v>1324</v>
      </c>
      <c r="R1" s="10" t="s">
        <v>1325</v>
      </c>
      <c r="S1" s="10" t="s">
        <v>1326</v>
      </c>
      <c r="T1" s="10" t="s">
        <v>1327</v>
      </c>
      <c r="U1" s="10" t="s">
        <v>1328</v>
      </c>
      <c r="V1" s="10" t="s">
        <v>1329</v>
      </c>
      <c r="W1" s="10" t="s">
        <v>1330</v>
      </c>
      <c r="X1" s="10" t="s">
        <v>1331</v>
      </c>
      <c r="Y1" s="10" t="s">
        <v>1332</v>
      </c>
      <c r="Z1" s="10" t="s">
        <v>1333</v>
      </c>
      <c r="AA1" s="10" t="s">
        <v>1334</v>
      </c>
      <c r="AB1" s="10" t="s">
        <v>1335</v>
      </c>
      <c r="AC1" s="10" t="s">
        <v>1336</v>
      </c>
      <c r="AD1" s="10" t="s">
        <v>1356</v>
      </c>
      <c r="AE1" s="10" t="s">
        <v>1357</v>
      </c>
      <c r="AF1" s="10" t="s">
        <v>1358</v>
      </c>
      <c r="AG1" s="10" t="s">
        <v>1359</v>
      </c>
      <c r="AH1" s="10" t="s">
        <v>1360</v>
      </c>
      <c r="AI1" s="10" t="s">
        <v>1361</v>
      </c>
      <c r="AJ1" s="10" t="s">
        <v>1362</v>
      </c>
      <c r="AK1" s="10" t="s">
        <v>1363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008</v>
      </c>
      <c r="B2" s="200" t="str">
        <f>RIGHT(data!$C$96,4)</f>
        <v>2024</v>
      </c>
      <c r="C2" s="12" t="str">
        <f>data!C$55</f>
        <v>6010</v>
      </c>
      <c r="D2" s="12" t="s">
        <v>1157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008</v>
      </c>
      <c r="B3" s="200" t="str">
        <f>RIGHT(data!$C$96,4)</f>
        <v>2024</v>
      </c>
      <c r="C3" s="12" t="str">
        <f>data!D$55</f>
        <v>6030</v>
      </c>
      <c r="D3" s="12" t="s">
        <v>1157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008</v>
      </c>
      <c r="B4" s="200" t="str">
        <f>RIGHT(data!$C$96,4)</f>
        <v>2024</v>
      </c>
      <c r="C4" s="12" t="str">
        <f>data!E$55</f>
        <v>6070</v>
      </c>
      <c r="D4" s="12" t="s">
        <v>1157</v>
      </c>
      <c r="E4" s="198">
        <f>ROUND(N(data!E59), 0)</f>
        <v>0</v>
      </c>
      <c r="F4" s="271">
        <f>ROUND(N(data!E60), 2)</f>
        <v>16.350000000000001</v>
      </c>
      <c r="G4" s="198">
        <f>ROUND(N(data!E61), 0)</f>
        <v>1612213</v>
      </c>
      <c r="H4" s="198">
        <f>ROUND(N(data!E62), 0)</f>
        <v>343260</v>
      </c>
      <c r="I4" s="198">
        <f>ROUND(N(data!E63), 0)</f>
        <v>800013</v>
      </c>
      <c r="J4" s="198">
        <f>ROUND(N(data!E64), 0)</f>
        <v>183110</v>
      </c>
      <c r="K4" s="198">
        <f>ROUND(N(data!E65), 0)</f>
        <v>0</v>
      </c>
      <c r="L4" s="198">
        <f>ROUND(N(data!E66), 0)</f>
        <v>97431</v>
      </c>
      <c r="M4" s="198">
        <f>ROUND(N(data!E67), 0)</f>
        <v>0</v>
      </c>
      <c r="N4" s="198">
        <f>ROUND(N(data!E68), 0)</f>
        <v>-6612</v>
      </c>
      <c r="O4" s="198">
        <f>ROUND(N(data!E69), 0)</f>
        <v>692257</v>
      </c>
      <c r="P4" s="198">
        <f>ROUND(N(data!E70), 0)</f>
        <v>0</v>
      </c>
      <c r="Q4" s="198">
        <f>ROUND(N(data!E71), 0)</f>
        <v>645867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12733</v>
      </c>
      <c r="X4" s="198">
        <f>ROUND(N(data!E78), 0)</f>
        <v>0</v>
      </c>
      <c r="Y4" s="198">
        <f>ROUND(N(data!E79), 0)</f>
        <v>6000</v>
      </c>
      <c r="Z4" s="198">
        <f>ROUND(N(data!E80), 0)</f>
        <v>0</v>
      </c>
      <c r="AA4" s="198">
        <f>ROUND(N(data!E81), 0)</f>
        <v>0</v>
      </c>
      <c r="AB4" s="198">
        <f>ROUND(N(data!E82), 0)</f>
        <v>8195</v>
      </c>
      <c r="AC4" s="198">
        <f>ROUND(N(data!E83), 0)</f>
        <v>19462</v>
      </c>
      <c r="AD4" s="198">
        <f>ROUND(N(data!E84), 0)</f>
        <v>0</v>
      </c>
      <c r="AE4" s="198">
        <f>ROUND(N(data!E89), 0)</f>
        <v>4561563</v>
      </c>
      <c r="AF4" s="198">
        <f>ROUND(N(data!E87), 0)</f>
        <v>2747893</v>
      </c>
      <c r="AG4" s="198">
        <f>ROUND(N(data!E90), 0)</f>
        <v>5409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271">
        <f>ROUND(N(data!E94), 2)</f>
        <v>8.73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008</v>
      </c>
      <c r="B5" s="200" t="str">
        <f>RIGHT(data!$C$96,4)</f>
        <v>2024</v>
      </c>
      <c r="C5" s="12" t="str">
        <f>data!F$55</f>
        <v>6100</v>
      </c>
      <c r="D5" s="12" t="s">
        <v>1157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008</v>
      </c>
      <c r="B6" s="200" t="str">
        <f>RIGHT(data!$C$96,4)</f>
        <v>2024</v>
      </c>
      <c r="C6" s="12" t="str">
        <f>data!G$55</f>
        <v>6120</v>
      </c>
      <c r="D6" s="12" t="s">
        <v>1157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008</v>
      </c>
      <c r="B7" s="200" t="str">
        <f>RIGHT(data!$C$96,4)</f>
        <v>2024</v>
      </c>
      <c r="C7" s="12" t="str">
        <f>data!H$55</f>
        <v>6140</v>
      </c>
      <c r="D7" s="12" t="s">
        <v>1157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008</v>
      </c>
      <c r="B8" s="200" t="str">
        <f>RIGHT(data!$C$96,4)</f>
        <v>2024</v>
      </c>
      <c r="C8" s="12" t="str">
        <f>data!I$55</f>
        <v>6150</v>
      </c>
      <c r="D8" s="12" t="s">
        <v>1157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008</v>
      </c>
      <c r="B9" s="200" t="str">
        <f>RIGHT(data!$C$96,4)</f>
        <v>2024</v>
      </c>
      <c r="C9" s="12" t="str">
        <f>data!J$55</f>
        <v>6170</v>
      </c>
      <c r="D9" s="12" t="s">
        <v>1157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008</v>
      </c>
      <c r="B10" s="200" t="str">
        <f>RIGHT(data!$C$96,4)</f>
        <v>2024</v>
      </c>
      <c r="C10" s="12" t="str">
        <f>data!K$55</f>
        <v>6200</v>
      </c>
      <c r="D10" s="12" t="s">
        <v>1157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008</v>
      </c>
      <c r="B11" s="200" t="str">
        <f>RIGHT(data!$C$96,4)</f>
        <v>2024</v>
      </c>
      <c r="C11" s="12" t="str">
        <f>data!L$55</f>
        <v>6210</v>
      </c>
      <c r="D11" s="12" t="s">
        <v>1157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008</v>
      </c>
      <c r="B12" s="200" t="str">
        <f>RIGHT(data!$C$96,4)</f>
        <v>2024</v>
      </c>
      <c r="C12" s="12" t="str">
        <f>data!M$55</f>
        <v>6330</v>
      </c>
      <c r="D12" s="12" t="s">
        <v>1157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008</v>
      </c>
      <c r="B13" s="200" t="str">
        <f>RIGHT(data!$C$96,4)</f>
        <v>2024</v>
      </c>
      <c r="C13" s="12" t="str">
        <f>data!N$55</f>
        <v>6400</v>
      </c>
      <c r="D13" s="12" t="s">
        <v>1157</v>
      </c>
      <c r="E13" s="198">
        <f>ROUND(N(data!N59), 0)</f>
        <v>0</v>
      </c>
      <c r="F13" s="271">
        <f>ROUND(N(data!N60), 2)</f>
        <v>3.15</v>
      </c>
      <c r="G13" s="198">
        <f>ROUND(N(data!N61), 0)</f>
        <v>250530</v>
      </c>
      <c r="H13" s="198">
        <f>ROUND(N(data!N62), 0)</f>
        <v>59573</v>
      </c>
      <c r="I13" s="198">
        <f>ROUND(N(data!N63), 0)</f>
        <v>126116</v>
      </c>
      <c r="J13" s="198">
        <f>ROUND(N(data!N64), 0)</f>
        <v>2216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1500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1500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1028880</v>
      </c>
      <c r="AF13" s="198">
        <f>ROUND(N(data!N87), 0)</f>
        <v>0</v>
      </c>
      <c r="AG13" s="198">
        <f>ROUND(N(data!N90), 0)</f>
        <v>1152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008</v>
      </c>
      <c r="B14" s="200" t="str">
        <f>RIGHT(data!$C$96,4)</f>
        <v>2024</v>
      </c>
      <c r="C14" s="12" t="str">
        <f>data!O$55</f>
        <v>7010</v>
      </c>
      <c r="D14" s="12" t="s">
        <v>1157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008</v>
      </c>
      <c r="B15" s="200" t="str">
        <f>RIGHT(data!$C$96,4)</f>
        <v>2024</v>
      </c>
      <c r="C15" s="12" t="str">
        <f>data!P$55</f>
        <v>7020</v>
      </c>
      <c r="D15" s="12" t="s">
        <v>1157</v>
      </c>
      <c r="E15" s="198">
        <f>ROUND(N(data!P59), 0)</f>
        <v>0</v>
      </c>
      <c r="F15" s="271">
        <f>ROUND(N(data!P60), 2)</f>
        <v>12.97</v>
      </c>
      <c r="G15" s="198">
        <f>ROUND(N(data!P61), 0)</f>
        <v>1935269</v>
      </c>
      <c r="H15" s="198">
        <f>ROUND(N(data!P62), 0)</f>
        <v>344000</v>
      </c>
      <c r="I15" s="198">
        <f>ROUND(N(data!P63), 0)</f>
        <v>0</v>
      </c>
      <c r="J15" s="198">
        <f>ROUND(N(data!P64), 0)</f>
        <v>737120</v>
      </c>
      <c r="K15" s="198">
        <f>ROUND(N(data!P65), 0)</f>
        <v>0</v>
      </c>
      <c r="L15" s="198">
        <f>ROUND(N(data!P66), 0)</f>
        <v>29403</v>
      </c>
      <c r="M15" s="198">
        <f>ROUND(N(data!P67), 0)</f>
        <v>0</v>
      </c>
      <c r="N15" s="198">
        <f>ROUND(N(data!P68), 0)</f>
        <v>0</v>
      </c>
      <c r="O15" s="198">
        <f>ROUND(N(data!P69), 0)</f>
        <v>28088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3478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24610</v>
      </c>
      <c r="AD15" s="198">
        <f>ROUND(N(data!P84), 0)</f>
        <v>0</v>
      </c>
      <c r="AE15" s="198">
        <f>ROUND(N(data!P89), 0)</f>
        <v>6823931</v>
      </c>
      <c r="AF15" s="198">
        <f>ROUND(N(data!P87), 0)</f>
        <v>106094</v>
      </c>
      <c r="AG15" s="198">
        <f>ROUND(N(data!P90), 0)</f>
        <v>5661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3.56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008</v>
      </c>
      <c r="B16" s="200" t="str">
        <f>RIGHT(data!$C$96,4)</f>
        <v>2024</v>
      </c>
      <c r="C16" s="12" t="str">
        <f>data!Q$55</f>
        <v>7030</v>
      </c>
      <c r="D16" s="12" t="s">
        <v>1157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008</v>
      </c>
      <c r="B17" s="200" t="str">
        <f>RIGHT(data!$C$96,4)</f>
        <v>2024</v>
      </c>
      <c r="C17" s="12" t="str">
        <f>data!R$55</f>
        <v>7040</v>
      </c>
      <c r="D17" s="12" t="s">
        <v>1157</v>
      </c>
      <c r="E17" s="198">
        <f>ROUND(N(data!R59), 0)</f>
        <v>0</v>
      </c>
      <c r="F17" s="271">
        <f>ROUND(N(data!R60), 2)</f>
        <v>1</v>
      </c>
      <c r="G17" s="198">
        <f>ROUND(N(data!R61), 0)</f>
        <v>243285</v>
      </c>
      <c r="H17" s="198">
        <f>ROUND(N(data!R62), 0)</f>
        <v>41967</v>
      </c>
      <c r="I17" s="198">
        <f>ROUND(N(data!R63), 0)</f>
        <v>149268</v>
      </c>
      <c r="J17" s="198">
        <f>ROUND(N(data!R64), 0)</f>
        <v>8636</v>
      </c>
      <c r="K17" s="198">
        <f>ROUND(N(data!R65), 0)</f>
        <v>0</v>
      </c>
      <c r="L17" s="198">
        <f>ROUND(N(data!R66), 0)</f>
        <v>2259</v>
      </c>
      <c r="M17" s="198">
        <f>ROUND(N(data!R67), 0)</f>
        <v>0</v>
      </c>
      <c r="N17" s="198">
        <f>ROUND(N(data!R68), 0)</f>
        <v>0</v>
      </c>
      <c r="O17" s="198">
        <f>ROUND(N(data!R69), 0)</f>
        <v>6038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610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5428</v>
      </c>
      <c r="AD17" s="198">
        <f>ROUND(N(data!R84), 0)</f>
        <v>0</v>
      </c>
      <c r="AE17" s="198">
        <f>ROUND(N(data!R89), 0)</f>
        <v>523247</v>
      </c>
      <c r="AF17" s="198">
        <f>ROUND(N(data!R87), 0)</f>
        <v>12636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1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008</v>
      </c>
      <c r="B18" s="200" t="str">
        <f>RIGHT(data!$C$96,4)</f>
        <v>2024</v>
      </c>
      <c r="C18" s="12" t="str">
        <f>data!S$55</f>
        <v>7050</v>
      </c>
      <c r="D18" s="12" t="s">
        <v>1157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008</v>
      </c>
      <c r="B19" s="200" t="str">
        <f>RIGHT(data!$C$96,4)</f>
        <v>2024</v>
      </c>
      <c r="C19" s="12" t="str">
        <f>data!T$55</f>
        <v>7060</v>
      </c>
      <c r="D19" s="12" t="s">
        <v>1157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008</v>
      </c>
      <c r="B20" s="200" t="str">
        <f>RIGHT(data!$C$96,4)</f>
        <v>2024</v>
      </c>
      <c r="C20" s="12" t="str">
        <f>data!U$55</f>
        <v>7070</v>
      </c>
      <c r="D20" s="12" t="s">
        <v>1157</v>
      </c>
      <c r="E20" s="198">
        <f>ROUND(N(data!U59), 0)</f>
        <v>0</v>
      </c>
      <c r="F20" s="271">
        <f>ROUND(N(data!U60), 2)</f>
        <v>9</v>
      </c>
      <c r="G20" s="198">
        <f>ROUND(N(data!U61), 0)</f>
        <v>719817</v>
      </c>
      <c r="H20" s="198">
        <f>ROUND(N(data!U62), 0)</f>
        <v>146271</v>
      </c>
      <c r="I20" s="198">
        <f>ROUND(N(data!U63), 0)</f>
        <v>18000</v>
      </c>
      <c r="J20" s="198">
        <f>ROUND(N(data!U64), 0)</f>
        <v>456675</v>
      </c>
      <c r="K20" s="198">
        <f>ROUND(N(data!U65), 0)</f>
        <v>0</v>
      </c>
      <c r="L20" s="198">
        <f>ROUND(N(data!U66), 0)</f>
        <v>230999</v>
      </c>
      <c r="M20" s="198">
        <f>ROUND(N(data!U67), 0)</f>
        <v>0</v>
      </c>
      <c r="N20" s="198">
        <f>ROUND(N(data!U68), 0)</f>
        <v>878</v>
      </c>
      <c r="O20" s="198">
        <f>ROUND(N(data!U69), 0)</f>
        <v>208826</v>
      </c>
      <c r="P20" s="198">
        <f>ROUND(N(data!U70), 0)</f>
        <v>0</v>
      </c>
      <c r="Q20" s="198">
        <f>ROUND(N(data!U71), 0)</f>
        <v>190200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2185</v>
      </c>
      <c r="X20" s="198">
        <f>ROUND(N(data!U78), 0)</f>
        <v>0</v>
      </c>
      <c r="Y20" s="198">
        <f>ROUND(N(data!U79), 0)</f>
        <v>9167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7274</v>
      </c>
      <c r="AD20" s="198">
        <f>ROUND(N(data!U84), 0)</f>
        <v>0</v>
      </c>
      <c r="AE20" s="198">
        <f>ROUND(N(data!U89), 0)</f>
        <v>9377444</v>
      </c>
      <c r="AF20" s="198">
        <f>ROUND(N(data!U87), 0)</f>
        <v>338686</v>
      </c>
      <c r="AG20" s="198">
        <f>ROUND(N(data!U90), 0)</f>
        <v>1784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008</v>
      </c>
      <c r="B21" s="200" t="str">
        <f>RIGHT(data!$C$96,4)</f>
        <v>2024</v>
      </c>
      <c r="C21" s="12" t="str">
        <f>data!V$55</f>
        <v>7110</v>
      </c>
      <c r="D21" s="12" t="s">
        <v>1157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008</v>
      </c>
      <c r="B22" s="200" t="str">
        <f>RIGHT(data!$C$96,4)</f>
        <v>2024</v>
      </c>
      <c r="C22" s="12" t="str">
        <f>data!W$55</f>
        <v>7120</v>
      </c>
      <c r="D22" s="12" t="s">
        <v>1157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108816</v>
      </c>
      <c r="J22" s="198">
        <f>ROUND(N(data!W64), 0)</f>
        <v>0</v>
      </c>
      <c r="K22" s="198">
        <f>ROUND(N(data!W65), 0)</f>
        <v>0</v>
      </c>
      <c r="L22" s="198">
        <f>ROUND(N(data!W66), 0)</f>
        <v>6374</v>
      </c>
      <c r="M22" s="198">
        <f>ROUND(N(data!W67), 0)</f>
        <v>0</v>
      </c>
      <c r="N22" s="198">
        <f>ROUND(N(data!W68), 0)</f>
        <v>381498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2921465</v>
      </c>
      <c r="AF22" s="198">
        <f>ROUND(N(data!W87), 0)</f>
        <v>59255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008</v>
      </c>
      <c r="B23" s="200" t="str">
        <f>RIGHT(data!$C$96,4)</f>
        <v>2024</v>
      </c>
      <c r="C23" s="12" t="str">
        <f>data!X$55</f>
        <v>7130</v>
      </c>
      <c r="D23" s="12" t="s">
        <v>1157</v>
      </c>
      <c r="E23" s="198">
        <f>ROUND(N(data!X59), 0)</f>
        <v>0</v>
      </c>
      <c r="F23" s="271">
        <f>ROUND(N(data!X60), 2)</f>
        <v>0</v>
      </c>
      <c r="G23" s="198">
        <f>ROUND(N(data!X61), 0)</f>
        <v>73531</v>
      </c>
      <c r="H23" s="198">
        <f>ROUND(N(data!X62), 0)</f>
        <v>488</v>
      </c>
      <c r="I23" s="198">
        <f>ROUND(N(data!X63), 0)</f>
        <v>186663</v>
      </c>
      <c r="J23" s="198">
        <f>ROUND(N(data!X64), 0)</f>
        <v>19188</v>
      </c>
      <c r="K23" s="198">
        <f>ROUND(N(data!X65), 0)</f>
        <v>0</v>
      </c>
      <c r="L23" s="198">
        <f>ROUND(N(data!X66), 0)</f>
        <v>79479</v>
      </c>
      <c r="M23" s="198">
        <f>ROUND(N(data!X67), 0)</f>
        <v>0</v>
      </c>
      <c r="N23" s="198">
        <f>ROUND(N(data!X68), 0)</f>
        <v>0</v>
      </c>
      <c r="O23" s="198">
        <f>ROUND(N(data!X69), 0)</f>
        <v>7941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7941</v>
      </c>
      <c r="AD23" s="198">
        <f>ROUND(N(data!X84), 0)</f>
        <v>0</v>
      </c>
      <c r="AE23" s="198">
        <f>ROUND(N(data!X89), 0)</f>
        <v>9106273</v>
      </c>
      <c r="AF23" s="198">
        <f>ROUND(N(data!X87), 0)</f>
        <v>135803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008</v>
      </c>
      <c r="B24" s="200" t="str">
        <f>RIGHT(data!$C$96,4)</f>
        <v>2024</v>
      </c>
      <c r="C24" s="12" t="str">
        <f>data!Y$55</f>
        <v>7140</v>
      </c>
      <c r="D24" s="12" t="s">
        <v>1157</v>
      </c>
      <c r="E24" s="198">
        <f>ROUND(N(data!Y59), 0)</f>
        <v>0</v>
      </c>
      <c r="F24" s="271">
        <f>ROUND(N(data!Y60), 2)</f>
        <v>7.93</v>
      </c>
      <c r="G24" s="198">
        <f>ROUND(N(data!Y61), 0)</f>
        <v>868511</v>
      </c>
      <c r="H24" s="198">
        <f>ROUND(N(data!Y62), 0)</f>
        <v>199920</v>
      </c>
      <c r="I24" s="198">
        <f>ROUND(N(data!Y63), 0)</f>
        <v>302228</v>
      </c>
      <c r="J24" s="198">
        <f>ROUND(N(data!Y64), 0)</f>
        <v>43097</v>
      </c>
      <c r="K24" s="198">
        <f>ROUND(N(data!Y65), 0)</f>
        <v>0</v>
      </c>
      <c r="L24" s="198">
        <f>ROUND(N(data!Y66), 0)</f>
        <v>206103</v>
      </c>
      <c r="M24" s="198">
        <f>ROUND(N(data!Y67), 0)</f>
        <v>0</v>
      </c>
      <c r="N24" s="198">
        <f>ROUND(N(data!Y68), 0)</f>
        <v>15809</v>
      </c>
      <c r="O24" s="198">
        <f>ROUND(N(data!Y69), 0)</f>
        <v>95148</v>
      </c>
      <c r="P24" s="198">
        <f>ROUND(N(data!Y70), 0)</f>
        <v>0</v>
      </c>
      <c r="Q24" s="198">
        <f>ROUND(N(data!Y71), 0)</f>
        <v>61893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33254</v>
      </c>
      <c r="AD24" s="198">
        <f>ROUND(N(data!Y84), 0)</f>
        <v>0</v>
      </c>
      <c r="AE24" s="198">
        <f>ROUND(N(data!Y89), 0)</f>
        <v>5996716</v>
      </c>
      <c r="AF24" s="198">
        <f>ROUND(N(data!Y87), 0)</f>
        <v>140114</v>
      </c>
      <c r="AG24" s="198">
        <f>ROUND(N(data!Y90), 0)</f>
        <v>2878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008</v>
      </c>
      <c r="B25" s="200" t="str">
        <f>RIGHT(data!$C$96,4)</f>
        <v>2024</v>
      </c>
      <c r="C25" s="12" t="str">
        <f>data!Z$55</f>
        <v>7150</v>
      </c>
      <c r="D25" s="12" t="s">
        <v>1157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008</v>
      </c>
      <c r="B26" s="200" t="str">
        <f>RIGHT(data!$C$96,4)</f>
        <v>2024</v>
      </c>
      <c r="C26" s="12" t="str">
        <f>data!AA$55</f>
        <v>7160</v>
      </c>
      <c r="D26" s="12" t="s">
        <v>1157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008</v>
      </c>
      <c r="B27" s="200" t="str">
        <f>RIGHT(data!$C$96,4)</f>
        <v>2024</v>
      </c>
      <c r="C27" s="12" t="str">
        <f>data!AB$55</f>
        <v>7170</v>
      </c>
      <c r="D27" s="12" t="s">
        <v>1157</v>
      </c>
      <c r="E27" s="198">
        <f>ROUND(N(data!AB59), 0)</f>
        <v>0</v>
      </c>
      <c r="F27" s="271">
        <f>ROUND(N(data!AB60), 2)</f>
        <v>7.75</v>
      </c>
      <c r="G27" s="198">
        <f>ROUND(N(data!AB61), 0)</f>
        <v>1019760</v>
      </c>
      <c r="H27" s="198">
        <f>ROUND(N(data!AB62), 0)</f>
        <v>169867</v>
      </c>
      <c r="I27" s="198">
        <f>ROUND(N(data!AB63), 0)</f>
        <v>37563</v>
      </c>
      <c r="J27" s="198">
        <f>ROUND(N(data!AB64), 0)</f>
        <v>2428966</v>
      </c>
      <c r="K27" s="198">
        <f>ROUND(N(data!AB65), 0)</f>
        <v>0</v>
      </c>
      <c r="L27" s="198">
        <f>ROUND(N(data!AB66), 0)</f>
        <v>202969</v>
      </c>
      <c r="M27" s="198">
        <f>ROUND(N(data!AB67), 0)</f>
        <v>0</v>
      </c>
      <c r="N27" s="198">
        <f>ROUND(N(data!AB68), 0)</f>
        <v>0</v>
      </c>
      <c r="O27" s="198">
        <f>ROUND(N(data!AB69), 0)</f>
        <v>52935</v>
      </c>
      <c r="P27" s="198">
        <f>ROUND(N(data!AB70), 0)</f>
        <v>0</v>
      </c>
      <c r="Q27" s="198">
        <f>ROUND(N(data!AB71), 0)</f>
        <v>37520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622</v>
      </c>
      <c r="X27" s="198">
        <f>ROUND(N(data!AB78), 0)</f>
        <v>0</v>
      </c>
      <c r="Y27" s="198">
        <f>ROUND(N(data!AB79), 0)</f>
        <v>5000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9793</v>
      </c>
      <c r="AD27" s="198">
        <f>ROUND(N(data!AB84), 0)</f>
        <v>0</v>
      </c>
      <c r="AE27" s="198">
        <f>ROUND(N(data!AB89), 0)</f>
        <v>6202605</v>
      </c>
      <c r="AF27" s="198">
        <f>ROUND(N(data!AB87), 0)</f>
        <v>455382</v>
      </c>
      <c r="AG27" s="198">
        <f>ROUND(N(data!AB90), 0)</f>
        <v>832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008</v>
      </c>
      <c r="B28" s="200" t="str">
        <f>RIGHT(data!$C$96,4)</f>
        <v>2024</v>
      </c>
      <c r="C28" s="12" t="str">
        <f>data!AC$55</f>
        <v>7180</v>
      </c>
      <c r="D28" s="12" t="s">
        <v>1157</v>
      </c>
      <c r="E28" s="198">
        <f>ROUND(N(data!AC59), 0)</f>
        <v>0</v>
      </c>
      <c r="F28" s="271">
        <f>ROUND(N(data!AC60), 2)</f>
        <v>0</v>
      </c>
      <c r="G28" s="198">
        <f>ROUND(N(data!AC61), 0)</f>
        <v>18017</v>
      </c>
      <c r="H28" s="198">
        <f>ROUND(N(data!AC62), 0)</f>
        <v>1303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33196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008</v>
      </c>
      <c r="B29" s="200" t="str">
        <f>RIGHT(data!$C$96,4)</f>
        <v>2024</v>
      </c>
      <c r="C29" s="12" t="str">
        <f>data!AD$55</f>
        <v>7190</v>
      </c>
      <c r="D29" s="12" t="s">
        <v>1157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008</v>
      </c>
      <c r="B30" s="200" t="str">
        <f>RIGHT(data!$C$96,4)</f>
        <v>2024</v>
      </c>
      <c r="C30" s="12" t="str">
        <f>data!AE$55</f>
        <v>7200</v>
      </c>
      <c r="D30" s="12" t="s">
        <v>1157</v>
      </c>
      <c r="E30" s="198">
        <f>ROUND(N(data!AE59), 0)</f>
        <v>0</v>
      </c>
      <c r="F30" s="271">
        <f>ROUND(N(data!AE60), 2)</f>
        <v>11.03</v>
      </c>
      <c r="G30" s="198">
        <f>ROUND(N(data!AE61), 0)</f>
        <v>1076121</v>
      </c>
      <c r="H30" s="198">
        <f>ROUND(N(data!AE62), 0)</f>
        <v>263580</v>
      </c>
      <c r="I30" s="198">
        <f>ROUND(N(data!AE63), 0)</f>
        <v>0</v>
      </c>
      <c r="J30" s="198">
        <f>ROUND(N(data!AE64), 0)</f>
        <v>15181</v>
      </c>
      <c r="K30" s="198">
        <f>ROUND(N(data!AE65), 0)</f>
        <v>0</v>
      </c>
      <c r="L30" s="198">
        <f>ROUND(N(data!AE66), 0)</f>
        <v>120</v>
      </c>
      <c r="M30" s="198">
        <f>ROUND(N(data!AE67), 0)</f>
        <v>0</v>
      </c>
      <c r="N30" s="198">
        <f>ROUND(N(data!AE68), 0)</f>
        <v>0</v>
      </c>
      <c r="O30" s="198">
        <f>ROUND(N(data!AE69), 0)</f>
        <v>148534</v>
      </c>
      <c r="P30" s="198">
        <f>ROUND(N(data!AE70), 0)</f>
        <v>0</v>
      </c>
      <c r="Q30" s="198">
        <f>ROUND(N(data!AE71), 0)</f>
        <v>98305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207</v>
      </c>
      <c r="X30" s="198">
        <f>ROUND(N(data!AE78), 0)</f>
        <v>0</v>
      </c>
      <c r="Y30" s="198">
        <f>ROUND(N(data!AE79), 0)</f>
        <v>16000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34022</v>
      </c>
      <c r="AD30" s="198">
        <f>ROUND(N(data!AE84), 0)</f>
        <v>0</v>
      </c>
      <c r="AE30" s="198">
        <f>ROUND(N(data!AE89), 0)</f>
        <v>2713321</v>
      </c>
      <c r="AF30" s="198">
        <f>ROUND(N(data!AE87), 0)</f>
        <v>221255</v>
      </c>
      <c r="AG30" s="198">
        <f>ROUND(N(data!AE90), 0)</f>
        <v>4357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008</v>
      </c>
      <c r="B31" s="200" t="str">
        <f>RIGHT(data!$C$96,4)</f>
        <v>2024</v>
      </c>
      <c r="C31" s="12" t="str">
        <f>data!AF$55</f>
        <v>7220</v>
      </c>
      <c r="D31" s="12" t="s">
        <v>1157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008</v>
      </c>
      <c r="B32" s="200" t="str">
        <f>RIGHT(data!$C$96,4)</f>
        <v>2024</v>
      </c>
      <c r="C32" s="12" t="str">
        <f>data!AG$55</f>
        <v>7230</v>
      </c>
      <c r="D32" s="12" t="s">
        <v>1157</v>
      </c>
      <c r="E32" s="198">
        <f>ROUND(N(data!AG59), 0)</f>
        <v>0</v>
      </c>
      <c r="F32" s="271">
        <f>ROUND(N(data!AG60), 2)</f>
        <v>14.71</v>
      </c>
      <c r="G32" s="198">
        <f>ROUND(N(data!AG61), 0)</f>
        <v>2376664</v>
      </c>
      <c r="H32" s="198">
        <f>ROUND(N(data!AG62), 0)</f>
        <v>364464</v>
      </c>
      <c r="I32" s="198">
        <f>ROUND(N(data!AG63), 0)</f>
        <v>618086</v>
      </c>
      <c r="J32" s="198">
        <f>ROUND(N(data!AG64), 0)</f>
        <v>117063</v>
      </c>
      <c r="K32" s="198">
        <f>ROUND(N(data!AG65), 0)</f>
        <v>0</v>
      </c>
      <c r="L32" s="198">
        <f>ROUND(N(data!AG66), 0)</f>
        <v>39727</v>
      </c>
      <c r="M32" s="198">
        <f>ROUND(N(data!AG67), 0)</f>
        <v>0</v>
      </c>
      <c r="N32" s="198">
        <f>ROUND(N(data!AG68), 0)</f>
        <v>1523</v>
      </c>
      <c r="O32" s="198">
        <f>ROUND(N(data!AG69), 0)</f>
        <v>758318</v>
      </c>
      <c r="P32" s="198">
        <f>ROUND(N(data!AG70), 0)</f>
        <v>0</v>
      </c>
      <c r="Q32" s="198">
        <f>ROUND(N(data!AG71), 0)</f>
        <v>709514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39461</v>
      </c>
      <c r="Z32" s="198">
        <f>ROUND(N(data!AG80), 0)</f>
        <v>0</v>
      </c>
      <c r="AA32" s="198">
        <f>ROUND(N(data!AG81), 0)</f>
        <v>0</v>
      </c>
      <c r="AB32" s="198">
        <f>ROUND(N(data!AG82), 0)</f>
        <v>654</v>
      </c>
      <c r="AC32" s="198">
        <f>ROUND(N(data!AG83), 0)</f>
        <v>8689</v>
      </c>
      <c r="AD32" s="198">
        <f>ROUND(N(data!AG84), 0)</f>
        <v>0</v>
      </c>
      <c r="AE32" s="198">
        <f>ROUND(N(data!AG89), 0)</f>
        <v>13233661</v>
      </c>
      <c r="AF32" s="198">
        <f>ROUND(N(data!AG87), 0)</f>
        <v>0</v>
      </c>
      <c r="AG32" s="198">
        <f>ROUND(N(data!AG90), 0)</f>
        <v>2054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271">
        <f>ROUND(N(data!AG94), 2)</f>
        <v>6.98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008</v>
      </c>
      <c r="B33" s="200" t="str">
        <f>RIGHT(data!$C$96,4)</f>
        <v>2024</v>
      </c>
      <c r="C33" s="12" t="str">
        <f>data!AH$55</f>
        <v>7240</v>
      </c>
      <c r="D33" s="12" t="s">
        <v>1157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008</v>
      </c>
      <c r="B34" s="200" t="str">
        <f>RIGHT(data!$C$96,4)</f>
        <v>2024</v>
      </c>
      <c r="C34" s="12" t="str">
        <f>data!AI$55</f>
        <v>7250</v>
      </c>
      <c r="D34" s="12" t="s">
        <v>1157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008</v>
      </c>
      <c r="B35" s="200" t="str">
        <f>RIGHT(data!$C$96,4)</f>
        <v>2024</v>
      </c>
      <c r="C35" s="12" t="str">
        <f>data!AJ$55</f>
        <v>7260</v>
      </c>
      <c r="D35" s="12" t="s">
        <v>1157</v>
      </c>
      <c r="E35" s="198">
        <f>ROUND(N(data!AJ59), 0)</f>
        <v>0</v>
      </c>
      <c r="F35" s="271">
        <f>ROUND(N(data!AJ60), 2)</f>
        <v>39.619999999999997</v>
      </c>
      <c r="G35" s="198">
        <f>ROUND(N(data!AJ61), 0)</f>
        <v>3915775</v>
      </c>
      <c r="H35" s="198">
        <f>ROUND(N(data!AJ62), 0)</f>
        <v>840561</v>
      </c>
      <c r="I35" s="198">
        <f>ROUND(N(data!AJ63), 0)</f>
        <v>161787</v>
      </c>
      <c r="J35" s="198">
        <f>ROUND(N(data!AJ64), 0)</f>
        <v>346428</v>
      </c>
      <c r="K35" s="198">
        <f>ROUND(N(data!AJ65), 0)</f>
        <v>0</v>
      </c>
      <c r="L35" s="198">
        <f>ROUND(N(data!AJ66), 0)</f>
        <v>44769</v>
      </c>
      <c r="M35" s="198">
        <f>ROUND(N(data!AJ67), 0)</f>
        <v>65796</v>
      </c>
      <c r="N35" s="198">
        <f>ROUND(N(data!AJ68), 0)</f>
        <v>1523</v>
      </c>
      <c r="O35" s="198">
        <f>ROUND(N(data!AJ69), 0)</f>
        <v>272009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948</v>
      </c>
      <c r="X35" s="198">
        <f>ROUND(N(data!AJ78), 0)</f>
        <v>0</v>
      </c>
      <c r="Y35" s="198">
        <f>ROUND(N(data!AJ79), 0)</f>
        <v>96897</v>
      </c>
      <c r="Z35" s="198">
        <f>ROUND(N(data!AJ80), 0)</f>
        <v>0</v>
      </c>
      <c r="AA35" s="198">
        <f>ROUND(N(data!AJ81), 0)</f>
        <v>0</v>
      </c>
      <c r="AB35" s="198">
        <f>ROUND(N(data!AJ82), 0)</f>
        <v>59820</v>
      </c>
      <c r="AC35" s="198">
        <f>ROUND(N(data!AJ83), 0)</f>
        <v>114344</v>
      </c>
      <c r="AD35" s="198">
        <f>ROUND(N(data!AJ84), 0)</f>
        <v>0</v>
      </c>
      <c r="AE35" s="198">
        <f>ROUND(N(data!AJ89), 0)</f>
        <v>6789804</v>
      </c>
      <c r="AF35" s="198">
        <f>ROUND(N(data!AJ87), 0)</f>
        <v>0</v>
      </c>
      <c r="AG35" s="198">
        <f>ROUND(N(data!AJ90), 0)</f>
        <v>10531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008</v>
      </c>
      <c r="B36" s="200" t="str">
        <f>RIGHT(data!$C$96,4)</f>
        <v>2024</v>
      </c>
      <c r="C36" s="12" t="str">
        <f>data!AK$55</f>
        <v>7310</v>
      </c>
      <c r="D36" s="12" t="s">
        <v>1157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239397</v>
      </c>
      <c r="AF36" s="198">
        <f>ROUND(N(data!AK87), 0)</f>
        <v>98170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008</v>
      </c>
      <c r="B37" s="200" t="str">
        <f>RIGHT(data!$C$96,4)</f>
        <v>2024</v>
      </c>
      <c r="C37" s="12" t="str">
        <f>data!AL$55</f>
        <v>7320</v>
      </c>
      <c r="D37" s="12" t="s">
        <v>1157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008</v>
      </c>
      <c r="B38" s="200" t="str">
        <f>RIGHT(data!$C$96,4)</f>
        <v>2024</v>
      </c>
      <c r="C38" s="12" t="str">
        <f>data!AM$55</f>
        <v>7330</v>
      </c>
      <c r="D38" s="12" t="s">
        <v>1157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008</v>
      </c>
      <c r="B39" s="200" t="str">
        <f>RIGHT(data!$C$96,4)</f>
        <v>2024</v>
      </c>
      <c r="C39" s="12" t="str">
        <f>data!AN$55</f>
        <v>7340</v>
      </c>
      <c r="D39" s="12" t="s">
        <v>1157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008</v>
      </c>
      <c r="B40" s="200" t="str">
        <f>RIGHT(data!$C$96,4)</f>
        <v>2024</v>
      </c>
      <c r="C40" s="12" t="str">
        <f>data!AO$55</f>
        <v>7350</v>
      </c>
      <c r="D40" s="12" t="s">
        <v>1157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008</v>
      </c>
      <c r="B41" s="200" t="str">
        <f>RIGHT(data!$C$96,4)</f>
        <v>2024</v>
      </c>
      <c r="C41" s="12" t="str">
        <f>data!AP$55</f>
        <v>7380</v>
      </c>
      <c r="D41" s="12" t="s">
        <v>1157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008</v>
      </c>
      <c r="B42" s="200" t="str">
        <f>RIGHT(data!$C$96,4)</f>
        <v>2024</v>
      </c>
      <c r="C42" s="12" t="str">
        <f>data!AQ$55</f>
        <v>7390</v>
      </c>
      <c r="D42" s="12" t="s">
        <v>1157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008</v>
      </c>
      <c r="B43" s="200" t="str">
        <f>RIGHT(data!$C$96,4)</f>
        <v>2024</v>
      </c>
      <c r="C43" s="12" t="str">
        <f>data!AR$55</f>
        <v>7400</v>
      </c>
      <c r="D43" s="12" t="s">
        <v>1157</v>
      </c>
      <c r="E43" s="198">
        <f>ROUND(N(data!AR59), 0)</f>
        <v>0</v>
      </c>
      <c r="F43" s="271">
        <f>ROUND(N(data!AR60), 2)</f>
        <v>5.89</v>
      </c>
      <c r="G43" s="198">
        <f>ROUND(N(data!AR61), 0)</f>
        <v>592584</v>
      </c>
      <c r="H43" s="198">
        <f>ROUND(N(data!AR62), 0)</f>
        <v>89549</v>
      </c>
      <c r="I43" s="198">
        <f>ROUND(N(data!AR63), 0)</f>
        <v>0</v>
      </c>
      <c r="J43" s="198">
        <f>ROUND(N(data!AR64), 0)</f>
        <v>38858</v>
      </c>
      <c r="K43" s="198">
        <f>ROUND(N(data!AR65), 0)</f>
        <v>0</v>
      </c>
      <c r="L43" s="198">
        <f>ROUND(N(data!AR66), 0)</f>
        <v>15493</v>
      </c>
      <c r="M43" s="198">
        <f>ROUND(N(data!AR67), 0)</f>
        <v>0</v>
      </c>
      <c r="N43" s="198">
        <f>ROUND(N(data!AR68), 0)</f>
        <v>13848</v>
      </c>
      <c r="O43" s="198">
        <f>ROUND(N(data!AR69), 0)</f>
        <v>25037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1722</v>
      </c>
      <c r="AC43" s="198">
        <f>ROUND(N(data!AR83), 0)</f>
        <v>23315</v>
      </c>
      <c r="AD43" s="198">
        <f>ROUND(N(data!AR84), 0)</f>
        <v>0</v>
      </c>
      <c r="AE43" s="198">
        <f>ROUND(N(data!AR89), 0)</f>
        <v>542604</v>
      </c>
      <c r="AF43" s="198">
        <f>ROUND(N(data!AR87), 0)</f>
        <v>0</v>
      </c>
      <c r="AG43" s="198">
        <f>ROUND(N(data!AR90), 0)</f>
        <v>886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1.84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008</v>
      </c>
      <c r="B44" s="200" t="str">
        <f>RIGHT(data!$C$96,4)</f>
        <v>2024</v>
      </c>
      <c r="C44" s="12" t="str">
        <f>data!AS$55</f>
        <v>7410</v>
      </c>
      <c r="D44" s="12" t="s">
        <v>1157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008</v>
      </c>
      <c r="B45" s="200" t="str">
        <f>RIGHT(data!$C$96,4)</f>
        <v>2024</v>
      </c>
      <c r="C45" s="12" t="str">
        <f>data!AT$55</f>
        <v>7420</v>
      </c>
      <c r="D45" s="12" t="s">
        <v>1157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008</v>
      </c>
      <c r="B46" s="200" t="str">
        <f>RIGHT(data!$C$96,4)</f>
        <v>2024</v>
      </c>
      <c r="C46" s="12" t="str">
        <f>data!AU$55</f>
        <v>7430</v>
      </c>
      <c r="D46" s="12" t="s">
        <v>1157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008</v>
      </c>
      <c r="B47" s="200" t="str">
        <f>RIGHT(data!$C$96,4)</f>
        <v>2024</v>
      </c>
      <c r="C47" s="12" t="str">
        <f>data!AV$55</f>
        <v>7490</v>
      </c>
      <c r="D47" s="12" t="s">
        <v>1157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008</v>
      </c>
      <c r="B48" s="200" t="str">
        <f>RIGHT(data!$C$96,4)</f>
        <v>2024</v>
      </c>
      <c r="C48" s="12" t="str">
        <f>data!AW$55</f>
        <v>8200</v>
      </c>
      <c r="D48" s="12" t="s">
        <v>1157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008</v>
      </c>
      <c r="B49" s="200" t="str">
        <f>RIGHT(data!$C$96,4)</f>
        <v>2024</v>
      </c>
      <c r="C49" s="12" t="str">
        <f>data!AX$55</f>
        <v>8310</v>
      </c>
      <c r="D49" s="12" t="s">
        <v>1157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008</v>
      </c>
      <c r="B50" s="200" t="str">
        <f>RIGHT(data!$C$96,4)</f>
        <v>2024</v>
      </c>
      <c r="C50" s="12" t="str">
        <f>data!AY$55</f>
        <v>8320</v>
      </c>
      <c r="D50" s="12" t="s">
        <v>1157</v>
      </c>
      <c r="E50" s="198">
        <f>ROUND(N(data!AY59), 0)</f>
        <v>0</v>
      </c>
      <c r="F50" s="271">
        <f>ROUND(N(data!AY60), 2)</f>
        <v>8.5399999999999991</v>
      </c>
      <c r="G50" s="198">
        <f>ROUND(N(data!AY61), 0)</f>
        <v>430910</v>
      </c>
      <c r="H50" s="198">
        <f>ROUND(N(data!AY62), 0)</f>
        <v>125437</v>
      </c>
      <c r="I50" s="198">
        <f>ROUND(N(data!AY63), 0)</f>
        <v>0</v>
      </c>
      <c r="J50" s="198">
        <f>ROUND(N(data!AY64), 0)</f>
        <v>280603</v>
      </c>
      <c r="K50" s="198">
        <f>ROUND(N(data!AY65), 0)</f>
        <v>0</v>
      </c>
      <c r="L50" s="198">
        <f>ROUND(N(data!AY66), 0)</f>
        <v>0</v>
      </c>
      <c r="M50" s="198">
        <f>ROUND(N(data!AY67), 0)</f>
        <v>0</v>
      </c>
      <c r="N50" s="198">
        <f>ROUND(N(data!AY68), 0)</f>
        <v>2124</v>
      </c>
      <c r="O50" s="198">
        <f>ROUND(N(data!AY69), 0)</f>
        <v>2062</v>
      </c>
      <c r="P50" s="198">
        <f>ROUND(N(data!AY70), 0)</f>
        <v>0</v>
      </c>
      <c r="Q50" s="198">
        <f>ROUND(N(data!AY71), 0)</f>
        <v>488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1254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320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2857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008</v>
      </c>
      <c r="B51" s="200" t="str">
        <f>RIGHT(data!$C$96,4)</f>
        <v>2024</v>
      </c>
      <c r="C51" s="12" t="str">
        <f>data!AZ$55</f>
        <v>8330</v>
      </c>
      <c r="D51" s="12" t="s">
        <v>1157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008</v>
      </c>
      <c r="B52" s="200" t="str">
        <f>RIGHT(data!$C$96,4)</f>
        <v>2024</v>
      </c>
      <c r="C52" s="12" t="str">
        <f>data!BA$55</f>
        <v>8350</v>
      </c>
      <c r="D52" s="12" t="s">
        <v>1157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008</v>
      </c>
      <c r="B53" s="200" t="str">
        <f>RIGHT(data!$C$96,4)</f>
        <v>2024</v>
      </c>
      <c r="C53" s="12" t="str">
        <f>data!BB$55</f>
        <v>8360</v>
      </c>
      <c r="D53" s="12" t="s">
        <v>1157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008</v>
      </c>
      <c r="B54" s="200" t="str">
        <f>RIGHT(data!$C$96,4)</f>
        <v>2024</v>
      </c>
      <c r="C54" s="12" t="str">
        <f>data!BC$55</f>
        <v>8370</v>
      </c>
      <c r="D54" s="12" t="s">
        <v>1157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008</v>
      </c>
      <c r="B55" s="200" t="str">
        <f>RIGHT(data!$C$96,4)</f>
        <v>2024</v>
      </c>
      <c r="C55" s="12" t="str">
        <f>data!BD$55</f>
        <v>8420</v>
      </c>
      <c r="D55" s="12" t="s">
        <v>1157</v>
      </c>
      <c r="E55" s="198">
        <f>ROUND(N(data!BD59), 0)</f>
        <v>0</v>
      </c>
      <c r="F55" s="271">
        <f>ROUND(N(data!BD60), 2)</f>
        <v>1.65</v>
      </c>
      <c r="G55" s="198">
        <f>ROUND(N(data!BD61), 0)</f>
        <v>111759</v>
      </c>
      <c r="H55" s="198">
        <f>ROUND(N(data!BD62), 0)</f>
        <v>34540</v>
      </c>
      <c r="I55" s="198">
        <f>ROUND(N(data!BD63), 0)</f>
        <v>0</v>
      </c>
      <c r="J55" s="198">
        <f>ROUND(N(data!BD64), 0)</f>
        <v>2308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1545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646</v>
      </c>
      <c r="AC55" s="198">
        <f>ROUND(N(data!BD83), 0)</f>
        <v>899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883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008</v>
      </c>
      <c r="B56" s="200" t="str">
        <f>RIGHT(data!$C$96,4)</f>
        <v>2024</v>
      </c>
      <c r="C56" s="12" t="str">
        <f>data!BE$55</f>
        <v>8430</v>
      </c>
      <c r="D56" s="12" t="s">
        <v>1157</v>
      </c>
      <c r="E56" s="198">
        <f>ROUND(N(data!BE59), 0)</f>
        <v>85981</v>
      </c>
      <c r="F56" s="271">
        <f>ROUND(N(data!BE60), 2)</f>
        <v>12</v>
      </c>
      <c r="G56" s="198">
        <f>ROUND(N(data!BE61), 0)</f>
        <v>834677</v>
      </c>
      <c r="H56" s="198">
        <f>ROUND(N(data!BE62), 0)</f>
        <v>177459</v>
      </c>
      <c r="I56" s="198">
        <f>ROUND(N(data!BE63), 0)</f>
        <v>0</v>
      </c>
      <c r="J56" s="198">
        <f>ROUND(N(data!BE64), 0)</f>
        <v>45990</v>
      </c>
      <c r="K56" s="198">
        <f>ROUND(N(data!BE65), 0)</f>
        <v>0</v>
      </c>
      <c r="L56" s="198">
        <f>ROUND(N(data!BE66), 0)</f>
        <v>76366</v>
      </c>
      <c r="M56" s="198">
        <f>ROUND(N(data!BE67), 0)</f>
        <v>0</v>
      </c>
      <c r="N56" s="198">
        <f>ROUND(N(data!BE68), 0)</f>
        <v>2742</v>
      </c>
      <c r="O56" s="198">
        <f>ROUND(N(data!BE69), 0)</f>
        <v>519156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211888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300218</v>
      </c>
      <c r="AC56" s="198">
        <f>ROUND(N(data!BE83), 0)</f>
        <v>7050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5851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008</v>
      </c>
      <c r="B57" s="200" t="str">
        <f>RIGHT(data!$C$96,4)</f>
        <v>2024</v>
      </c>
      <c r="C57" s="12" t="str">
        <f>data!BF$55</f>
        <v>8460</v>
      </c>
      <c r="D57" s="12" t="s">
        <v>1157</v>
      </c>
      <c r="E57" s="198">
        <f>ROUND(N(data!BF59), 0)</f>
        <v>0</v>
      </c>
      <c r="F57" s="271">
        <f>ROUND(N(data!BF60), 2)</f>
        <v>9.74</v>
      </c>
      <c r="G57" s="198">
        <f>ROUND(N(data!BF61), 0)</f>
        <v>486099</v>
      </c>
      <c r="H57" s="198">
        <f>ROUND(N(data!BF62), 0)</f>
        <v>122235</v>
      </c>
      <c r="I57" s="198">
        <f>ROUND(N(data!BF63), 0)</f>
        <v>0</v>
      </c>
      <c r="J57" s="198">
        <f>ROUND(N(data!BF64), 0)</f>
        <v>71923</v>
      </c>
      <c r="K57" s="198">
        <f>ROUND(N(data!BF65), 0)</f>
        <v>0</v>
      </c>
      <c r="L57" s="198">
        <f>ROUND(N(data!BF66), 0)</f>
        <v>126858</v>
      </c>
      <c r="M57" s="198">
        <f>ROUND(N(data!BF67), 0)</f>
        <v>0</v>
      </c>
      <c r="N57" s="198">
        <f>ROUND(N(data!BF68), 0)</f>
        <v>0</v>
      </c>
      <c r="O57" s="198">
        <f>ROUND(N(data!BF69), 0)</f>
        <v>7904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5889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600</v>
      </c>
      <c r="AC57" s="198">
        <f>ROUND(N(data!BF83), 0)</f>
        <v>1415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1122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008</v>
      </c>
      <c r="B58" s="200" t="str">
        <f>RIGHT(data!$C$96,4)</f>
        <v>2024</v>
      </c>
      <c r="C58" s="12" t="str">
        <f>data!BG$55</f>
        <v>8470</v>
      </c>
      <c r="D58" s="12" t="s">
        <v>1157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008</v>
      </c>
      <c r="B59" s="200" t="str">
        <f>RIGHT(data!$C$96,4)</f>
        <v>2024</v>
      </c>
      <c r="C59" s="12" t="str">
        <f>data!BH$55</f>
        <v>8480</v>
      </c>
      <c r="D59" s="12" t="s">
        <v>1157</v>
      </c>
      <c r="E59" s="198">
        <f>ROUND(N(data!BH59), 0)</f>
        <v>0</v>
      </c>
      <c r="F59" s="271">
        <f>ROUND(N(data!BH60), 2)</f>
        <v>6.52</v>
      </c>
      <c r="G59" s="198">
        <f>ROUND(N(data!BH61), 0)</f>
        <v>632963</v>
      </c>
      <c r="H59" s="198">
        <f>ROUND(N(data!BH62), 0)</f>
        <v>127039</v>
      </c>
      <c r="I59" s="198">
        <f>ROUND(N(data!BH63), 0)</f>
        <v>0</v>
      </c>
      <c r="J59" s="198">
        <f>ROUND(N(data!BH64), 0)</f>
        <v>69019</v>
      </c>
      <c r="K59" s="198">
        <f>ROUND(N(data!BH65), 0)</f>
        <v>0</v>
      </c>
      <c r="L59" s="198">
        <f>ROUND(N(data!BH66), 0)</f>
        <v>338755</v>
      </c>
      <c r="M59" s="198">
        <f>ROUND(N(data!BH67), 0)</f>
        <v>0</v>
      </c>
      <c r="N59" s="198">
        <f>ROUND(N(data!BH68), 0)</f>
        <v>0</v>
      </c>
      <c r="O59" s="198">
        <f>ROUND(N(data!BH69), 0)</f>
        <v>3824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3338</v>
      </c>
      <c r="AC59" s="198">
        <f>ROUND(N(data!BH83), 0)</f>
        <v>486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1339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008</v>
      </c>
      <c r="B60" s="200" t="str">
        <f>RIGHT(data!$C$96,4)</f>
        <v>2024</v>
      </c>
      <c r="C60" s="12" t="str">
        <f>data!BI$55</f>
        <v>8490</v>
      </c>
      <c r="D60" s="12" t="s">
        <v>1157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008</v>
      </c>
      <c r="B61" s="200" t="str">
        <f>RIGHT(data!$C$96,4)</f>
        <v>2024</v>
      </c>
      <c r="C61" s="12" t="str">
        <f>data!BJ$55</f>
        <v>8510</v>
      </c>
      <c r="D61" s="12" t="s">
        <v>1157</v>
      </c>
      <c r="E61" s="198">
        <f>ROUND(N(data!BJ59), 0)</f>
        <v>0</v>
      </c>
      <c r="F61" s="271">
        <f>ROUND(N(data!BJ60), 2)</f>
        <v>4.1100000000000003</v>
      </c>
      <c r="G61" s="198">
        <f>ROUND(N(data!BJ61), 0)</f>
        <v>369029</v>
      </c>
      <c r="H61" s="198">
        <f>ROUND(N(data!BJ62), 0)</f>
        <v>86150</v>
      </c>
      <c r="I61" s="198">
        <f>ROUND(N(data!BJ63), 0)</f>
        <v>0</v>
      </c>
      <c r="J61" s="198">
        <f>ROUND(N(data!BJ64), 0)</f>
        <v>5161</v>
      </c>
      <c r="K61" s="198">
        <f>ROUND(N(data!BJ65), 0)</f>
        <v>0</v>
      </c>
      <c r="L61" s="198">
        <f>ROUND(N(data!BJ66), 0)</f>
        <v>108556</v>
      </c>
      <c r="M61" s="198">
        <f>ROUND(N(data!BJ67), 0)</f>
        <v>0</v>
      </c>
      <c r="N61" s="198">
        <f>ROUND(N(data!BJ68), 0)</f>
        <v>1379</v>
      </c>
      <c r="O61" s="198">
        <f>ROUND(N(data!BJ69), 0)</f>
        <v>1034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1034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580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008</v>
      </c>
      <c r="B62" s="200" t="str">
        <f>RIGHT(data!$C$96,4)</f>
        <v>2024</v>
      </c>
      <c r="C62" s="12" t="str">
        <f>data!BK$55</f>
        <v>8530</v>
      </c>
      <c r="D62" s="12" t="s">
        <v>1157</v>
      </c>
      <c r="E62" s="198">
        <f>ROUND(N(data!BK59), 0)</f>
        <v>0</v>
      </c>
      <c r="F62" s="271">
        <f>ROUND(N(data!BK60), 2)</f>
        <v>12.3</v>
      </c>
      <c r="G62" s="198">
        <f>ROUND(N(data!BK61), 0)</f>
        <v>915697</v>
      </c>
      <c r="H62" s="198">
        <f>ROUND(N(data!BK62), 0)</f>
        <v>244163</v>
      </c>
      <c r="I62" s="198">
        <f>ROUND(N(data!BK63), 0)</f>
        <v>0</v>
      </c>
      <c r="J62" s="198">
        <f>ROUND(N(data!BK64), 0)</f>
        <v>15558</v>
      </c>
      <c r="K62" s="198">
        <f>ROUND(N(data!BK65), 0)</f>
        <v>0</v>
      </c>
      <c r="L62" s="198">
        <f>ROUND(N(data!BK66), 0)</f>
        <v>138220</v>
      </c>
      <c r="M62" s="198">
        <f>ROUND(N(data!BK67), 0)</f>
        <v>0</v>
      </c>
      <c r="N62" s="198">
        <f>ROUND(N(data!BK68), 0)</f>
        <v>0</v>
      </c>
      <c r="O62" s="198">
        <f>ROUND(N(data!BK69), 0)</f>
        <v>58504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6000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52504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1730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008</v>
      </c>
      <c r="B63" s="200" t="str">
        <f>RIGHT(data!$C$96,4)</f>
        <v>2024</v>
      </c>
      <c r="C63" s="12" t="str">
        <f>data!BL$55</f>
        <v>8560</v>
      </c>
      <c r="D63" s="12" t="s">
        <v>1157</v>
      </c>
      <c r="E63" s="198">
        <f>ROUND(N(data!BL59), 0)</f>
        <v>0</v>
      </c>
      <c r="F63" s="271">
        <f>ROUND(N(data!BL60), 2)</f>
        <v>8.2899999999999991</v>
      </c>
      <c r="G63" s="198">
        <f>ROUND(N(data!BL61), 0)</f>
        <v>423834</v>
      </c>
      <c r="H63" s="198">
        <f>ROUND(N(data!BL62), 0)</f>
        <v>125861</v>
      </c>
      <c r="I63" s="198">
        <f>ROUND(N(data!BL63), 0)</f>
        <v>0</v>
      </c>
      <c r="J63" s="198">
        <f>ROUND(N(data!BL64), 0)</f>
        <v>39967</v>
      </c>
      <c r="K63" s="198">
        <f>ROUND(N(data!BL65), 0)</f>
        <v>0</v>
      </c>
      <c r="L63" s="198">
        <f>ROUND(N(data!BL66), 0)</f>
        <v>21</v>
      </c>
      <c r="M63" s="198">
        <f>ROUND(N(data!BL67), 0)</f>
        <v>0</v>
      </c>
      <c r="N63" s="198">
        <f>ROUND(N(data!BL68), 0)</f>
        <v>1523</v>
      </c>
      <c r="O63" s="198">
        <f>ROUND(N(data!BL69), 0)</f>
        <v>2989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2989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204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008</v>
      </c>
      <c r="B64" s="200" t="str">
        <f>RIGHT(data!$C$96,4)</f>
        <v>2024</v>
      </c>
      <c r="C64" s="12" t="str">
        <f>data!BM$55</f>
        <v>8590</v>
      </c>
      <c r="D64" s="12" t="s">
        <v>1157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008</v>
      </c>
      <c r="B65" s="200" t="str">
        <f>RIGHT(data!$C$96,4)</f>
        <v>2024</v>
      </c>
      <c r="C65" s="12" t="str">
        <f>data!BN$55</f>
        <v>8610</v>
      </c>
      <c r="D65" s="12" t="s">
        <v>1157</v>
      </c>
      <c r="E65" s="198">
        <f>ROUND(N(data!BN59), 0)</f>
        <v>0</v>
      </c>
      <c r="F65" s="271">
        <f>ROUND(N(data!BN60), 2)</f>
        <v>11.84</v>
      </c>
      <c r="G65" s="198">
        <f>ROUND(N(data!BN61), 0)</f>
        <v>1301607</v>
      </c>
      <c r="H65" s="198">
        <f>ROUND(N(data!BN62), 0)</f>
        <v>565291</v>
      </c>
      <c r="I65" s="198">
        <f>ROUND(N(data!BN63), 0)</f>
        <v>0</v>
      </c>
      <c r="J65" s="198">
        <f>ROUND(N(data!BN64), 0)</f>
        <v>108489</v>
      </c>
      <c r="K65" s="198">
        <f>ROUND(N(data!BN65), 0)</f>
        <v>0</v>
      </c>
      <c r="L65" s="198">
        <f>ROUND(N(data!BN66), 0)</f>
        <v>290427</v>
      </c>
      <c r="M65" s="198">
        <f>ROUND(N(data!BN67), 0)</f>
        <v>1592591</v>
      </c>
      <c r="N65" s="198">
        <f>ROUND(N(data!BN68), 0)</f>
        <v>5125</v>
      </c>
      <c r="O65" s="198">
        <f>ROUND(N(data!BN69), 0)</f>
        <v>801333</v>
      </c>
      <c r="P65" s="198">
        <f>ROUND(N(data!BN70), 0)</f>
        <v>0</v>
      </c>
      <c r="Q65" s="198">
        <f>ROUND(N(data!BN71), 0)</f>
        <v>28395</v>
      </c>
      <c r="R65" s="198">
        <f>ROUND(N(data!BN72), 0)</f>
        <v>0</v>
      </c>
      <c r="S65" s="198">
        <f>ROUND(N(data!BN73), 0)</f>
        <v>307546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104</v>
      </c>
      <c r="X65" s="198">
        <f>ROUND(N(data!BN78), 0)</f>
        <v>0</v>
      </c>
      <c r="Y65" s="198">
        <f>ROUND(N(data!BN79), 0)</f>
        <v>111018</v>
      </c>
      <c r="Z65" s="198">
        <f>ROUND(N(data!BN80), 0)</f>
        <v>0</v>
      </c>
      <c r="AA65" s="198">
        <f>ROUND(N(data!BN81), 0)</f>
        <v>0</v>
      </c>
      <c r="AB65" s="198">
        <f>ROUND(N(data!BN82), 0)</f>
        <v>1700</v>
      </c>
      <c r="AC65" s="198">
        <f>ROUND(N(data!BN83), 0)</f>
        <v>352569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6991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008</v>
      </c>
      <c r="B66" s="200" t="str">
        <f>RIGHT(data!$C$96,4)</f>
        <v>2024</v>
      </c>
      <c r="C66" s="12" t="str">
        <f>data!BO$55</f>
        <v>8620</v>
      </c>
      <c r="D66" s="12" t="s">
        <v>1157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008</v>
      </c>
      <c r="B67" s="200" t="str">
        <f>RIGHT(data!$C$96,4)</f>
        <v>2024</v>
      </c>
      <c r="C67" s="12" t="str">
        <f>data!BP$55</f>
        <v>8630</v>
      </c>
      <c r="D67" s="12" t="s">
        <v>1157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008</v>
      </c>
      <c r="B68" s="200" t="str">
        <f>RIGHT(data!$C$96,4)</f>
        <v>2024</v>
      </c>
      <c r="C68" s="12" t="str">
        <f>data!BQ$55</f>
        <v>8640</v>
      </c>
      <c r="D68" s="12" t="s">
        <v>1157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008</v>
      </c>
      <c r="B69" s="200" t="str">
        <f>RIGHT(data!$C$96,4)</f>
        <v>2024</v>
      </c>
      <c r="C69" s="12" t="str">
        <f>data!BR$55</f>
        <v>8650</v>
      </c>
      <c r="D69" s="12" t="s">
        <v>1157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008</v>
      </c>
      <c r="B70" s="200" t="str">
        <f>RIGHT(data!$C$96,4)</f>
        <v>2024</v>
      </c>
      <c r="C70" s="12" t="str">
        <f>data!BS$55</f>
        <v>8660</v>
      </c>
      <c r="D70" s="12" t="s">
        <v>1157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008</v>
      </c>
      <c r="B71" s="200" t="str">
        <f>RIGHT(data!$C$96,4)</f>
        <v>2024</v>
      </c>
      <c r="C71" s="12" t="str">
        <f>data!BT$55</f>
        <v>8670</v>
      </c>
      <c r="D71" s="12" t="s">
        <v>1157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008</v>
      </c>
      <c r="B72" s="200" t="str">
        <f>RIGHT(data!$C$96,4)</f>
        <v>2024</v>
      </c>
      <c r="C72" s="12" t="str">
        <f>data!BU$55</f>
        <v>8680</v>
      </c>
      <c r="D72" s="12" t="s">
        <v>1157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008</v>
      </c>
      <c r="B73" s="200" t="str">
        <f>RIGHT(data!$C$96,4)</f>
        <v>2024</v>
      </c>
      <c r="C73" s="12" t="str">
        <f>data!BV$55</f>
        <v>8690</v>
      </c>
      <c r="D73" s="12" t="s">
        <v>1157</v>
      </c>
      <c r="E73" s="198">
        <f>ROUND(N(data!BV59), 0)</f>
        <v>0</v>
      </c>
      <c r="F73" s="271">
        <f>ROUND(N(data!BV60), 2)</f>
        <v>6.48</v>
      </c>
      <c r="G73" s="198">
        <f>ROUND(N(data!BV61), 0)</f>
        <v>387297</v>
      </c>
      <c r="H73" s="198">
        <f>ROUND(N(data!BV62), 0)</f>
        <v>110860</v>
      </c>
      <c r="I73" s="198">
        <f>ROUND(N(data!BV63), 0)</f>
        <v>0</v>
      </c>
      <c r="J73" s="198">
        <f>ROUND(N(data!BV64), 0)</f>
        <v>1373</v>
      </c>
      <c r="K73" s="198">
        <f>ROUND(N(data!BV65), 0)</f>
        <v>0</v>
      </c>
      <c r="L73" s="198">
        <f>ROUND(N(data!BV66), 0)</f>
        <v>923445</v>
      </c>
      <c r="M73" s="198">
        <f>ROUND(N(data!BV67), 0)</f>
        <v>0</v>
      </c>
      <c r="N73" s="198">
        <f>ROUND(N(data!BV68), 0)</f>
        <v>1380</v>
      </c>
      <c r="O73" s="198">
        <f>ROUND(N(data!BV69), 0)</f>
        <v>13531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13531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638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008</v>
      </c>
      <c r="B74" s="200" t="str">
        <f>RIGHT(data!$C$96,4)</f>
        <v>2024</v>
      </c>
      <c r="C74" s="12" t="str">
        <f>data!BW$55</f>
        <v>8700</v>
      </c>
      <c r="D74" s="12" t="s">
        <v>1157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008</v>
      </c>
      <c r="B75" s="200" t="str">
        <f>RIGHT(data!$C$96,4)</f>
        <v>2024</v>
      </c>
      <c r="C75" s="12" t="str">
        <f>data!BX$55</f>
        <v>8710</v>
      </c>
      <c r="D75" s="12" t="s">
        <v>1157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008</v>
      </c>
      <c r="B76" s="200" t="str">
        <f>RIGHT(data!$C$96,4)</f>
        <v>2024</v>
      </c>
      <c r="C76" s="12" t="str">
        <f>data!BY$55</f>
        <v>8720</v>
      </c>
      <c r="D76" s="12" t="s">
        <v>1157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008</v>
      </c>
      <c r="B77" s="200" t="str">
        <f>RIGHT(data!$C$96,4)</f>
        <v>2024</v>
      </c>
      <c r="C77" s="12" t="str">
        <f>data!BZ$55</f>
        <v>8730</v>
      </c>
      <c r="D77" s="12" t="s">
        <v>1157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008</v>
      </c>
      <c r="B78" s="200" t="str">
        <f>RIGHT(data!$C$96,4)</f>
        <v>2024</v>
      </c>
      <c r="C78" s="12" t="str">
        <f>data!CA$55</f>
        <v>8740</v>
      </c>
      <c r="D78" s="12" t="s">
        <v>1157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008</v>
      </c>
      <c r="B79" s="200" t="str">
        <f>RIGHT(data!$C$96,4)</f>
        <v>2024</v>
      </c>
      <c r="C79" s="12" t="str">
        <f>data!CB$55</f>
        <v>8770</v>
      </c>
      <c r="D79" s="12" t="s">
        <v>1157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008</v>
      </c>
      <c r="B80" s="200" t="str">
        <f>RIGHT(data!$C$96,4)</f>
        <v>2024</v>
      </c>
      <c r="C80" s="12" t="str">
        <f>data!CC$55</f>
        <v>8790</v>
      </c>
      <c r="D80" s="12" t="s">
        <v>1157</v>
      </c>
      <c r="E80" s="198">
        <f>ROUND(N(data!CC59), 0)</f>
        <v>0</v>
      </c>
      <c r="F80" s="271">
        <f>ROUND(N(data!CC60), 2)</f>
        <v>3.89</v>
      </c>
      <c r="G80" s="198">
        <f>ROUND(N(data!CC61), 0)</f>
        <v>371661</v>
      </c>
      <c r="H80" s="198">
        <f>ROUND(N(data!CC62), 0)</f>
        <v>88257</v>
      </c>
      <c r="I80" s="198">
        <f>ROUND(N(data!CC63), 0)</f>
        <v>0</v>
      </c>
      <c r="J80" s="198">
        <f>ROUND(N(data!CC64), 0)</f>
        <v>3328</v>
      </c>
      <c r="K80" s="198">
        <f>ROUND(N(data!CC65), 0)</f>
        <v>0</v>
      </c>
      <c r="L80" s="198">
        <f>ROUND(N(data!CC66), 0)</f>
        <v>75933</v>
      </c>
      <c r="M80" s="198">
        <f>ROUND(N(data!CC67), 0)</f>
        <v>0</v>
      </c>
      <c r="N80" s="198">
        <f>ROUND(N(data!CC68), 0)</f>
        <v>0</v>
      </c>
      <c r="O80" s="198">
        <f>ROUND(N(data!CC69), 0)</f>
        <v>3908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3908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28242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25" workbookViewId="0">
      <selection activeCell="P19" sqref="P19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692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693</v>
      </c>
      <c r="G3" s="10"/>
      <c r="J3" s="99"/>
    </row>
    <row r="4" spans="2:10" x14ac:dyDescent="0.25">
      <c r="B4" s="98"/>
      <c r="F4" s="10" t="s">
        <v>694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695</v>
      </c>
      <c r="G8" s="10"/>
      <c r="J8" s="99"/>
    </row>
    <row r="9" spans="2:10" x14ac:dyDescent="0.25">
      <c r="B9" s="95"/>
      <c r="C9" s="96"/>
      <c r="D9" s="96"/>
      <c r="E9" s="96"/>
      <c r="F9" s="103" t="s">
        <v>696</v>
      </c>
      <c r="G9" s="103"/>
      <c r="H9" s="96"/>
      <c r="I9" s="96"/>
      <c r="J9" s="97"/>
    </row>
    <row r="10" spans="2:10" x14ac:dyDescent="0.25">
      <c r="B10" s="98"/>
      <c r="F10" s="10" t="s">
        <v>697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698</v>
      </c>
      <c r="G12" s="10"/>
      <c r="J12" s="99"/>
    </row>
    <row r="13" spans="2:10" x14ac:dyDescent="0.25">
      <c r="B13" s="98"/>
      <c r="F13" s="10" t="s">
        <v>699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700</v>
      </c>
      <c r="J16" s="99"/>
    </row>
    <row r="17" spans="2:10" x14ac:dyDescent="0.25">
      <c r="B17" s="95"/>
      <c r="C17" s="104" t="s">
        <v>701</v>
      </c>
      <c r="D17" s="104"/>
      <c r="E17" s="96" t="str">
        <f>+data!C98</f>
        <v>Klickitat County Public Hospital District #1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702</v>
      </c>
      <c r="D18" s="53"/>
      <c r="E18" s="11" t="str">
        <f>+"H-"&amp;data!C97</f>
        <v>H-008</v>
      </c>
      <c r="F18" s="10"/>
      <c r="G18" s="10"/>
      <c r="J18" s="99"/>
    </row>
    <row r="19" spans="2:10" x14ac:dyDescent="0.25">
      <c r="B19" s="98"/>
      <c r="C19" s="53" t="s">
        <v>703</v>
      </c>
      <c r="D19" s="53"/>
      <c r="E19" s="11">
        <f>+data!C99</f>
        <v>310</v>
      </c>
      <c r="F19" s="10"/>
      <c r="G19" s="10"/>
      <c r="J19" s="99"/>
    </row>
    <row r="20" spans="2:10" x14ac:dyDescent="0.25">
      <c r="B20" s="98"/>
      <c r="C20" s="53" t="s">
        <v>704</v>
      </c>
      <c r="D20" s="53"/>
      <c r="E20" s="11">
        <f>+data!C99</f>
        <v>310</v>
      </c>
      <c r="F20" s="10"/>
      <c r="G20" s="10"/>
      <c r="J20" s="99"/>
    </row>
    <row r="21" spans="2:10" x14ac:dyDescent="0.25">
      <c r="B21" s="98"/>
      <c r="C21" s="53" t="s">
        <v>705</v>
      </c>
      <c r="D21" s="53"/>
      <c r="E21" s="11" t="str">
        <f>CONCATENATE(+data!C100,", ",+data!C101)</f>
        <v>Goldendale,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706</v>
      </c>
      <c r="G26" s="106"/>
      <c r="H26" s="106"/>
      <c r="I26" s="106"/>
      <c r="J26" s="108"/>
    </row>
    <row r="27" spans="2:10" x14ac:dyDescent="0.25">
      <c r="B27" s="109" t="s">
        <v>707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708</v>
      </c>
      <c r="J29" s="99"/>
    </row>
    <row r="30" spans="2:10" x14ac:dyDescent="0.25">
      <c r="B30" s="112" t="s">
        <v>709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710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711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712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713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711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712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w/+TVl0q+MA3USumA+ZbBEumyS33zcKdoZCELOnpGaSt/vcWg7q8UiRK5Of8+O5vaf4H2LNiNZcTxedGtxMmwg==" saltValue="ZLzw4tAZc9X20KCrQ+TiS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B25" sqref="B25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714</v>
      </c>
    </row>
    <row r="3" spans="1:13" x14ac:dyDescent="0.25">
      <c r="A3" s="54"/>
    </row>
    <row r="4" spans="1:13" x14ac:dyDescent="0.25">
      <c r="A4" s="149" t="s">
        <v>715</v>
      </c>
    </row>
    <row r="5" spans="1:13" x14ac:dyDescent="0.25">
      <c r="A5" s="149" t="s">
        <v>716</v>
      </c>
    </row>
    <row r="6" spans="1:13" x14ac:dyDescent="0.25">
      <c r="A6" s="149" t="s">
        <v>717</v>
      </c>
    </row>
    <row r="7" spans="1:13" x14ac:dyDescent="0.25">
      <c r="A7" s="149"/>
    </row>
    <row r="8" spans="1:13" x14ac:dyDescent="0.25">
      <c r="A8" s="2" t="s">
        <v>718</v>
      </c>
    </row>
    <row r="9" spans="1:13" x14ac:dyDescent="0.25">
      <c r="A9" s="149" t="s">
        <v>26</v>
      </c>
    </row>
    <row r="12" spans="1:13" x14ac:dyDescent="0.25">
      <c r="A12" s="1" t="str">
        <f>data!C97</f>
        <v>008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719</v>
      </c>
      <c r="C13" s="228" t="s">
        <v>719</v>
      </c>
      <c r="D13" s="5" t="s">
        <v>720</v>
      </c>
      <c r="E13" s="5" t="s">
        <v>720</v>
      </c>
      <c r="F13" s="3" t="s">
        <v>721</v>
      </c>
      <c r="G13" s="3" t="s">
        <v>721</v>
      </c>
      <c r="H13" s="3" t="s">
        <v>722</v>
      </c>
    </row>
    <row r="14" spans="1:13" x14ac:dyDescent="0.25">
      <c r="A14" s="1" t="s">
        <v>723</v>
      </c>
      <c r="B14" s="228" t="s">
        <v>357</v>
      </c>
      <c r="C14" s="228" t="s">
        <v>357</v>
      </c>
      <c r="D14" s="4" t="s">
        <v>724</v>
      </c>
      <c r="E14" s="4" t="s">
        <v>724</v>
      </c>
      <c r="F14" s="3" t="s">
        <v>725</v>
      </c>
      <c r="G14" s="3" t="s">
        <v>725</v>
      </c>
      <c r="H14" s="3" t="s">
        <v>726</v>
      </c>
      <c r="I14" s="8" t="s">
        <v>727</v>
      </c>
      <c r="J14" s="55" t="s">
        <v>728</v>
      </c>
    </row>
    <row r="15" spans="1:13" x14ac:dyDescent="0.25">
      <c r="A15" s="1" t="s">
        <v>729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730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731</v>
      </c>
      <c r="B17" s="228">
        <f>ROUND(N('Prior Year'!E85), 0)</f>
        <v>3830571</v>
      </c>
      <c r="C17" s="228">
        <f>data!E85</f>
        <v>3721672.29</v>
      </c>
      <c r="D17" s="228">
        <f>ROUND(N('Prior Year'!E59), 0)</f>
        <v>0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732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733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734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735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736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737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738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739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740</v>
      </c>
      <c r="B26" s="1">
        <f>ROUND(N('Prior Year'!N85), 0)</f>
        <v>418312</v>
      </c>
      <c r="C26" s="228">
        <f>data!N85</f>
        <v>439935.55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741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742</v>
      </c>
      <c r="B28" s="228">
        <f>ROUND(N('Prior Year'!P85), 0)</f>
        <v>2559892</v>
      </c>
      <c r="C28" s="228">
        <f>data!P85</f>
        <v>3073880.55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743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744</v>
      </c>
      <c r="B30" s="228">
        <f>ROUND(N('Prior Year'!R85), 0)</f>
        <v>415628</v>
      </c>
      <c r="C30" s="228">
        <f>data!R85</f>
        <v>451453.47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745</v>
      </c>
      <c r="B31" s="228">
        <f>ROUND(N('Prior Year'!S85), 0)</f>
        <v>0</v>
      </c>
      <c r="C31" s="228">
        <f>data!S85</f>
        <v>0</v>
      </c>
      <c r="D31" s="228" t="s">
        <v>746</v>
      </c>
      <c r="E31" s="4" t="s">
        <v>746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747</v>
      </c>
      <c r="B32" s="228">
        <f>ROUND(N('Prior Year'!T85), 0)</f>
        <v>0</v>
      </c>
      <c r="C32" s="228">
        <f>data!T85</f>
        <v>0</v>
      </c>
      <c r="D32" s="228" t="s">
        <v>746</v>
      </c>
      <c r="E32" s="4" t="s">
        <v>746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748</v>
      </c>
      <c r="B33" s="228">
        <f>ROUND(N('Prior Year'!U85), 0)</f>
        <v>1888538</v>
      </c>
      <c r="C33" s="228">
        <f>data!U85</f>
        <v>1781465.993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749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750</v>
      </c>
      <c r="B35" s="228">
        <f>ROUND(N('Prior Year'!W85), 0)</f>
        <v>433576</v>
      </c>
      <c r="C35" s="228">
        <f>data!W85</f>
        <v>496688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751</v>
      </c>
      <c r="B36" s="228">
        <f>ROUND(N('Prior Year'!X85), 0)</f>
        <v>317033</v>
      </c>
      <c r="C36" s="228">
        <f>data!X85</f>
        <v>367289.56000000006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752</v>
      </c>
      <c r="B37" s="228">
        <f>ROUND(N('Prior Year'!Y85), 0)</f>
        <v>1533572</v>
      </c>
      <c r="C37" s="228">
        <f>data!Y85</f>
        <v>1730814.8900000001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753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754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755</v>
      </c>
      <c r="B40" s="228">
        <f>ROUND(N('Prior Year'!AB85), 0)</f>
        <v>2982486</v>
      </c>
      <c r="C40" s="228">
        <f>data!AB85</f>
        <v>3912060.2900000005</v>
      </c>
      <c r="D40" s="228" t="s">
        <v>746</v>
      </c>
      <c r="E40" s="4" t="s">
        <v>746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756</v>
      </c>
      <c r="B41" s="228">
        <f>ROUND(N('Prior Year'!AC85), 0)</f>
        <v>0</v>
      </c>
      <c r="C41" s="228">
        <f>data!AC85</f>
        <v>19320.150000000001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757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758</v>
      </c>
      <c r="B43" s="228">
        <f>ROUND(N('Prior Year'!AE85), 0)</f>
        <v>1395298</v>
      </c>
      <c r="C43" s="228">
        <f>data!AE85</f>
        <v>1503536.08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759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760</v>
      </c>
      <c r="B45" s="228">
        <f>ROUND(N('Prior Year'!AG85), 0)</f>
        <v>4284171</v>
      </c>
      <c r="C45" s="228">
        <f>data!AG85</f>
        <v>4275845.8099999996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761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762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763</v>
      </c>
      <c r="B48" s="228">
        <f>ROUND(N('Prior Year'!AJ85), 0)</f>
        <v>5310934</v>
      </c>
      <c r="C48" s="228">
        <f>data!AJ85</f>
        <v>5648648.1700000009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764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765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766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767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768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769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770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771</v>
      </c>
      <c r="B56" s="228">
        <f>ROUND(N('Prior Year'!AR85), 0)</f>
        <v>773221</v>
      </c>
      <c r="C56" s="228">
        <f>data!AR85</f>
        <v>775370.05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772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773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774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775</v>
      </c>
      <c r="B60" s="228">
        <f>ROUND(N('Prior Year'!AV85), 0)</f>
        <v>0</v>
      </c>
      <c r="C60" s="228">
        <f>data!AV85</f>
        <v>0</v>
      </c>
      <c r="D60" s="228" t="s">
        <v>746</v>
      </c>
      <c r="E60" s="4" t="s">
        <v>746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776</v>
      </c>
      <c r="B61" s="228">
        <f>ROUND(N('Prior Year'!AW85), 0)</f>
        <v>0</v>
      </c>
      <c r="C61" s="228">
        <f>data!AW85</f>
        <v>0</v>
      </c>
      <c r="D61" s="228" t="s">
        <v>746</v>
      </c>
      <c r="E61" s="4" t="s">
        <v>746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777</v>
      </c>
      <c r="B62" s="228">
        <f>ROUND(N('Prior Year'!AX85), 0)</f>
        <v>0</v>
      </c>
      <c r="C62" s="228">
        <f>data!AX85</f>
        <v>0</v>
      </c>
      <c r="D62" s="228" t="s">
        <v>746</v>
      </c>
      <c r="E62" s="4" t="s">
        <v>746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778</v>
      </c>
      <c r="B63" s="228">
        <f>ROUND(N('Prior Year'!AY85), 0)</f>
        <v>838535</v>
      </c>
      <c r="C63" s="228">
        <f>data!AY85</f>
        <v>841136.55999999994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779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780</v>
      </c>
      <c r="B65" s="228">
        <f>ROUND(N('Prior Year'!BA85), 0)</f>
        <v>0</v>
      </c>
      <c r="C65" s="228">
        <f>data!BA85</f>
        <v>0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781</v>
      </c>
      <c r="B66" s="228">
        <f>ROUND(N('Prior Year'!BB85), 0)</f>
        <v>0</v>
      </c>
      <c r="C66" s="228">
        <f>data!BB85</f>
        <v>0</v>
      </c>
      <c r="D66" s="228" t="s">
        <v>746</v>
      </c>
      <c r="E66" s="4" t="s">
        <v>746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782</v>
      </c>
      <c r="B67" s="228">
        <f>ROUND(N('Prior Year'!BC85), 0)</f>
        <v>0</v>
      </c>
      <c r="C67" s="228">
        <f>data!BC85</f>
        <v>0</v>
      </c>
      <c r="D67" s="228" t="s">
        <v>746</v>
      </c>
      <c r="E67" s="4" t="s">
        <v>746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783</v>
      </c>
      <c r="B68" s="228">
        <f>ROUND(N('Prior Year'!BD85), 0)</f>
        <v>132738</v>
      </c>
      <c r="C68" s="228">
        <f>data!BD85</f>
        <v>150151.13999999998</v>
      </c>
      <c r="D68" s="228" t="s">
        <v>746</v>
      </c>
      <c r="E68" s="4" t="s">
        <v>746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784</v>
      </c>
      <c r="B69" s="228">
        <f>ROUND(N('Prior Year'!BE85), 0)</f>
        <v>1279705</v>
      </c>
      <c r="C69" s="228">
        <f>data!BE85</f>
        <v>1656389.23</v>
      </c>
      <c r="D69" s="228">
        <f>ROUND(N('Prior Year'!BE59), 0)</f>
        <v>85005</v>
      </c>
      <c r="E69" s="1">
        <f>data!BE59</f>
        <v>85981</v>
      </c>
      <c r="F69" s="205">
        <f>IF(B69=0,"",IF(D69=0,"",B69/D69))</f>
        <v>15.054467384271513</v>
      </c>
      <c r="G69" s="205">
        <f t="shared" si="4"/>
        <v>19.264596015398752</v>
      </c>
      <c r="H69" s="6">
        <f>IF(B69 = 0, "", IF(C69 = 0, "", IF(D69 = 0, "", IF(E69 = 0, "", IF(G69 / F69 - 1 &lt; -0.25, G69 / F69 - 1, IF(G69 / F69 - 1 &gt; 0.25, G69 / F69 - 1, ""))))))</f>
        <v>0.27965975305947155</v>
      </c>
      <c r="I69" s="228" t="str">
        <f t="shared" si="7"/>
        <v>Please provide explanation for the fluctuation noted here</v>
      </c>
      <c r="M69" s="7"/>
    </row>
    <row r="70" spans="1:13" x14ac:dyDescent="0.25">
      <c r="A70" s="1" t="s">
        <v>785</v>
      </c>
      <c r="B70" s="228">
        <f>ROUND(N('Prior Year'!BF85), 0)</f>
        <v>753298</v>
      </c>
      <c r="C70" s="228">
        <f>data!BF85</f>
        <v>815018.63</v>
      </c>
      <c r="D70" s="228" t="s">
        <v>746</v>
      </c>
      <c r="E70" s="4" t="s">
        <v>746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786</v>
      </c>
      <c r="B71" s="228">
        <f>ROUND(N('Prior Year'!BG85), 0)</f>
        <v>0</v>
      </c>
      <c r="C71" s="228">
        <f>data!BG85</f>
        <v>0</v>
      </c>
      <c r="D71" s="228" t="s">
        <v>746</v>
      </c>
      <c r="E71" s="4" t="s">
        <v>746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787</v>
      </c>
      <c r="B72" s="228">
        <f>ROUND(N('Prior Year'!BH85), 0)</f>
        <v>1188449</v>
      </c>
      <c r="C72" s="228">
        <f>data!BH85</f>
        <v>1171599.1299999999</v>
      </c>
      <c r="D72" s="228" t="s">
        <v>746</v>
      </c>
      <c r="E72" s="4" t="s">
        <v>746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788</v>
      </c>
      <c r="B73" s="228">
        <f>ROUND(N('Prior Year'!BI85), 0)</f>
        <v>0</v>
      </c>
      <c r="C73" s="228">
        <f>data!BI85</f>
        <v>0</v>
      </c>
      <c r="D73" s="228" t="s">
        <v>746</v>
      </c>
      <c r="E73" s="4" t="s">
        <v>746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789</v>
      </c>
      <c r="B74" s="228">
        <f>ROUND(N('Prior Year'!BJ85), 0)</f>
        <v>356592</v>
      </c>
      <c r="C74" s="228">
        <f>data!BJ85</f>
        <v>571309.24</v>
      </c>
      <c r="D74" s="228" t="s">
        <v>746</v>
      </c>
      <c r="E74" s="4" t="s">
        <v>746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790</v>
      </c>
      <c r="B75" s="228">
        <f>ROUND(N('Prior Year'!BK85), 0)</f>
        <v>1083608</v>
      </c>
      <c r="C75" s="228">
        <f>data!BK85</f>
        <v>1372142.23</v>
      </c>
      <c r="D75" s="228" t="s">
        <v>746</v>
      </c>
      <c r="E75" s="4" t="s">
        <v>746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791</v>
      </c>
      <c r="B76" s="228">
        <f>ROUND(N('Prior Year'!BL85), 0)</f>
        <v>479213</v>
      </c>
      <c r="C76" s="228">
        <f>data!BL85</f>
        <v>594194.90000000014</v>
      </c>
      <c r="D76" s="228" t="s">
        <v>746</v>
      </c>
      <c r="E76" s="4" t="s">
        <v>746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792</v>
      </c>
      <c r="B77" s="228">
        <f>ROUND(N('Prior Year'!BM85), 0)</f>
        <v>0</v>
      </c>
      <c r="C77" s="228">
        <f>data!BM85</f>
        <v>0</v>
      </c>
      <c r="D77" s="228" t="s">
        <v>746</v>
      </c>
      <c r="E77" s="4" t="s">
        <v>746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793</v>
      </c>
      <c r="B78" s="228">
        <f>ROUND(N('Prior Year'!BN85), 0)</f>
        <v>3731842</v>
      </c>
      <c r="C78" s="228">
        <f>data!BN85</f>
        <v>4664861.29</v>
      </c>
      <c r="D78" s="228" t="s">
        <v>746</v>
      </c>
      <c r="E78" s="4" t="s">
        <v>746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794</v>
      </c>
      <c r="B79" s="228">
        <f>ROUND(N('Prior Year'!BO85), 0)</f>
        <v>0</v>
      </c>
      <c r="C79" s="228">
        <f>data!BO85</f>
        <v>0</v>
      </c>
      <c r="D79" s="228" t="s">
        <v>746</v>
      </c>
      <c r="E79" s="4" t="s">
        <v>746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795</v>
      </c>
      <c r="B80" s="228">
        <f>ROUND(N('Prior Year'!BP85), 0)</f>
        <v>0</v>
      </c>
      <c r="C80" s="228">
        <f>data!BP85</f>
        <v>0</v>
      </c>
      <c r="D80" s="228" t="s">
        <v>746</v>
      </c>
      <c r="E80" s="4" t="s">
        <v>746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796</v>
      </c>
      <c r="B81" s="228">
        <f>ROUND(N('Prior Year'!BQ85), 0)</f>
        <v>0</v>
      </c>
      <c r="C81" s="228">
        <f>data!BQ85</f>
        <v>0</v>
      </c>
      <c r="D81" s="228" t="s">
        <v>746</v>
      </c>
      <c r="E81" s="4" t="s">
        <v>746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797</v>
      </c>
      <c r="B82" s="228">
        <f>ROUND(N('Prior Year'!BR85), 0)</f>
        <v>0</v>
      </c>
      <c r="C82" s="228">
        <f>data!BR85</f>
        <v>0</v>
      </c>
      <c r="D82" s="228" t="s">
        <v>746</v>
      </c>
      <c r="E82" s="4" t="s">
        <v>746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798</v>
      </c>
      <c r="B83" s="228">
        <f>ROUND(N('Prior Year'!BS85), 0)</f>
        <v>0</v>
      </c>
      <c r="C83" s="228">
        <f>data!BS85</f>
        <v>0</v>
      </c>
      <c r="D83" s="228" t="s">
        <v>746</v>
      </c>
      <c r="E83" s="4" t="s">
        <v>746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799</v>
      </c>
      <c r="B84" s="228">
        <f>ROUND(N('Prior Year'!BT85), 0)</f>
        <v>0</v>
      </c>
      <c r="C84" s="228">
        <f>data!BT85</f>
        <v>0</v>
      </c>
      <c r="D84" s="228" t="s">
        <v>746</v>
      </c>
      <c r="E84" s="4" t="s">
        <v>746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800</v>
      </c>
      <c r="B85" s="228">
        <f>ROUND(N('Prior Year'!BU85), 0)</f>
        <v>0</v>
      </c>
      <c r="C85" s="228">
        <f>data!BU85</f>
        <v>0</v>
      </c>
      <c r="D85" s="228" t="s">
        <v>746</v>
      </c>
      <c r="E85" s="4" t="s">
        <v>746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801</v>
      </c>
      <c r="B86" s="228">
        <f>ROUND(N('Prior Year'!BV85), 0)</f>
        <v>1484875</v>
      </c>
      <c r="C86" s="228">
        <f>data!BV85</f>
        <v>1437886.3599999999</v>
      </c>
      <c r="D86" s="228" t="s">
        <v>746</v>
      </c>
      <c r="E86" s="4" t="s">
        <v>746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802</v>
      </c>
      <c r="B87" s="228">
        <f>ROUND(N('Prior Year'!BW85), 0)</f>
        <v>0</v>
      </c>
      <c r="C87" s="228">
        <f>data!BW85</f>
        <v>0</v>
      </c>
      <c r="D87" s="228" t="s">
        <v>746</v>
      </c>
      <c r="E87" s="4" t="s">
        <v>746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803</v>
      </c>
      <c r="B88" s="228">
        <f>ROUND(N('Prior Year'!BX85), 0)</f>
        <v>0</v>
      </c>
      <c r="C88" s="228">
        <f>data!BX85</f>
        <v>0</v>
      </c>
      <c r="D88" s="228" t="s">
        <v>746</v>
      </c>
      <c r="E88" s="4" t="s">
        <v>746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804</v>
      </c>
      <c r="B89" s="228">
        <f>ROUND(N('Prior Year'!BY85), 0)</f>
        <v>0</v>
      </c>
      <c r="C89" s="228">
        <f>data!BY85</f>
        <v>0</v>
      </c>
      <c r="D89" s="228" t="s">
        <v>746</v>
      </c>
      <c r="E89" s="4" t="s">
        <v>746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805</v>
      </c>
      <c r="B90" s="228">
        <f>ROUND(N('Prior Year'!BZ85), 0)</f>
        <v>0</v>
      </c>
      <c r="C90" s="228">
        <f>data!BZ85</f>
        <v>0</v>
      </c>
      <c r="D90" s="228" t="s">
        <v>746</v>
      </c>
      <c r="E90" s="4" t="s">
        <v>746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806</v>
      </c>
      <c r="B91" s="228">
        <f>ROUND(N('Prior Year'!CA85), 0)</f>
        <v>0</v>
      </c>
      <c r="C91" s="228">
        <f>data!CA85</f>
        <v>0</v>
      </c>
      <c r="D91" s="228" t="s">
        <v>746</v>
      </c>
      <c r="E91" s="4" t="s">
        <v>746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807</v>
      </c>
      <c r="B92" s="228">
        <f>ROUND(N('Prior Year'!CB85), 0)</f>
        <v>0</v>
      </c>
      <c r="C92" s="228">
        <f>data!CB85</f>
        <v>0</v>
      </c>
      <c r="D92" s="228" t="s">
        <v>746</v>
      </c>
      <c r="E92" s="4" t="s">
        <v>746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808</v>
      </c>
      <c r="B93" s="228">
        <f>ROUND(N('Prior Year'!CC85), 0)</f>
        <v>452571</v>
      </c>
      <c r="C93" s="228">
        <f>data!CC85</f>
        <v>543086.59</v>
      </c>
      <c r="D93" s="228" t="s">
        <v>746</v>
      </c>
      <c r="E93" s="4" t="s">
        <v>746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809</v>
      </c>
      <c r="B94" s="228">
        <f>ROUND(N('Prior Year'!CD85), 0)</f>
        <v>0</v>
      </c>
      <c r="C94" s="228">
        <f>data!CD85</f>
        <v>0</v>
      </c>
      <c r="D94" s="228" t="s">
        <v>746</v>
      </c>
      <c r="E94" s="4" t="s">
        <v>746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aa0Ji/Hda2sWn/ndFIv1Drtwh62QrMngwbrLQgG8+GCa3B6q26q1dWyQrCF1fEzPMyH9L2wv7z6doVmjTNwKPA==" saltValue="jRQhz5ANmrtNlH3PHIWR2A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A15" sqref="A15"/>
    </sheetView>
  </sheetViews>
  <sheetFormatPr defaultRowHeight="15" x14ac:dyDescent="0.2"/>
  <sheetData>
    <row r="1" spans="1:4" ht="15.75" x14ac:dyDescent="0.25">
      <c r="A1" s="268" t="s">
        <v>810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811</v>
      </c>
      <c r="B3" s="267"/>
      <c r="C3" s="267"/>
      <c r="D3" s="267"/>
    </row>
    <row r="4" spans="1:4" ht="15.75" x14ac:dyDescent="0.25">
      <c r="A4" s="267" t="s">
        <v>812</v>
      </c>
      <c r="B4" s="267"/>
      <c r="C4" s="267"/>
      <c r="D4" s="267"/>
    </row>
    <row r="5" spans="1:4" ht="15.75" x14ac:dyDescent="0.25">
      <c r="A5" s="1" t="s">
        <v>813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814</v>
      </c>
      <c r="B7" s="267"/>
      <c r="C7" s="267"/>
      <c r="D7" s="267"/>
    </row>
    <row r="8" spans="1:4" ht="15.75" x14ac:dyDescent="0.25">
      <c r="A8" s="309" t="s">
        <v>815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816</v>
      </c>
      <c r="B11" s="267"/>
      <c r="C11" s="267"/>
      <c r="D11" s="267">
        <f>N(data!C380)</f>
        <v>482396</v>
      </c>
    </row>
    <row r="12" spans="1:4" ht="15.75" x14ac:dyDescent="0.25">
      <c r="A12" s="269" t="s">
        <v>817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818</v>
      </c>
      <c r="B14" s="267"/>
      <c r="C14" s="267"/>
      <c r="D14" s="269" t="s">
        <v>819</v>
      </c>
    </row>
    <row r="15" spans="1:4" ht="15.75" x14ac:dyDescent="0.25">
      <c r="A15" s="267" t="s">
        <v>820</v>
      </c>
      <c r="B15" s="267"/>
      <c r="C15" s="267"/>
      <c r="D15" s="267"/>
    </row>
    <row r="16" spans="1:4" ht="15.75" x14ac:dyDescent="0.25">
      <c r="A16" s="267" t="s">
        <v>820</v>
      </c>
      <c r="B16" s="267"/>
      <c r="C16" s="267"/>
      <c r="D16" s="267"/>
    </row>
    <row r="17" spans="1:4" ht="15.75" x14ac:dyDescent="0.25">
      <c r="A17" s="267" t="s">
        <v>820</v>
      </c>
      <c r="B17" s="267"/>
      <c r="C17" s="267"/>
      <c r="D17" s="267"/>
    </row>
    <row r="18" spans="1:4" ht="15.75" x14ac:dyDescent="0.25">
      <c r="A18" s="267" t="s">
        <v>820</v>
      </c>
      <c r="B18" s="267"/>
      <c r="C18" s="267"/>
      <c r="D18" s="267"/>
    </row>
    <row r="19" spans="1:4" ht="15.75" x14ac:dyDescent="0.25">
      <c r="A19" s="267" t="s">
        <v>820</v>
      </c>
      <c r="B19" s="267"/>
      <c r="C19" s="267"/>
      <c r="D19" s="267"/>
    </row>
    <row r="20" spans="1:4" ht="15.75" x14ac:dyDescent="0.25">
      <c r="A20" s="267" t="s">
        <v>820</v>
      </c>
      <c r="B20" s="267"/>
      <c r="C20" s="267"/>
      <c r="D20" s="267"/>
    </row>
    <row r="21" spans="1:4" ht="15.75" x14ac:dyDescent="0.25">
      <c r="A21" s="267" t="s">
        <v>820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821</v>
      </c>
      <c r="B25" s="267"/>
      <c r="C25" s="267"/>
      <c r="D25" s="267">
        <f>N(data!C414)</f>
        <v>200264.80000000005</v>
      </c>
    </row>
    <row r="26" spans="1:4" ht="15.75" x14ac:dyDescent="0.25">
      <c r="A26" s="269" t="s">
        <v>817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818</v>
      </c>
      <c r="B28" s="267"/>
      <c r="C28" s="267"/>
      <c r="D28" s="269" t="s">
        <v>819</v>
      </c>
    </row>
    <row r="29" spans="1:4" ht="15.75" x14ac:dyDescent="0.25">
      <c r="A29" s="267" t="s">
        <v>822</v>
      </c>
      <c r="B29" s="267"/>
      <c r="C29" s="267"/>
      <c r="D29" s="267"/>
    </row>
    <row r="30" spans="1:4" ht="15.75" x14ac:dyDescent="0.25">
      <c r="A30" s="267" t="s">
        <v>822</v>
      </c>
      <c r="B30" s="267"/>
      <c r="C30" s="267"/>
      <c r="D30" s="267"/>
    </row>
    <row r="31" spans="1:4" ht="15.75" x14ac:dyDescent="0.25">
      <c r="A31" s="267" t="s">
        <v>822</v>
      </c>
      <c r="B31" s="267"/>
      <c r="C31" s="267"/>
      <c r="D31" s="267"/>
    </row>
    <row r="32" spans="1:4" ht="15.75" x14ac:dyDescent="0.25">
      <c r="A32" s="267" t="s">
        <v>822</v>
      </c>
      <c r="B32" s="267"/>
      <c r="C32" s="267"/>
      <c r="D32" s="267"/>
    </row>
    <row r="33" spans="1:4" ht="15.75" x14ac:dyDescent="0.25">
      <c r="A33" s="267" t="s">
        <v>822</v>
      </c>
      <c r="B33" s="267"/>
      <c r="C33" s="267"/>
      <c r="D33" s="267"/>
    </row>
    <row r="34" spans="1:4" ht="15.75" x14ac:dyDescent="0.25">
      <c r="A34" s="267" t="s">
        <v>822</v>
      </c>
      <c r="B34" s="267"/>
      <c r="C34" s="267"/>
      <c r="D34" s="267"/>
    </row>
    <row r="35" spans="1:4" ht="15.75" x14ac:dyDescent="0.25">
      <c r="A35" s="267" t="s">
        <v>822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YQy7En4gFQzldcjXsIEmZ8A/ywWAP5NI0EctNTxZpqtYPmBuWV5gUVO7G5g//vQocVCLeySwOm0zPACk+BHe+A==" saltValue="M4AiSAr2gtbAd7Vc+DHFE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823</v>
      </c>
    </row>
    <row r="2" spans="1:7" ht="20.100000000000001" customHeight="1" x14ac:dyDescent="0.25">
      <c r="A2" s="62" t="s">
        <v>824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H-8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Klickitat County Public Hospital District #1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"  "&amp;data!C103</f>
        <v xml:space="preserve">  Klickitat   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825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826</v>
      </c>
      <c r="C8" s="67"/>
      <c r="D8" s="64" t="str">
        <f>"  "&amp;data!C105</f>
        <v xml:space="preserve">  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827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828</v>
      </c>
      <c r="C10" s="67"/>
      <c r="D10" s="64" t="str">
        <f>"  "&amp;data!C107</f>
        <v xml:space="preserve">  5097734022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829</v>
      </c>
      <c r="C11" s="67"/>
      <c r="D11" s="64" t="str">
        <f>"  "&amp;data!C108</f>
        <v xml:space="preserve">  5097734714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830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319</v>
      </c>
      <c r="B15" s="74"/>
      <c r="C15" s="75" t="s">
        <v>321</v>
      </c>
      <c r="D15" s="74"/>
      <c r="E15" s="75" t="s">
        <v>323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306</v>
      </c>
      <c r="C16" s="79" t="str">
        <f>IF(data!C117&gt;0," X","")</f>
        <v/>
      </c>
      <c r="D16" s="80" t="s">
        <v>831</v>
      </c>
      <c r="E16" s="229" t="str">
        <f>IF(data!C120&gt;0," X","")</f>
        <v/>
      </c>
      <c r="F16" s="81" t="s">
        <v>324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/>
      </c>
      <c r="D17" s="80" t="s">
        <v>404</v>
      </c>
      <c r="E17" s="229" t="str">
        <f>IF(data!C121&gt;0," X","")</f>
        <v/>
      </c>
      <c r="F17" s="81" t="s">
        <v>325</v>
      </c>
      <c r="G17" s="67"/>
    </row>
    <row r="18" spans="1:7" ht="20.100000000000001" customHeight="1" x14ac:dyDescent="0.25">
      <c r="A18" s="63"/>
      <c r="B18" s="67" t="s">
        <v>832</v>
      </c>
      <c r="C18" s="67"/>
      <c r="D18" s="67"/>
      <c r="E18" s="229" t="str">
        <f>IF(data!C122&gt;0," X","")</f>
        <v/>
      </c>
      <c r="F18" s="81" t="s">
        <v>326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833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834</v>
      </c>
      <c r="C22" s="64"/>
      <c r="D22" s="64"/>
      <c r="E22" s="64"/>
      <c r="F22" s="78" t="s">
        <v>329</v>
      </c>
      <c r="G22" s="79" t="s">
        <v>241</v>
      </c>
    </row>
    <row r="23" spans="1:7" ht="20.100000000000001" customHeight="1" x14ac:dyDescent="0.25">
      <c r="A23" s="63"/>
      <c r="B23" s="64" t="s">
        <v>835</v>
      </c>
      <c r="C23" s="64"/>
      <c r="D23" s="64"/>
      <c r="E23" s="64"/>
      <c r="F23" s="63">
        <f>data!C127</f>
        <v>209</v>
      </c>
      <c r="G23" s="67">
        <f>data!D127</f>
        <v>796</v>
      </c>
    </row>
    <row r="24" spans="1:7" ht="20.100000000000001" customHeight="1" x14ac:dyDescent="0.25">
      <c r="A24" s="63"/>
      <c r="B24" s="64" t="s">
        <v>836</v>
      </c>
      <c r="C24" s="64"/>
      <c r="D24" s="64"/>
      <c r="E24" s="64"/>
      <c r="F24" s="63">
        <f>data!C128</f>
        <v>37</v>
      </c>
      <c r="G24" s="67">
        <f>data!D128</f>
        <v>495</v>
      </c>
    </row>
    <row r="25" spans="1:7" ht="20.100000000000001" customHeight="1" x14ac:dyDescent="0.25">
      <c r="A25" s="63"/>
      <c r="B25" s="64" t="s">
        <v>837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333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838</v>
      </c>
      <c r="C29" s="67"/>
      <c r="D29" s="79" t="s">
        <v>193</v>
      </c>
      <c r="E29" s="83" t="s">
        <v>838</v>
      </c>
      <c r="F29" s="67"/>
      <c r="G29" s="79" t="s">
        <v>193</v>
      </c>
    </row>
    <row r="30" spans="1:7" ht="20.100000000000001" customHeight="1" x14ac:dyDescent="0.25">
      <c r="A30" s="63"/>
      <c r="B30" s="64" t="s">
        <v>335</v>
      </c>
      <c r="C30" s="67"/>
      <c r="D30" s="67">
        <f>data!C132</f>
        <v>0</v>
      </c>
      <c r="E30" s="64" t="s">
        <v>341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839</v>
      </c>
      <c r="C31" s="67"/>
      <c r="D31" s="67">
        <f>data!C133</f>
        <v>10</v>
      </c>
      <c r="E31" s="64" t="s">
        <v>342</v>
      </c>
      <c r="F31" s="67"/>
      <c r="G31" s="67">
        <f>data!C140</f>
        <v>6</v>
      </c>
    </row>
    <row r="32" spans="1:7" ht="20.100000000000001" customHeight="1" x14ac:dyDescent="0.25">
      <c r="A32" s="63"/>
      <c r="B32" s="83" t="s">
        <v>840</v>
      </c>
      <c r="C32" s="67"/>
      <c r="D32" s="67">
        <f>data!C134</f>
        <v>0</v>
      </c>
      <c r="E32" s="64" t="s">
        <v>841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842</v>
      </c>
      <c r="C33" s="67"/>
      <c r="D33" s="67">
        <f>data!C135</f>
        <v>0</v>
      </c>
      <c r="E33" s="64" t="s">
        <v>843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844</v>
      </c>
      <c r="C34" s="67"/>
      <c r="D34" s="67">
        <f>data!C136</f>
        <v>0</v>
      </c>
      <c r="E34" s="64" t="s">
        <v>344</v>
      </c>
      <c r="F34" s="67"/>
      <c r="G34" s="67">
        <f>data!E143</f>
        <v>16</v>
      </c>
    </row>
    <row r="35" spans="1:7" ht="20.100000000000001" customHeight="1" x14ac:dyDescent="0.25">
      <c r="A35" s="63"/>
      <c r="B35" s="83" t="s">
        <v>845</v>
      </c>
      <c r="C35" s="67"/>
      <c r="D35" s="67">
        <f>data!C137</f>
        <v>0</v>
      </c>
      <c r="E35" s="64" t="s">
        <v>846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345</v>
      </c>
      <c r="F36" s="67"/>
      <c r="G36" s="67">
        <f>data!C144</f>
        <v>25</v>
      </c>
    </row>
    <row r="37" spans="1:7" ht="20.100000000000001" customHeight="1" x14ac:dyDescent="0.25">
      <c r="A37" s="63"/>
      <c r="E37" s="64" t="s">
        <v>346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341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847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H19" sqref="H1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848</v>
      </c>
      <c r="G1" s="61" t="s">
        <v>849</v>
      </c>
    </row>
    <row r="2" spans="1:7" ht="20.100000000000001" customHeight="1" x14ac:dyDescent="0.25">
      <c r="A2" s="1" t="str">
        <f>"Hospital: "&amp;data!C98</f>
        <v>Hospital: Klickitat County Public Hospital District #1</v>
      </c>
      <c r="G2" s="4" t="s">
        <v>850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851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852</v>
      </c>
      <c r="C5" s="74"/>
      <c r="D5" s="74"/>
      <c r="E5" s="125" t="s">
        <v>356</v>
      </c>
      <c r="F5" s="74"/>
      <c r="G5" s="74"/>
    </row>
    <row r="6" spans="1:7" ht="20.100000000000001" customHeight="1" x14ac:dyDescent="0.25">
      <c r="A6" s="126" t="s">
        <v>853</v>
      </c>
      <c r="B6" s="79" t="s">
        <v>329</v>
      </c>
      <c r="C6" s="79" t="s">
        <v>854</v>
      </c>
      <c r="D6" s="79" t="s">
        <v>352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350</v>
      </c>
      <c r="B7" s="127">
        <f>data!B154</f>
        <v>132</v>
      </c>
      <c r="C7" s="127">
        <f>data!B155</f>
        <v>394</v>
      </c>
      <c r="D7" s="127">
        <f>data!B156</f>
        <v>0</v>
      </c>
      <c r="E7" s="127">
        <f>data!B157</f>
        <v>0</v>
      </c>
      <c r="F7" s="127">
        <f>data!B158</f>
        <v>0</v>
      </c>
      <c r="G7" s="127">
        <f>data!B157+data!B158</f>
        <v>0</v>
      </c>
    </row>
    <row r="8" spans="1:7" ht="20.100000000000001" customHeight="1" x14ac:dyDescent="0.25">
      <c r="A8" s="63" t="s">
        <v>351</v>
      </c>
      <c r="B8" s="127">
        <f>data!C154</f>
        <v>7</v>
      </c>
      <c r="C8" s="127">
        <f>data!C155</f>
        <v>45</v>
      </c>
      <c r="D8" s="127">
        <f>data!C156</f>
        <v>0</v>
      </c>
      <c r="E8" s="127">
        <f>data!C157</f>
        <v>0</v>
      </c>
      <c r="F8" s="127">
        <f>data!C158</f>
        <v>0</v>
      </c>
      <c r="G8" s="127">
        <f>data!C157+data!C158</f>
        <v>0</v>
      </c>
    </row>
    <row r="9" spans="1:7" ht="20.100000000000001" customHeight="1" x14ac:dyDescent="0.25">
      <c r="A9" s="63" t="s">
        <v>855</v>
      </c>
      <c r="B9" s="127">
        <f>data!D154</f>
        <v>70</v>
      </c>
      <c r="C9" s="127">
        <f>data!D155</f>
        <v>357</v>
      </c>
      <c r="D9" s="127">
        <f>data!D156</f>
        <v>0</v>
      </c>
      <c r="E9" s="127">
        <f>data!D157</f>
        <v>0</v>
      </c>
      <c r="F9" s="127">
        <f>data!D158</f>
        <v>0</v>
      </c>
      <c r="G9" s="127">
        <f>data!D157+data!D158</f>
        <v>0</v>
      </c>
    </row>
    <row r="10" spans="1:7" ht="20.100000000000001" customHeight="1" x14ac:dyDescent="0.25">
      <c r="A10" s="78" t="s">
        <v>229</v>
      </c>
      <c r="B10" s="127">
        <f>data!E154</f>
        <v>209</v>
      </c>
      <c r="C10" s="127">
        <f>data!E155</f>
        <v>796</v>
      </c>
      <c r="D10" s="127">
        <f>data!E156</f>
        <v>0</v>
      </c>
      <c r="E10" s="127">
        <f>data!E157</f>
        <v>0</v>
      </c>
      <c r="F10" s="127">
        <f>data!E158</f>
        <v>0</v>
      </c>
      <c r="G10" s="127">
        <f>E10+F10</f>
        <v>0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856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852</v>
      </c>
      <c r="C14" s="133"/>
      <c r="D14" s="133"/>
      <c r="E14" s="133" t="s">
        <v>356</v>
      </c>
      <c r="F14" s="133"/>
      <c r="G14" s="133"/>
    </row>
    <row r="15" spans="1:7" ht="20.100000000000001" customHeight="1" x14ac:dyDescent="0.25">
      <c r="A15" s="126" t="s">
        <v>853</v>
      </c>
      <c r="B15" s="79" t="s">
        <v>329</v>
      </c>
      <c r="C15" s="79" t="s">
        <v>854</v>
      </c>
      <c r="D15" s="79" t="s">
        <v>352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350</v>
      </c>
      <c r="B16" s="127">
        <f>data!B160</f>
        <v>30</v>
      </c>
      <c r="C16" s="127">
        <f>data!B161</f>
        <v>445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351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855</v>
      </c>
      <c r="B18" s="127">
        <f>data!D160</f>
        <v>7</v>
      </c>
      <c r="C18" s="127">
        <f>data!D161</f>
        <v>50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37</v>
      </c>
      <c r="C19" s="127">
        <f>data!E161</f>
        <v>495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857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852</v>
      </c>
      <c r="C23" s="74"/>
      <c r="D23" s="74"/>
      <c r="E23" s="74" t="s">
        <v>356</v>
      </c>
      <c r="F23" s="74"/>
      <c r="G23" s="74"/>
    </row>
    <row r="24" spans="1:7" ht="20.100000000000001" customHeight="1" x14ac:dyDescent="0.25">
      <c r="A24" s="126" t="s">
        <v>853</v>
      </c>
      <c r="B24" s="79" t="s">
        <v>329</v>
      </c>
      <c r="C24" s="79" t="s">
        <v>854</v>
      </c>
      <c r="D24" s="79" t="s">
        <v>352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350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351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855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858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859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860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359</v>
      </c>
      <c r="B1" s="62"/>
      <c r="C1" s="61" t="s">
        <v>861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Klickitat County Public Hospital District #1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360</v>
      </c>
      <c r="C5" s="123"/>
    </row>
    <row r="6" spans="1:3" ht="20.100000000000001" customHeight="1" x14ac:dyDescent="0.25">
      <c r="A6" s="143">
        <v>2</v>
      </c>
      <c r="B6" s="64" t="s">
        <v>862</v>
      </c>
      <c r="C6" s="63">
        <f>data!C181</f>
        <v>1510578.14</v>
      </c>
    </row>
    <row r="7" spans="1:3" ht="20.100000000000001" customHeight="1" x14ac:dyDescent="0.25">
      <c r="A7" s="144">
        <v>3</v>
      </c>
      <c r="B7" s="83" t="s">
        <v>362</v>
      </c>
      <c r="C7" s="63">
        <f>data!C182</f>
        <v>32120</v>
      </c>
    </row>
    <row r="8" spans="1:3" ht="20.100000000000001" customHeight="1" x14ac:dyDescent="0.25">
      <c r="A8" s="144">
        <v>4</v>
      </c>
      <c r="B8" s="64" t="s">
        <v>363</v>
      </c>
      <c r="C8" s="63">
        <f>data!C183</f>
        <v>323479.86</v>
      </c>
    </row>
    <row r="9" spans="1:3" ht="20.100000000000001" customHeight="1" x14ac:dyDescent="0.25">
      <c r="A9" s="144">
        <v>5</v>
      </c>
      <c r="B9" s="64" t="s">
        <v>364</v>
      </c>
      <c r="C9" s="63">
        <f>data!C184</f>
        <v>2290537.91</v>
      </c>
    </row>
    <row r="10" spans="1:3" ht="20.100000000000001" customHeight="1" x14ac:dyDescent="0.25">
      <c r="A10" s="144">
        <v>6</v>
      </c>
      <c r="B10" s="64" t="s">
        <v>365</v>
      </c>
      <c r="C10" s="63">
        <f>data!C185</f>
        <v>22506.45</v>
      </c>
    </row>
    <row r="11" spans="1:3" ht="20.100000000000001" customHeight="1" x14ac:dyDescent="0.25">
      <c r="A11" s="144">
        <v>7</v>
      </c>
      <c r="B11" s="64" t="s">
        <v>366</v>
      </c>
      <c r="C11" s="63">
        <f>data!C186</f>
        <v>489403.89</v>
      </c>
    </row>
    <row r="12" spans="1:3" ht="20.100000000000001" customHeight="1" x14ac:dyDescent="0.25">
      <c r="A12" s="144">
        <v>8</v>
      </c>
      <c r="B12" s="64" t="s">
        <v>367</v>
      </c>
      <c r="C12" s="63">
        <f>data!C187</f>
        <v>3470.8</v>
      </c>
    </row>
    <row r="13" spans="1:3" ht="20.100000000000001" customHeight="1" x14ac:dyDescent="0.25">
      <c r="A13" s="144">
        <v>9</v>
      </c>
      <c r="B13" s="64" t="s">
        <v>367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863</v>
      </c>
      <c r="C14" s="63">
        <f>data!D189</f>
        <v>4672097.05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368</v>
      </c>
      <c r="C17" s="77"/>
    </row>
    <row r="18" spans="1:3" ht="20.100000000000001" customHeight="1" x14ac:dyDescent="0.25">
      <c r="A18" s="63">
        <v>12</v>
      </c>
      <c r="B18" s="64" t="s">
        <v>864</v>
      </c>
      <c r="C18" s="63">
        <f>data!C191</f>
        <v>3482.61</v>
      </c>
    </row>
    <row r="19" spans="1:3" ht="20.100000000000001" customHeight="1" x14ac:dyDescent="0.25">
      <c r="A19" s="63">
        <v>13</v>
      </c>
      <c r="B19" s="64" t="s">
        <v>865</v>
      </c>
      <c r="C19" s="63">
        <f>data!C192</f>
        <v>428258</v>
      </c>
    </row>
    <row r="20" spans="1:3" ht="20.100000000000001" customHeight="1" x14ac:dyDescent="0.25">
      <c r="A20" s="63">
        <v>14</v>
      </c>
      <c r="B20" s="64" t="s">
        <v>866</v>
      </c>
      <c r="C20" s="63">
        <f>data!D193</f>
        <v>431740.61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371</v>
      </c>
      <c r="C23" s="123"/>
    </row>
    <row r="24" spans="1:3" ht="20.100000000000001" customHeight="1" x14ac:dyDescent="0.25">
      <c r="A24" s="63">
        <v>16</v>
      </c>
      <c r="B24" s="75" t="s">
        <v>867</v>
      </c>
      <c r="C24" s="148"/>
    </row>
    <row r="25" spans="1:3" ht="20.100000000000001" customHeight="1" x14ac:dyDescent="0.25">
      <c r="A25" s="63">
        <v>17</v>
      </c>
      <c r="B25" s="64" t="s">
        <v>868</v>
      </c>
      <c r="C25" s="63">
        <f>data!C195</f>
        <v>213926</v>
      </c>
    </row>
    <row r="26" spans="1:3" ht="20.100000000000001" customHeight="1" x14ac:dyDescent="0.25">
      <c r="A26" s="63">
        <v>18</v>
      </c>
      <c r="B26" s="64" t="s">
        <v>373</v>
      </c>
      <c r="C26" s="63">
        <f>data!C196</f>
        <v>93620.43</v>
      </c>
    </row>
    <row r="27" spans="1:3" ht="20.100000000000001" customHeight="1" x14ac:dyDescent="0.25">
      <c r="A27" s="63">
        <v>19</v>
      </c>
      <c r="B27" s="64" t="s">
        <v>869</v>
      </c>
      <c r="C27" s="63">
        <f>data!D197</f>
        <v>307546.43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870</v>
      </c>
      <c r="C30" s="133"/>
    </row>
    <row r="31" spans="1:3" ht="20.100000000000001" customHeight="1" x14ac:dyDescent="0.25">
      <c r="A31" s="63">
        <v>21</v>
      </c>
      <c r="B31" s="64" t="s">
        <v>375</v>
      </c>
      <c r="C31" s="63">
        <f>data!C199</f>
        <v>26821.89</v>
      </c>
    </row>
    <row r="32" spans="1:3" ht="20.100000000000001" customHeight="1" x14ac:dyDescent="0.25">
      <c r="A32" s="63">
        <v>22</v>
      </c>
      <c r="B32" s="64" t="s">
        <v>871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872</v>
      </c>
      <c r="C34" s="63">
        <f>data!D202</f>
        <v>26821.89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377</v>
      </c>
      <c r="C37" s="123"/>
    </row>
    <row r="38" spans="1:3" ht="20.100000000000001" customHeight="1" x14ac:dyDescent="0.25">
      <c r="A38" s="63">
        <v>26</v>
      </c>
      <c r="B38" s="64" t="s">
        <v>873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379</v>
      </c>
      <c r="C39" s="63">
        <f>data!C205</f>
        <v>383003.67</v>
      </c>
    </row>
    <row r="40" spans="1:3" ht="20.100000000000001" customHeight="1" x14ac:dyDescent="0.25">
      <c r="A40" s="63">
        <v>28</v>
      </c>
      <c r="B40" s="64" t="s">
        <v>874</v>
      </c>
      <c r="C40" s="63">
        <f>data!D206</f>
        <v>383003.67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380</v>
      </c>
      <c r="B1" s="62"/>
      <c r="C1" s="62"/>
      <c r="D1" s="62"/>
      <c r="E1" s="62"/>
      <c r="F1" s="61" t="s">
        <v>875</v>
      </c>
    </row>
    <row r="3" spans="1:6" ht="20.100000000000001" customHeight="1" x14ac:dyDescent="0.25">
      <c r="A3" s="120" t="str">
        <f>"Hospital: "&amp;data!C98</f>
        <v>Hospital: Klickitat County Public Hospital District #1</v>
      </c>
      <c r="F3" s="142" t="str">
        <f>"FYE: "&amp;data!C96</f>
        <v>FYE: 12/31/2024</v>
      </c>
    </row>
    <row r="4" spans="1:6" ht="20.100000000000001" customHeight="1" x14ac:dyDescent="0.25">
      <c r="A4" s="148" t="s">
        <v>381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876</v>
      </c>
      <c r="D5" s="151"/>
      <c r="E5" s="151"/>
      <c r="F5" s="151" t="s">
        <v>877</v>
      </c>
    </row>
    <row r="6" spans="1:6" ht="20.100000000000001" customHeight="1" x14ac:dyDescent="0.25">
      <c r="A6" s="152"/>
      <c r="B6" s="70"/>
      <c r="C6" s="153" t="s">
        <v>878</v>
      </c>
      <c r="D6" s="153" t="s">
        <v>383</v>
      </c>
      <c r="E6" s="153" t="s">
        <v>879</v>
      </c>
      <c r="F6" s="153" t="s">
        <v>878</v>
      </c>
    </row>
    <row r="7" spans="1:6" ht="20.100000000000001" customHeight="1" x14ac:dyDescent="0.25">
      <c r="A7" s="63">
        <v>1</v>
      </c>
      <c r="B7" s="67" t="s">
        <v>386</v>
      </c>
      <c r="C7" s="67">
        <f>data!B211</f>
        <v>203706.03</v>
      </c>
      <c r="D7" s="67">
        <f>data!C211</f>
        <v>0</v>
      </c>
      <c r="E7" s="67">
        <f>data!D211</f>
        <v>0</v>
      </c>
      <c r="F7" s="67">
        <f>data!E211</f>
        <v>203706.03</v>
      </c>
    </row>
    <row r="8" spans="1:6" ht="20.100000000000001" customHeight="1" x14ac:dyDescent="0.25">
      <c r="A8" s="63">
        <v>2</v>
      </c>
      <c r="B8" s="67" t="s">
        <v>387</v>
      </c>
      <c r="C8" s="67">
        <f>data!B212</f>
        <v>1848602.06</v>
      </c>
      <c r="D8" s="67">
        <f>data!C212</f>
        <v>0</v>
      </c>
      <c r="E8" s="67">
        <f>data!D212</f>
        <v>0</v>
      </c>
      <c r="F8" s="67">
        <f>data!E212</f>
        <v>1848602.06</v>
      </c>
    </row>
    <row r="9" spans="1:6" ht="20.100000000000001" customHeight="1" x14ac:dyDescent="0.25">
      <c r="A9" s="63">
        <v>3</v>
      </c>
      <c r="B9" s="67" t="s">
        <v>388</v>
      </c>
      <c r="C9" s="67">
        <f>data!B213</f>
        <v>13850085.76</v>
      </c>
      <c r="D9" s="67">
        <f>data!C213</f>
        <v>3389809.58</v>
      </c>
      <c r="E9" s="67">
        <f>data!D213</f>
        <v>0</v>
      </c>
      <c r="F9" s="67">
        <f>data!E213</f>
        <v>17239895.34</v>
      </c>
    </row>
    <row r="10" spans="1:6" ht="20.100000000000001" customHeight="1" x14ac:dyDescent="0.25">
      <c r="A10" s="63">
        <v>4</v>
      </c>
      <c r="B10" s="67" t="s">
        <v>880</v>
      </c>
      <c r="C10" s="67">
        <f>data!B214</f>
        <v>7429096.4800000004</v>
      </c>
      <c r="D10" s="67">
        <f>data!C214</f>
        <v>5975781.6100000003</v>
      </c>
      <c r="E10" s="67">
        <f>data!D214</f>
        <v>0</v>
      </c>
      <c r="F10" s="67">
        <f>data!E214</f>
        <v>13404878.09</v>
      </c>
    </row>
    <row r="11" spans="1:6" ht="20.100000000000001" customHeight="1" x14ac:dyDescent="0.25">
      <c r="A11" s="63">
        <v>5</v>
      </c>
      <c r="B11" s="67" t="s">
        <v>881</v>
      </c>
      <c r="C11" s="67">
        <f>data!B215</f>
        <v>495307.05</v>
      </c>
      <c r="D11" s="67">
        <f>data!C215</f>
        <v>177514.73</v>
      </c>
      <c r="E11" s="67">
        <f>data!D215</f>
        <v>37669.550000000003</v>
      </c>
      <c r="F11" s="67">
        <f>data!E215</f>
        <v>635152.23</v>
      </c>
    </row>
    <row r="12" spans="1:6" ht="20.100000000000001" customHeight="1" x14ac:dyDescent="0.25">
      <c r="A12" s="63">
        <v>6</v>
      </c>
      <c r="B12" s="67" t="s">
        <v>882</v>
      </c>
      <c r="C12" s="67">
        <f>data!B216</f>
        <v>7434537.7800000003</v>
      </c>
      <c r="D12" s="67">
        <f>data!C216</f>
        <v>689004.22</v>
      </c>
      <c r="E12" s="67">
        <f>data!D216</f>
        <v>269946.84999999998</v>
      </c>
      <c r="F12" s="67">
        <f>data!E216</f>
        <v>7853595.1500000004</v>
      </c>
    </row>
    <row r="13" spans="1:6" ht="20.100000000000001" customHeight="1" x14ac:dyDescent="0.25">
      <c r="A13" s="63">
        <v>7</v>
      </c>
      <c r="B13" s="67" t="s">
        <v>883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393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884</v>
      </c>
      <c r="C15" s="67">
        <f>data!B219</f>
        <v>2942472.53</v>
      </c>
      <c r="D15" s="67">
        <f>data!C219</f>
        <v>8571194.0800000001</v>
      </c>
      <c r="E15" s="67">
        <f>data!D219</f>
        <v>9994816.3499999996</v>
      </c>
      <c r="F15" s="67">
        <f>data!E219</f>
        <v>1518850.2599999998</v>
      </c>
    </row>
    <row r="16" spans="1:6" ht="20.100000000000001" customHeight="1" x14ac:dyDescent="0.25">
      <c r="A16" s="63">
        <v>10</v>
      </c>
      <c r="B16" s="67" t="s">
        <v>608</v>
      </c>
      <c r="C16" s="67">
        <f>data!B220</f>
        <v>34203807.689999998</v>
      </c>
      <c r="D16" s="67">
        <f>data!C220</f>
        <v>18803304.220000003</v>
      </c>
      <c r="E16" s="67">
        <f>data!D220</f>
        <v>10302432.75</v>
      </c>
      <c r="F16" s="67">
        <f>data!E220</f>
        <v>42704679.159999996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395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876</v>
      </c>
      <c r="D21" s="4" t="s">
        <v>229</v>
      </c>
      <c r="E21" s="153"/>
      <c r="F21" s="153" t="s">
        <v>877</v>
      </c>
    </row>
    <row r="22" spans="1:6" ht="20.100000000000001" customHeight="1" x14ac:dyDescent="0.25">
      <c r="A22" s="154"/>
      <c r="B22" s="146"/>
      <c r="C22" s="153" t="s">
        <v>878</v>
      </c>
      <c r="D22" s="153" t="s">
        <v>885</v>
      </c>
      <c r="E22" s="153" t="s">
        <v>879</v>
      </c>
      <c r="F22" s="153" t="s">
        <v>878</v>
      </c>
    </row>
    <row r="23" spans="1:6" ht="20.100000000000001" customHeight="1" x14ac:dyDescent="0.25">
      <c r="A23" s="63">
        <v>11</v>
      </c>
      <c r="B23" s="155" t="s">
        <v>386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387</v>
      </c>
      <c r="C24" s="67">
        <f>data!B225</f>
        <v>1601310.39</v>
      </c>
      <c r="D24" s="67">
        <f>data!C225</f>
        <v>38707.08</v>
      </c>
      <c r="E24" s="67">
        <f>data!D225</f>
        <v>0</v>
      </c>
      <c r="F24" s="67">
        <f>data!E225</f>
        <v>1640017.47</v>
      </c>
    </row>
    <row r="25" spans="1:6" ht="20.100000000000001" customHeight="1" x14ac:dyDescent="0.25">
      <c r="A25" s="63">
        <v>13</v>
      </c>
      <c r="B25" s="67" t="s">
        <v>388</v>
      </c>
      <c r="C25" s="67">
        <f>data!B226</f>
        <v>9222369.2699999996</v>
      </c>
      <c r="D25" s="67">
        <f>data!C226</f>
        <v>423754.19</v>
      </c>
      <c r="E25" s="67">
        <f>data!D226</f>
        <v>0</v>
      </c>
      <c r="F25" s="67">
        <f>data!E226</f>
        <v>9646123.459999999</v>
      </c>
    </row>
    <row r="26" spans="1:6" ht="20.100000000000001" customHeight="1" x14ac:dyDescent="0.25">
      <c r="A26" s="63">
        <v>14</v>
      </c>
      <c r="B26" s="67" t="s">
        <v>880</v>
      </c>
      <c r="C26" s="67">
        <f>data!B227</f>
        <v>5757109.7599999998</v>
      </c>
      <c r="D26" s="67">
        <f>data!C227</f>
        <v>361378.57</v>
      </c>
      <c r="E26" s="67">
        <f>data!D227</f>
        <v>0</v>
      </c>
      <c r="F26" s="67">
        <f>data!E227</f>
        <v>6118488.3300000001</v>
      </c>
    </row>
    <row r="27" spans="1:6" ht="20.100000000000001" customHeight="1" x14ac:dyDescent="0.25">
      <c r="A27" s="63">
        <v>15</v>
      </c>
      <c r="B27" s="67" t="s">
        <v>881</v>
      </c>
      <c r="C27" s="67">
        <f>data!B228</f>
        <v>237870.91</v>
      </c>
      <c r="D27" s="67">
        <f>data!C228</f>
        <v>38300.160000000003</v>
      </c>
      <c r="E27" s="67">
        <f>data!D228</f>
        <v>3971.45</v>
      </c>
      <c r="F27" s="67">
        <f>data!E228</f>
        <v>272199.62</v>
      </c>
    </row>
    <row r="28" spans="1:6" ht="20.100000000000001" customHeight="1" x14ac:dyDescent="0.25">
      <c r="A28" s="63">
        <v>16</v>
      </c>
      <c r="B28" s="67" t="s">
        <v>882</v>
      </c>
      <c r="C28" s="67">
        <f>data!B229</f>
        <v>4773670.87</v>
      </c>
      <c r="D28" s="67">
        <f>data!C229</f>
        <v>837150.53</v>
      </c>
      <c r="E28" s="67">
        <f>data!D229</f>
        <v>257480.21</v>
      </c>
      <c r="F28" s="67">
        <f>data!E229</f>
        <v>5353341.1900000004</v>
      </c>
    </row>
    <row r="29" spans="1:6" ht="20.100000000000001" customHeight="1" x14ac:dyDescent="0.25">
      <c r="A29" s="63">
        <v>17</v>
      </c>
      <c r="B29" s="67" t="s">
        <v>883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393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884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608</v>
      </c>
      <c r="C32" s="67">
        <f>data!B233</f>
        <v>21592331.199999999</v>
      </c>
      <c r="D32" s="67">
        <f>data!C233</f>
        <v>1699290.5300000003</v>
      </c>
      <c r="E32" s="67">
        <f>data!D233</f>
        <v>261451.66</v>
      </c>
      <c r="F32" s="67">
        <f>data!E233</f>
        <v>23030170.07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886</v>
      </c>
      <c r="B1" s="62"/>
      <c r="C1" s="62"/>
      <c r="D1" s="61" t="s">
        <v>887</v>
      </c>
    </row>
    <row r="2" spans="1:4" ht="20.100000000000001" customHeight="1" x14ac:dyDescent="0.25">
      <c r="A2" s="120" t="str">
        <f>"Hospital: "&amp;data!C98</f>
        <v>Hospital: Klickitat County Public Hospital District #1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888</v>
      </c>
      <c r="C4" s="156" t="s">
        <v>889</v>
      </c>
      <c r="D4" s="157"/>
    </row>
    <row r="5" spans="1:4" ht="20.100000000000001" customHeight="1" x14ac:dyDescent="0.25">
      <c r="A5" s="124">
        <v>1</v>
      </c>
      <c r="B5" s="158"/>
      <c r="C5" s="80" t="s">
        <v>397</v>
      </c>
      <c r="D5" s="67">
        <f>data!D237</f>
        <v>1118928.22</v>
      </c>
    </row>
    <row r="6" spans="1:4" ht="20.100000000000001" customHeight="1" x14ac:dyDescent="0.25">
      <c r="A6" s="63">
        <v>2</v>
      </c>
      <c r="B6" s="69"/>
      <c r="C6" s="142" t="s">
        <v>493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350</v>
      </c>
      <c r="D7" s="67">
        <f>data!C239</f>
        <v>13996258.6</v>
      </c>
    </row>
    <row r="8" spans="1:4" ht="20.100000000000001" customHeight="1" x14ac:dyDescent="0.25">
      <c r="A8" s="63">
        <v>4</v>
      </c>
      <c r="B8" s="158">
        <v>5820</v>
      </c>
      <c r="C8" s="67" t="s">
        <v>351</v>
      </c>
      <c r="D8" s="67">
        <f>data!C240</f>
        <v>7668402.2800000003</v>
      </c>
    </row>
    <row r="9" spans="1:4" ht="20.100000000000001" customHeight="1" x14ac:dyDescent="0.25">
      <c r="A9" s="63">
        <v>5</v>
      </c>
      <c r="B9" s="158">
        <v>5830</v>
      </c>
      <c r="C9" s="67" t="s">
        <v>363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402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890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8325179.79</v>
      </c>
    </row>
    <row r="13" spans="1:4" ht="20.100000000000001" customHeight="1" x14ac:dyDescent="0.25">
      <c r="A13" s="63">
        <v>9</v>
      </c>
      <c r="B13" s="67"/>
      <c r="C13" s="67" t="s">
        <v>891</v>
      </c>
      <c r="D13" s="67">
        <f>data!D245</f>
        <v>29989840.669999998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406</v>
      </c>
      <c r="D15" s="153"/>
    </row>
    <row r="16" spans="1:4" ht="20.100000000000001" customHeight="1" x14ac:dyDescent="0.25">
      <c r="A16" s="152">
        <v>12</v>
      </c>
      <c r="B16" s="79"/>
      <c r="C16" s="64" t="s">
        <v>892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408</v>
      </c>
      <c r="D18" s="67">
        <f>data!C249</f>
        <v>1118610</v>
      </c>
    </row>
    <row r="19" spans="1:4" ht="20.100000000000001" customHeight="1" x14ac:dyDescent="0.25">
      <c r="A19" s="161">
        <v>15</v>
      </c>
      <c r="B19" s="158">
        <v>5910</v>
      </c>
      <c r="C19" s="80" t="s">
        <v>893</v>
      </c>
      <c r="D19" s="67">
        <f>data!C250</f>
        <v>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894</v>
      </c>
      <c r="D22" s="67">
        <f>data!D252</f>
        <v>1118610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412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895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896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897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