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DB1C86EC-5B2A-4DD5-B9FE-266CD36F2962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363" i="24" l="1"/>
  <c r="C365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O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O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E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M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O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E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E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E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E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E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E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E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O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E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O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E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5" i="32"/>
  <c r="F275" i="32"/>
  <c r="C275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G243" i="32"/>
  <c r="F243" i="32"/>
  <c r="E243" i="32"/>
  <c r="D243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1" i="32"/>
  <c r="H211" i="32"/>
  <c r="D211" i="32"/>
  <c r="C211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H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4" i="32"/>
  <c r="H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H147" i="32"/>
  <c r="G147" i="32"/>
  <c r="F147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5" i="32"/>
  <c r="F115" i="32"/>
  <c r="E115" i="32"/>
  <c r="D115" i="32"/>
  <c r="C115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D83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6" i="32"/>
  <c r="F26" i="32"/>
  <c r="E26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4" i="8"/>
  <c r="C73" i="8"/>
  <c r="C72" i="8"/>
  <c r="C71" i="8"/>
  <c r="C68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6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F29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F24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F8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20" i="5"/>
  <c r="C19" i="5"/>
  <c r="C18" i="5"/>
  <c r="C14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F65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F57" i="15"/>
  <c r="E57" i="15"/>
  <c r="D57" i="15"/>
  <c r="B57" i="15"/>
  <c r="H57" i="15" s="1"/>
  <c r="I57" i="15" s="1"/>
  <c r="H56" i="15"/>
  <c r="I56" i="15" s="1"/>
  <c r="F56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H52" i="15" s="1"/>
  <c r="I52" i="15" s="1"/>
  <c r="H51" i="15"/>
  <c r="I51" i="15" s="1"/>
  <c r="F51" i="15"/>
  <c r="E51" i="15"/>
  <c r="D51" i="15"/>
  <c r="B51" i="15"/>
  <c r="E50" i="15"/>
  <c r="D50" i="15"/>
  <c r="F50" i="15" s="1"/>
  <c r="B50" i="15"/>
  <c r="F49" i="15"/>
  <c r="E49" i="15"/>
  <c r="D49" i="15"/>
  <c r="B49" i="15"/>
  <c r="E48" i="15"/>
  <c r="D48" i="15"/>
  <c r="B48" i="15"/>
  <c r="E47" i="15"/>
  <c r="D47" i="15"/>
  <c r="B47" i="15"/>
  <c r="H47" i="15" s="1"/>
  <c r="I47" i="15" s="1"/>
  <c r="F46" i="15"/>
  <c r="E46" i="15"/>
  <c r="D46" i="15"/>
  <c r="B46" i="15"/>
  <c r="E45" i="15"/>
  <c r="D45" i="15"/>
  <c r="B45" i="15"/>
  <c r="H44" i="15"/>
  <c r="I44" i="15" s="1"/>
  <c r="F44" i="15"/>
  <c r="E44" i="15"/>
  <c r="D44" i="15"/>
  <c r="B44" i="15"/>
  <c r="E43" i="15"/>
  <c r="D43" i="15"/>
  <c r="F43" i="15" s="1"/>
  <c r="B43" i="15"/>
  <c r="H42" i="15"/>
  <c r="I42" i="15" s="1"/>
  <c r="F42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F37" i="15" s="1"/>
  <c r="B37" i="15"/>
  <c r="E36" i="15"/>
  <c r="D36" i="15"/>
  <c r="B36" i="15"/>
  <c r="E35" i="15"/>
  <c r="D35" i="15"/>
  <c r="B35" i="15"/>
  <c r="E34" i="15"/>
  <c r="D34" i="15"/>
  <c r="B34" i="15"/>
  <c r="F34" i="15" s="1"/>
  <c r="E33" i="15"/>
  <c r="D33" i="15"/>
  <c r="F33" i="15" s="1"/>
  <c r="B33" i="15"/>
  <c r="I32" i="15"/>
  <c r="B32" i="15"/>
  <c r="I31" i="15"/>
  <c r="B31" i="15"/>
  <c r="F30" i="15"/>
  <c r="E30" i="15"/>
  <c r="D30" i="15"/>
  <c r="B30" i="15"/>
  <c r="E29" i="15"/>
  <c r="D29" i="15"/>
  <c r="B29" i="15"/>
  <c r="E28" i="15"/>
  <c r="D28" i="15"/>
  <c r="B28" i="15"/>
  <c r="F28" i="15" s="1"/>
  <c r="E27" i="15"/>
  <c r="D27" i="15"/>
  <c r="B27" i="15"/>
  <c r="E26" i="15"/>
  <c r="D26" i="15"/>
  <c r="B26" i="15"/>
  <c r="E25" i="15"/>
  <c r="D25" i="15"/>
  <c r="B25" i="15"/>
  <c r="F24" i="15"/>
  <c r="E24" i="15"/>
  <c r="D24" i="15"/>
  <c r="B24" i="15"/>
  <c r="H24" i="15" s="1"/>
  <c r="I24" i="15" s="1"/>
  <c r="H23" i="15"/>
  <c r="I23" i="15" s="1"/>
  <c r="F23" i="15"/>
  <c r="E23" i="15"/>
  <c r="D23" i="15"/>
  <c r="B23" i="15"/>
  <c r="E22" i="15"/>
  <c r="D22" i="15"/>
  <c r="F22" i="15" s="1"/>
  <c r="B22" i="15"/>
  <c r="E21" i="15"/>
  <c r="D21" i="15"/>
  <c r="B21" i="15"/>
  <c r="H20" i="15"/>
  <c r="I20" i="15" s="1"/>
  <c r="F20" i="15"/>
  <c r="E20" i="15"/>
  <c r="D20" i="15"/>
  <c r="B20" i="15"/>
  <c r="H19" i="15"/>
  <c r="I19" i="15" s="1"/>
  <c r="F19" i="15"/>
  <c r="E19" i="15"/>
  <c r="D19" i="15"/>
  <c r="B19" i="15"/>
  <c r="F18" i="15"/>
  <c r="E18" i="15"/>
  <c r="D18" i="15"/>
  <c r="B18" i="15"/>
  <c r="H18" i="15" s="1"/>
  <c r="I18" i="15" s="1"/>
  <c r="F17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F612" i="24"/>
  <c r="D612" i="24"/>
  <c r="D420" i="24"/>
  <c r="D415" i="24"/>
  <c r="D416" i="24" s="1"/>
  <c r="C167" i="8" s="1"/>
  <c r="E414" i="24"/>
  <c r="D381" i="24"/>
  <c r="BQ2" i="30" s="1"/>
  <c r="D360" i="24"/>
  <c r="D340" i="24"/>
  <c r="C86" i="8" s="1"/>
  <c r="D339" i="24"/>
  <c r="D341" i="24" s="1"/>
  <c r="C87" i="8" s="1"/>
  <c r="D329" i="24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E229" i="24"/>
  <c r="F28" i="6" s="1"/>
  <c r="E228" i="24"/>
  <c r="F27" i="6" s="1"/>
  <c r="E227" i="24"/>
  <c r="F26" i="6" s="1"/>
  <c r="E226" i="24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E211" i="24"/>
  <c r="F7" i="6" s="1"/>
  <c r="D206" i="24"/>
  <c r="C40" i="5" s="1"/>
  <c r="D202" i="24"/>
  <c r="C34" i="5" s="1"/>
  <c r="D197" i="24"/>
  <c r="C27" i="5" s="1"/>
  <c r="D193" i="24"/>
  <c r="D189" i="24"/>
  <c r="E170" i="24"/>
  <c r="F28" i="4" s="1"/>
  <c r="E169" i="24"/>
  <c r="G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AZ91" i="24"/>
  <c r="CE90" i="24"/>
  <c r="AV89" i="24"/>
  <c r="AE47" i="31" s="1"/>
  <c r="AU89" i="24"/>
  <c r="AT89" i="24"/>
  <c r="D218" i="32" s="1"/>
  <c r="AS89" i="24"/>
  <c r="AE44" i="31" s="1"/>
  <c r="AR89" i="24"/>
  <c r="AQ89" i="24"/>
  <c r="AP89" i="24"/>
  <c r="AE41" i="31" s="1"/>
  <c r="AO89" i="24"/>
  <c r="F186" i="32" s="1"/>
  <c r="AN89" i="24"/>
  <c r="AM89" i="24"/>
  <c r="AL89" i="24"/>
  <c r="C186" i="32" s="1"/>
  <c r="AK89" i="24"/>
  <c r="AJ89" i="24"/>
  <c r="AI89" i="24"/>
  <c r="G154" i="32" s="1"/>
  <c r="AH89" i="24"/>
  <c r="AE33" i="31" s="1"/>
  <c r="AG89" i="24"/>
  <c r="AE32" i="31" s="1"/>
  <c r="AF89" i="24"/>
  <c r="AE89" i="24"/>
  <c r="AD89" i="24"/>
  <c r="I122" i="32" s="1"/>
  <c r="AC89" i="24"/>
  <c r="AB89" i="24"/>
  <c r="AA89" i="24"/>
  <c r="Z89" i="24"/>
  <c r="E122" i="32" s="1"/>
  <c r="Y89" i="24"/>
  <c r="AE24" i="31" s="1"/>
  <c r="X89" i="24"/>
  <c r="C122" i="32" s="1"/>
  <c r="W89" i="24"/>
  <c r="I90" i="32" s="1"/>
  <c r="V89" i="24"/>
  <c r="H90" i="32" s="1"/>
  <c r="U89" i="24"/>
  <c r="G90" i="32" s="1"/>
  <c r="T89" i="24"/>
  <c r="F90" i="32" s="1"/>
  <c r="S89" i="24"/>
  <c r="R89" i="24"/>
  <c r="D90" i="32" s="1"/>
  <c r="Q89" i="24"/>
  <c r="C90" i="32" s="1"/>
  <c r="P89" i="24"/>
  <c r="AE15" i="31" s="1"/>
  <c r="O89" i="24"/>
  <c r="H58" i="32" s="1"/>
  <c r="N89" i="24"/>
  <c r="AE13" i="31" s="1"/>
  <c r="M89" i="24"/>
  <c r="F58" i="32" s="1"/>
  <c r="L89" i="24"/>
  <c r="AE11" i="31" s="1"/>
  <c r="K89" i="24"/>
  <c r="J89" i="24"/>
  <c r="I89" i="24"/>
  <c r="H89" i="24"/>
  <c r="H26" i="32" s="1"/>
  <c r="G89" i="24"/>
  <c r="G26" i="32" s="1"/>
  <c r="F89" i="24"/>
  <c r="AE5" i="31" s="1"/>
  <c r="E89" i="24"/>
  <c r="D89" i="24"/>
  <c r="D26" i="32" s="1"/>
  <c r="C89" i="24"/>
  <c r="CE88" i="24"/>
  <c r="I377" i="32" s="1"/>
  <c r="CE87" i="24"/>
  <c r="I376" i="32" s="1"/>
  <c r="CD85" i="24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D371" i="32" s="1"/>
  <c r="CB69" i="24"/>
  <c r="CA69" i="24"/>
  <c r="O78" i="31" s="1"/>
  <c r="BZ69" i="24"/>
  <c r="BY69" i="24"/>
  <c r="G339" i="32" s="1"/>
  <c r="BX69" i="24"/>
  <c r="O75" i="31" s="1"/>
  <c r="BW69" i="24"/>
  <c r="BV69" i="24"/>
  <c r="D339" i="32" s="1"/>
  <c r="BU69" i="24"/>
  <c r="O72" i="31" s="1"/>
  <c r="BT69" i="24"/>
  <c r="O71" i="31" s="1"/>
  <c r="BS69" i="24"/>
  <c r="H307" i="32" s="1"/>
  <c r="BR69" i="24"/>
  <c r="BQ69" i="24"/>
  <c r="F307" i="32" s="1"/>
  <c r="BP69" i="24"/>
  <c r="BO69" i="24"/>
  <c r="BN69" i="24"/>
  <c r="BM69" i="24"/>
  <c r="O64" i="31" s="1"/>
  <c r="BL69" i="24"/>
  <c r="BK69" i="24"/>
  <c r="BJ69" i="24"/>
  <c r="BI69" i="24"/>
  <c r="E275" i="32" s="1"/>
  <c r="BH69" i="24"/>
  <c r="D275" i="32" s="1"/>
  <c r="BG69" i="24"/>
  <c r="O58" i="31" s="1"/>
  <c r="BF69" i="24"/>
  <c r="O57" i="31" s="1"/>
  <c r="BE69" i="24"/>
  <c r="H243" i="32" s="1"/>
  <c r="BD69" i="24"/>
  <c r="O55" i="31" s="1"/>
  <c r="BC69" i="24"/>
  <c r="O54" i="31" s="1"/>
  <c r="BB69" i="24"/>
  <c r="O53" i="31" s="1"/>
  <c r="BA69" i="24"/>
  <c r="O52" i="31" s="1"/>
  <c r="AZ69" i="24"/>
  <c r="O51" i="31" s="1"/>
  <c r="AY69" i="24"/>
  <c r="O50" i="31" s="1"/>
  <c r="AX69" i="24"/>
  <c r="O49" i="31" s="1"/>
  <c r="AW69" i="24"/>
  <c r="O48" i="31" s="1"/>
  <c r="AV69" i="24"/>
  <c r="F211" i="32" s="1"/>
  <c r="AU69" i="24"/>
  <c r="AT69" i="24"/>
  <c r="O45" i="31" s="1"/>
  <c r="AS69" i="24"/>
  <c r="AR69" i="24"/>
  <c r="I179" i="32" s="1"/>
  <c r="AQ69" i="24"/>
  <c r="O42" i="31" s="1"/>
  <c r="AP69" i="24"/>
  <c r="AO69" i="24"/>
  <c r="F179" i="32" s="1"/>
  <c r="AN69" i="24"/>
  <c r="AM69" i="24"/>
  <c r="D179" i="32" s="1"/>
  <c r="AL69" i="24"/>
  <c r="O37" i="31" s="1"/>
  <c r="AK69" i="24"/>
  <c r="AJ69" i="24"/>
  <c r="AI69" i="24"/>
  <c r="O34" i="31" s="1"/>
  <c r="AH69" i="24"/>
  <c r="O33" i="31" s="1"/>
  <c r="AG69" i="24"/>
  <c r="AF69" i="24"/>
  <c r="D147" i="32" s="1"/>
  <c r="AE69" i="24"/>
  <c r="AD69" i="24"/>
  <c r="O29" i="31" s="1"/>
  <c r="AC69" i="24"/>
  <c r="AB69" i="24"/>
  <c r="G115" i="32" s="1"/>
  <c r="AA69" i="24"/>
  <c r="O26" i="31" s="1"/>
  <c r="Z69" i="24"/>
  <c r="O25" i="31" s="1"/>
  <c r="Y69" i="24"/>
  <c r="O24" i="31" s="1"/>
  <c r="X69" i="24"/>
  <c r="O23" i="31" s="1"/>
  <c r="W69" i="24"/>
  <c r="I83" i="32" s="1"/>
  <c r="V69" i="24"/>
  <c r="U69" i="24"/>
  <c r="T69" i="24"/>
  <c r="F83" i="32" s="1"/>
  <c r="S69" i="24"/>
  <c r="E83" i="32" s="1"/>
  <c r="R69" i="24"/>
  <c r="O17" i="31" s="1"/>
  <c r="Q69" i="24"/>
  <c r="C83" i="32" s="1"/>
  <c r="P69" i="24"/>
  <c r="O15" i="31" s="1"/>
  <c r="O69" i="24"/>
  <c r="H51" i="32" s="1"/>
  <c r="N69" i="24"/>
  <c r="G51" i="32" s="1"/>
  <c r="M69" i="24"/>
  <c r="O12" i="31" s="1"/>
  <c r="L69" i="24"/>
  <c r="O11" i="31" s="1"/>
  <c r="K69" i="24"/>
  <c r="D51" i="32" s="1"/>
  <c r="J69" i="24"/>
  <c r="O9" i="31" s="1"/>
  <c r="I69" i="24"/>
  <c r="H69" i="24"/>
  <c r="G69" i="24"/>
  <c r="F69" i="24"/>
  <c r="F19" i="32" s="1"/>
  <c r="E69" i="24"/>
  <c r="E19" i="32" s="1"/>
  <c r="D69" i="24"/>
  <c r="C69" i="24"/>
  <c r="C19" i="32" s="1"/>
  <c r="CE68" i="24"/>
  <c r="I370" i="32" s="1"/>
  <c r="BV67" i="24"/>
  <c r="D337" i="32" s="1"/>
  <c r="BG67" i="24"/>
  <c r="BF67" i="24"/>
  <c r="AR67" i="24"/>
  <c r="AQ67" i="24"/>
  <c r="AP67" i="24"/>
  <c r="AO67" i="24"/>
  <c r="R67" i="24"/>
  <c r="Q67" i="24"/>
  <c r="P67" i="24"/>
  <c r="O67" i="24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M75" i="31" s="1"/>
  <c r="BW52" i="24"/>
  <c r="BW67" i="24" s="1"/>
  <c r="BV52" i="24"/>
  <c r="BU52" i="24"/>
  <c r="BU67" i="24" s="1"/>
  <c r="BT52" i="24"/>
  <c r="BT67" i="24" s="1"/>
  <c r="BS52" i="24"/>
  <c r="BS67" i="24" s="1"/>
  <c r="M70" i="31" s="1"/>
  <c r="BR52" i="24"/>
  <c r="BR67" i="24" s="1"/>
  <c r="BQ52" i="24"/>
  <c r="BQ67" i="24" s="1"/>
  <c r="M68" i="31" s="1"/>
  <c r="BP52" i="24"/>
  <c r="BP67" i="24" s="1"/>
  <c r="M67" i="31" s="1"/>
  <c r="BO52" i="24"/>
  <c r="BO67" i="24" s="1"/>
  <c r="BN52" i="24"/>
  <c r="BN67" i="24" s="1"/>
  <c r="C305" i="32" s="1"/>
  <c r="BM52" i="24"/>
  <c r="BM67" i="24" s="1"/>
  <c r="M64" i="31" s="1"/>
  <c r="BL52" i="24"/>
  <c r="BL67" i="24" s="1"/>
  <c r="H273" i="32" s="1"/>
  <c r="BK52" i="24"/>
  <c r="BK67" i="24" s="1"/>
  <c r="BJ52" i="24"/>
  <c r="BJ67" i="24" s="1"/>
  <c r="BI52" i="24"/>
  <c r="BI67" i="24" s="1"/>
  <c r="BH52" i="24"/>
  <c r="BH67" i="24" s="1"/>
  <c r="M59" i="31" s="1"/>
  <c r="BG52" i="24"/>
  <c r="BF52" i="24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C241" i="32" s="1"/>
  <c r="AY52" i="24"/>
  <c r="AY67" i="24" s="1"/>
  <c r="AX52" i="24"/>
  <c r="AX67" i="24" s="1"/>
  <c r="AW52" i="24"/>
  <c r="AW67" i="24" s="1"/>
  <c r="AV52" i="24"/>
  <c r="AV67" i="24" s="1"/>
  <c r="F209" i="32" s="1"/>
  <c r="AU52" i="24"/>
  <c r="AU67" i="24" s="1"/>
  <c r="AT52" i="24"/>
  <c r="AT67" i="24" s="1"/>
  <c r="D209" i="32" s="1"/>
  <c r="AS52" i="24"/>
  <c r="AS67" i="24" s="1"/>
  <c r="AR52" i="24"/>
  <c r="AQ52" i="24"/>
  <c r="AP52" i="24"/>
  <c r="AO52" i="24"/>
  <c r="AN52" i="24"/>
  <c r="AN67" i="24" s="1"/>
  <c r="AM52" i="24"/>
  <c r="AM67" i="24" s="1"/>
  <c r="AL52" i="24"/>
  <c r="AL67" i="24" s="1"/>
  <c r="AK52" i="24"/>
  <c r="AK67" i="24" s="1"/>
  <c r="M36" i="31" s="1"/>
  <c r="AJ52" i="24"/>
  <c r="AJ67" i="24" s="1"/>
  <c r="M35" i="31" s="1"/>
  <c r="AI52" i="24"/>
  <c r="AI67" i="24" s="1"/>
  <c r="M34" i="31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M27" i="31" s="1"/>
  <c r="AA52" i="24"/>
  <c r="AA67" i="24" s="1"/>
  <c r="Z52" i="24"/>
  <c r="Z67" i="24" s="1"/>
  <c r="Y52" i="24"/>
  <c r="Y67" i="24" s="1"/>
  <c r="D113" i="32" s="1"/>
  <c r="X52" i="24"/>
  <c r="X67" i="24" s="1"/>
  <c r="C113" i="32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Q52" i="24"/>
  <c r="P52" i="24"/>
  <c r="O52" i="24"/>
  <c r="N52" i="24"/>
  <c r="N67" i="24" s="1"/>
  <c r="M13" i="31" s="1"/>
  <c r="M52" i="24"/>
  <c r="M67" i="24" s="1"/>
  <c r="F49" i="32" s="1"/>
  <c r="L52" i="24"/>
  <c r="L67" i="24" s="1"/>
  <c r="K52" i="24"/>
  <c r="K67" i="24" s="1"/>
  <c r="J52" i="24"/>
  <c r="J67" i="24" s="1"/>
  <c r="C49" i="32" s="1"/>
  <c r="I52" i="24"/>
  <c r="I67" i="24" s="1"/>
  <c r="H52" i="24"/>
  <c r="H67" i="24" s="1"/>
  <c r="G52" i="24"/>
  <c r="G67" i="24" s="1"/>
  <c r="F52" i="24"/>
  <c r="F67" i="24" s="1"/>
  <c r="M5" i="31" s="1"/>
  <c r="E52" i="24"/>
  <c r="E67" i="24" s="1"/>
  <c r="M4" i="31" s="1"/>
  <c r="D52" i="24"/>
  <c r="D67" i="24" s="1"/>
  <c r="C52" i="24"/>
  <c r="C67" i="24" s="1"/>
  <c r="C17" i="32" s="1"/>
  <c r="CE51" i="24"/>
  <c r="CE47" i="24"/>
  <c r="CP2" i="30" l="1"/>
  <c r="D26" i="33"/>
  <c r="C85" i="8"/>
  <c r="D308" i="24"/>
  <c r="D27" i="7"/>
  <c r="E28" i="4"/>
  <c r="M9" i="31"/>
  <c r="AE22" i="31"/>
  <c r="E154" i="32"/>
  <c r="AE29" i="31"/>
  <c r="F154" i="32"/>
  <c r="AE23" i="31"/>
  <c r="AE7" i="31"/>
  <c r="I58" i="32"/>
  <c r="C218" i="32"/>
  <c r="AE21" i="31"/>
  <c r="D122" i="32"/>
  <c r="AE12" i="31"/>
  <c r="E58" i="32"/>
  <c r="G58" i="32"/>
  <c r="AE37" i="31"/>
  <c r="F218" i="32"/>
  <c r="AE20" i="31"/>
  <c r="I243" i="32"/>
  <c r="CE69" i="24"/>
  <c r="I371" i="32" s="1"/>
  <c r="O73" i="31"/>
  <c r="O14" i="31"/>
  <c r="O19" i="31"/>
  <c r="O2" i="31"/>
  <c r="C51" i="32"/>
  <c r="C339" i="32"/>
  <c r="O47" i="31"/>
  <c r="O43" i="31"/>
  <c r="F51" i="32"/>
  <c r="F339" i="32"/>
  <c r="O80" i="31"/>
  <c r="I51" i="32"/>
  <c r="C179" i="32"/>
  <c r="O59" i="31"/>
  <c r="H179" i="32"/>
  <c r="O38" i="31"/>
  <c r="O70" i="31"/>
  <c r="M26" i="31"/>
  <c r="F113" i="32"/>
  <c r="M30" i="31"/>
  <c r="C145" i="32"/>
  <c r="D369" i="32"/>
  <c r="M80" i="31"/>
  <c r="E17" i="32"/>
  <c r="F17" i="32"/>
  <c r="G145" i="32"/>
  <c r="E305" i="32"/>
  <c r="F305" i="32"/>
  <c r="H145" i="32"/>
  <c r="I145" i="32"/>
  <c r="G49" i="32"/>
  <c r="H305" i="32"/>
  <c r="M12" i="31"/>
  <c r="M51" i="31"/>
  <c r="E81" i="32"/>
  <c r="M18" i="31"/>
  <c r="M19" i="31"/>
  <c r="F81" i="32"/>
  <c r="M20" i="31"/>
  <c r="G81" i="32"/>
  <c r="M74" i="31"/>
  <c r="E337" i="32"/>
  <c r="O67" i="31"/>
  <c r="E307" i="32"/>
  <c r="M49" i="31"/>
  <c r="H209" i="32"/>
  <c r="G307" i="32"/>
  <c r="O69" i="31"/>
  <c r="H58" i="15"/>
  <c r="I58" i="15" s="1"/>
  <c r="F58" i="15"/>
  <c r="I337" i="32"/>
  <c r="M78" i="31"/>
  <c r="F52" i="15"/>
  <c r="M54" i="31"/>
  <c r="F241" i="32"/>
  <c r="H25" i="15"/>
  <c r="I25" i="15" s="1"/>
  <c r="F25" i="15"/>
  <c r="H59" i="15"/>
  <c r="I59" i="15" s="1"/>
  <c r="F59" i="15"/>
  <c r="BK2" i="30"/>
  <c r="H612" i="24"/>
  <c r="I362" i="32"/>
  <c r="M28" i="31"/>
  <c r="H113" i="32"/>
  <c r="O77" i="31"/>
  <c r="H339" i="32"/>
  <c r="G19" i="4"/>
  <c r="E19" i="4"/>
  <c r="F27" i="15"/>
  <c r="D273" i="32"/>
  <c r="M41" i="31"/>
  <c r="G177" i="32"/>
  <c r="C50" i="8"/>
  <c r="F309" i="24"/>
  <c r="D352" i="24"/>
  <c r="C103" i="8" s="1"/>
  <c r="M48" i="31"/>
  <c r="G209" i="32"/>
  <c r="AE26" i="31"/>
  <c r="F122" i="32"/>
  <c r="O46" i="31"/>
  <c r="E211" i="32"/>
  <c r="H53" i="15"/>
  <c r="I53" i="15" s="1"/>
  <c r="F53" i="15"/>
  <c r="F47" i="15"/>
  <c r="H241" i="32"/>
  <c r="M56" i="31"/>
  <c r="E273" i="32"/>
  <c r="M60" i="31"/>
  <c r="O20" i="31"/>
  <c r="G83" i="32"/>
  <c r="G113" i="32"/>
  <c r="O76" i="31"/>
  <c r="H83" i="32"/>
  <c r="O21" i="31"/>
  <c r="F48" i="15"/>
  <c r="M31" i="31"/>
  <c r="D145" i="32"/>
  <c r="M16" i="31"/>
  <c r="C81" i="32"/>
  <c r="D186" i="32"/>
  <c r="AE38" i="31"/>
  <c r="DF2" i="30"/>
  <c r="C170" i="8"/>
  <c r="I273" i="32"/>
  <c r="M47" i="31"/>
  <c r="E179" i="32"/>
  <c r="O39" i="31"/>
  <c r="I384" i="32"/>
  <c r="L612" i="24"/>
  <c r="C94" i="15"/>
  <c r="G94" i="15" s="1"/>
  <c r="E373" i="32"/>
  <c r="H337" i="32"/>
  <c r="M77" i="31"/>
  <c r="AE27" i="31"/>
  <c r="G122" i="32"/>
  <c r="M50" i="31"/>
  <c r="I209" i="32"/>
  <c r="M57" i="31"/>
  <c r="I241" i="32"/>
  <c r="M58" i="31"/>
  <c r="C273" i="32"/>
  <c r="E339" i="32"/>
  <c r="O74" i="31"/>
  <c r="BP2" i="30"/>
  <c r="C119" i="8"/>
  <c r="M55" i="31"/>
  <c r="G241" i="32"/>
  <c r="M29" i="31"/>
  <c r="I113" i="32"/>
  <c r="F273" i="32"/>
  <c r="M61" i="31"/>
  <c r="M62" i="31"/>
  <c r="G273" i="32"/>
  <c r="C58" i="32"/>
  <c r="AE9" i="31"/>
  <c r="CE89" i="24"/>
  <c r="M32" i="31"/>
  <c r="E145" i="32"/>
  <c r="M71" i="31"/>
  <c r="I305" i="32"/>
  <c r="AE10" i="31"/>
  <c r="D58" i="32"/>
  <c r="D81" i="32"/>
  <c r="M17" i="31"/>
  <c r="C337" i="32"/>
  <c r="M72" i="31"/>
  <c r="AE39" i="31"/>
  <c r="E186" i="32"/>
  <c r="F420" i="24"/>
  <c r="H55" i="15"/>
  <c r="I55" i="15" s="1"/>
  <c r="F55" i="15"/>
  <c r="C715" i="34"/>
  <c r="H21" i="15"/>
  <c r="I21" i="15" s="1"/>
  <c r="F21" i="15"/>
  <c r="CF2" i="28"/>
  <c r="D5" i="7"/>
  <c r="D258" i="24"/>
  <c r="H81" i="32"/>
  <c r="M21" i="31"/>
  <c r="H16" i="15"/>
  <c r="I16" i="15" s="1"/>
  <c r="F16" i="15"/>
  <c r="M38" i="31"/>
  <c r="D177" i="32"/>
  <c r="M73" i="31"/>
  <c r="H29" i="15"/>
  <c r="I29" i="15" s="1"/>
  <c r="F29" i="15"/>
  <c r="AE18" i="31"/>
  <c r="E90" i="32"/>
  <c r="E113" i="32"/>
  <c r="M25" i="31"/>
  <c r="E51" i="32"/>
  <c r="C209" i="32"/>
  <c r="M44" i="31"/>
  <c r="M33" i="31"/>
  <c r="F145" i="32"/>
  <c r="I612" i="24"/>
  <c r="I382" i="32"/>
  <c r="F337" i="32"/>
  <c r="M23" i="31"/>
  <c r="M46" i="31"/>
  <c r="E209" i="32"/>
  <c r="H177" i="32"/>
  <c r="M42" i="31"/>
  <c r="M76" i="31"/>
  <c r="G337" i="32"/>
  <c r="O41" i="31"/>
  <c r="G179" i="32"/>
  <c r="F64" i="15"/>
  <c r="H64" i="15"/>
  <c r="I64" i="15" s="1"/>
  <c r="M10" i="31"/>
  <c r="D49" i="32"/>
  <c r="M66" i="31"/>
  <c r="D305" i="32"/>
  <c r="M22" i="31"/>
  <c r="I81" i="32"/>
  <c r="M11" i="31"/>
  <c r="E49" i="32"/>
  <c r="E177" i="32"/>
  <c r="M39" i="31"/>
  <c r="E218" i="32"/>
  <c r="AE46" i="31"/>
  <c r="F38" i="15"/>
  <c r="H38" i="15"/>
  <c r="I38" i="15" s="1"/>
  <c r="M40" i="31"/>
  <c r="F177" i="32"/>
  <c r="J612" i="24"/>
  <c r="I383" i="32"/>
  <c r="H39" i="15"/>
  <c r="I39" i="15" s="1"/>
  <c r="F39" i="15"/>
  <c r="G211" i="32"/>
  <c r="O13" i="31"/>
  <c r="O18" i="31"/>
  <c r="AE25" i="31"/>
  <c r="I380" i="32"/>
  <c r="CF90" i="24"/>
  <c r="O79" i="31"/>
  <c r="C371" i="32"/>
  <c r="I339" i="32"/>
  <c r="CE91" i="24"/>
  <c r="AH51" i="31"/>
  <c r="C253" i="32"/>
  <c r="F26" i="15"/>
  <c r="M63" i="31"/>
  <c r="C243" i="32"/>
  <c r="D17" i="32"/>
  <c r="M3" i="31"/>
  <c r="CE67" i="24"/>
  <c r="I369" i="32" s="1"/>
  <c r="M6" i="31"/>
  <c r="G17" i="32"/>
  <c r="AE19" i="31"/>
  <c r="O32" i="31"/>
  <c r="E147" i="32"/>
  <c r="F45" i="15"/>
  <c r="O62" i="31"/>
  <c r="G275" i="32"/>
  <c r="O63" i="31"/>
  <c r="H275" i="32"/>
  <c r="O8" i="31"/>
  <c r="I19" i="32"/>
  <c r="F35" i="15"/>
  <c r="O31" i="31"/>
  <c r="O60" i="31"/>
  <c r="H122" i="32"/>
  <c r="AE28" i="31"/>
  <c r="G19" i="32"/>
  <c r="O6" i="31"/>
  <c r="D154" i="32"/>
  <c r="AE31" i="31"/>
  <c r="D350" i="24"/>
  <c r="M8" i="31"/>
  <c r="I17" i="32"/>
  <c r="D241" i="32"/>
  <c r="M52" i="31"/>
  <c r="C307" i="32"/>
  <c r="O65" i="31"/>
  <c r="F25" i="6"/>
  <c r="E233" i="24"/>
  <c r="F32" i="6" s="1"/>
  <c r="M65" i="31"/>
  <c r="D19" i="32"/>
  <c r="O3" i="31"/>
  <c r="H19" i="32"/>
  <c r="O7" i="31"/>
  <c r="M7" i="31"/>
  <c r="H17" i="32"/>
  <c r="I147" i="32"/>
  <c r="O36" i="31"/>
  <c r="H49" i="32"/>
  <c r="M14" i="31"/>
  <c r="M37" i="31"/>
  <c r="C177" i="32"/>
  <c r="M15" i="31"/>
  <c r="I49" i="32"/>
  <c r="M53" i="31"/>
  <c r="E241" i="32"/>
  <c r="O66" i="31"/>
  <c r="D307" i="32"/>
  <c r="D12" i="33"/>
  <c r="C113" i="8"/>
  <c r="CE52" i="24"/>
  <c r="C26" i="32"/>
  <c r="AE2" i="31"/>
  <c r="C154" i="32"/>
  <c r="AE30" i="31"/>
  <c r="C369" i="32"/>
  <c r="M79" i="31"/>
  <c r="I177" i="32"/>
  <c r="M43" i="31"/>
  <c r="M69" i="31"/>
  <c r="G305" i="32"/>
  <c r="F41" i="15"/>
  <c r="O28" i="31"/>
  <c r="H115" i="32"/>
  <c r="H15" i="15"/>
  <c r="I15" i="15" s="1"/>
  <c r="F15" i="15"/>
  <c r="G186" i="32"/>
  <c r="C648" i="34"/>
  <c r="M716" i="34" s="1"/>
  <c r="D615" i="34"/>
  <c r="M2" i="31"/>
  <c r="AE16" i="31"/>
  <c r="M24" i="31"/>
  <c r="F36" i="15"/>
  <c r="I186" i="32"/>
  <c r="AE43" i="31"/>
  <c r="D383" i="24"/>
  <c r="C137" i="8" s="1"/>
  <c r="I307" i="32"/>
  <c r="O16" i="31"/>
  <c r="C147" i="32"/>
  <c r="O30" i="31"/>
  <c r="F63" i="15"/>
  <c r="H54" i="15"/>
  <c r="I54" i="15" s="1"/>
  <c r="F54" i="15"/>
  <c r="E220" i="24"/>
  <c r="AE6" i="31"/>
  <c r="E380" i="24" l="1"/>
  <c r="D699" i="34"/>
  <c r="D671" i="34"/>
  <c r="D642" i="34"/>
  <c r="D635" i="34"/>
  <c r="D704" i="34"/>
  <c r="D676" i="34"/>
  <c r="D618" i="34"/>
  <c r="D688" i="34"/>
  <c r="D703" i="34"/>
  <c r="D675" i="34"/>
  <c r="D644" i="34"/>
  <c r="D637" i="34"/>
  <c r="D630" i="34"/>
  <c r="D625" i="34"/>
  <c r="D706" i="34"/>
  <c r="D700" i="34"/>
  <c r="D668" i="34"/>
  <c r="D619" i="34"/>
  <c r="D696" i="34"/>
  <c r="D629" i="34"/>
  <c r="D716" i="34"/>
  <c r="D686" i="34"/>
  <c r="D646" i="34"/>
  <c r="D640" i="34"/>
  <c r="D626" i="34"/>
  <c r="D645" i="34"/>
  <c r="D622" i="34"/>
  <c r="D673" i="34"/>
  <c r="D713" i="34"/>
  <c r="D684" i="34"/>
  <c r="D621" i="34"/>
  <c r="D691" i="34"/>
  <c r="D620" i="34"/>
  <c r="D702" i="34"/>
  <c r="D695" i="34"/>
  <c r="D669" i="34"/>
  <c r="D690" i="34"/>
  <c r="D643" i="34"/>
  <c r="D633" i="34"/>
  <c r="D685" i="34"/>
  <c r="D647" i="34"/>
  <c r="D698" i="34"/>
  <c r="D694" i="34"/>
  <c r="D641" i="34"/>
  <c r="D628" i="34"/>
  <c r="D707" i="34"/>
  <c r="D680" i="34"/>
  <c r="D627" i="34"/>
  <c r="D710" i="34"/>
  <c r="D705" i="34"/>
  <c r="D683" i="34"/>
  <c r="D632" i="34"/>
  <c r="D624" i="34"/>
  <c r="D636" i="34"/>
  <c r="D682" i="34"/>
  <c r="D677" i="34"/>
  <c r="D687" i="34"/>
  <c r="D681" i="34"/>
  <c r="D634" i="34"/>
  <c r="D692" i="34"/>
  <c r="D708" i="34"/>
  <c r="D617" i="34"/>
  <c r="D672" i="34"/>
  <c r="D689" i="34"/>
  <c r="D679" i="34"/>
  <c r="D638" i="34"/>
  <c r="D697" i="34"/>
  <c r="D623" i="34"/>
  <c r="D678" i="34"/>
  <c r="D639" i="34"/>
  <c r="D631" i="34"/>
  <c r="D616" i="34"/>
  <c r="D712" i="34"/>
  <c r="D674" i="34"/>
  <c r="D711" i="34"/>
  <c r="D693" i="34"/>
  <c r="D701" i="34"/>
  <c r="D709" i="34"/>
  <c r="D670" i="34"/>
  <c r="BN2" i="30"/>
  <c r="C117" i="8"/>
  <c r="D366" i="24"/>
  <c r="F16" i="6"/>
  <c r="F234" i="24"/>
  <c r="K612" i="24"/>
  <c r="I378" i="32"/>
  <c r="I381" i="32"/>
  <c r="CF91" i="24"/>
  <c r="G612" i="24"/>
  <c r="D715" i="34" l="1"/>
  <c r="E623" i="34"/>
  <c r="C120" i="8"/>
  <c r="D367" i="24"/>
  <c r="E612" i="34"/>
  <c r="D384" i="24" l="1"/>
  <c r="C121" i="8"/>
  <c r="E704" i="34"/>
  <c r="E676" i="34"/>
  <c r="E709" i="34"/>
  <c r="E681" i="34"/>
  <c r="E627" i="34"/>
  <c r="E693" i="34"/>
  <c r="E708" i="34"/>
  <c r="E680" i="34"/>
  <c r="E644" i="34"/>
  <c r="E628" i="34"/>
  <c r="E690" i="34"/>
  <c r="E716" i="34"/>
  <c r="E686" i="34"/>
  <c r="E699" i="34"/>
  <c r="E646" i="34"/>
  <c r="E702" i="34"/>
  <c r="E633" i="34"/>
  <c r="E678" i="34"/>
  <c r="E673" i="34"/>
  <c r="E640" i="34"/>
  <c r="E713" i="34"/>
  <c r="E684" i="34"/>
  <c r="E635" i="34"/>
  <c r="E630" i="34"/>
  <c r="E706" i="34"/>
  <c r="E695" i="34"/>
  <c r="E669" i="34"/>
  <c r="E691" i="34"/>
  <c r="E712" i="34"/>
  <c r="E675" i="34"/>
  <c r="E703" i="34"/>
  <c r="E647" i="34"/>
  <c r="E694" i="34"/>
  <c r="E641" i="34"/>
  <c r="E689" i="34"/>
  <c r="E671" i="34"/>
  <c r="E634" i="34"/>
  <c r="E707" i="34"/>
  <c r="E698" i="34"/>
  <c r="E711" i="34"/>
  <c r="E683" i="34"/>
  <c r="E632" i="34"/>
  <c r="E624" i="34"/>
  <c r="E687" i="34"/>
  <c r="E674" i="34"/>
  <c r="E638" i="34"/>
  <c r="E688" i="34"/>
  <c r="E705" i="34"/>
  <c r="E682" i="34"/>
  <c r="E643" i="34"/>
  <c r="E700" i="34"/>
  <c r="E645" i="34"/>
  <c r="E637" i="34"/>
  <c r="E677" i="34"/>
  <c r="E629" i="34"/>
  <c r="E710" i="34"/>
  <c r="E636" i="34"/>
  <c r="E670" i="34"/>
  <c r="E625" i="34"/>
  <c r="E642" i="34"/>
  <c r="E692" i="34"/>
  <c r="E685" i="34"/>
  <c r="E679" i="34"/>
  <c r="E697" i="34"/>
  <c r="E668" i="34"/>
  <c r="E696" i="34"/>
  <c r="E701" i="34"/>
  <c r="E672" i="34"/>
  <c r="E639" i="34"/>
  <c r="E631" i="34"/>
  <c r="E626" i="34"/>
  <c r="E715" i="34" l="1"/>
  <c r="F624" i="34"/>
  <c r="D417" i="24"/>
  <c r="C138" i="8"/>
  <c r="F709" i="34" l="1"/>
  <c r="F681" i="34"/>
  <c r="F627" i="34"/>
  <c r="F686" i="34"/>
  <c r="F645" i="34"/>
  <c r="F698" i="34"/>
  <c r="F670" i="34"/>
  <c r="F713" i="34"/>
  <c r="F685" i="34"/>
  <c r="F644" i="34"/>
  <c r="F628" i="34"/>
  <c r="F697" i="34"/>
  <c r="F640" i="34"/>
  <c r="F636" i="34"/>
  <c r="F693" i="34"/>
  <c r="F687" i="34"/>
  <c r="F625" i="34"/>
  <c r="F699" i="34"/>
  <c r="F646" i="34"/>
  <c r="F633" i="34"/>
  <c r="F702" i="34"/>
  <c r="F676" i="34"/>
  <c r="F705" i="34"/>
  <c r="F704" i="34"/>
  <c r="F691" i="34"/>
  <c r="F684" i="34"/>
  <c r="F635" i="34"/>
  <c r="F630" i="34"/>
  <c r="F706" i="34"/>
  <c r="F695" i="34"/>
  <c r="F669" i="34"/>
  <c r="F680" i="34"/>
  <c r="F708" i="34"/>
  <c r="F638" i="34"/>
  <c r="F694" i="34"/>
  <c r="F641" i="34"/>
  <c r="F707" i="34"/>
  <c r="F711" i="34"/>
  <c r="F689" i="34"/>
  <c r="F671" i="34"/>
  <c r="F634" i="34"/>
  <c r="F674" i="34"/>
  <c r="F683" i="34"/>
  <c r="F700" i="34"/>
  <c r="F637" i="34"/>
  <c r="F677" i="34"/>
  <c r="F716" i="34"/>
  <c r="F688" i="34"/>
  <c r="F710" i="34"/>
  <c r="F682" i="34"/>
  <c r="F629" i="34"/>
  <c r="F643" i="34"/>
  <c r="F642" i="34"/>
  <c r="F692" i="34"/>
  <c r="F703" i="34"/>
  <c r="F679" i="34"/>
  <c r="F668" i="34"/>
  <c r="F678" i="34"/>
  <c r="F696" i="34"/>
  <c r="F639" i="34"/>
  <c r="F647" i="34"/>
  <c r="F675" i="34"/>
  <c r="F631" i="34"/>
  <c r="F673" i="34"/>
  <c r="F672" i="34"/>
  <c r="F632" i="34"/>
  <c r="F701" i="34"/>
  <c r="F626" i="34"/>
  <c r="F712" i="34"/>
  <c r="F690" i="34"/>
  <c r="C168" i="8"/>
  <c r="D421" i="24"/>
  <c r="F715" i="34" l="1"/>
  <c r="G625" i="34"/>
  <c r="D424" i="24"/>
  <c r="C177" i="8" s="1"/>
  <c r="C172" i="8"/>
  <c r="G686" i="34" l="1"/>
  <c r="G645" i="34"/>
  <c r="G691" i="34"/>
  <c r="G638" i="34"/>
  <c r="G631" i="34"/>
  <c r="G703" i="34"/>
  <c r="G675" i="34"/>
  <c r="G644" i="34"/>
  <c r="G637" i="34"/>
  <c r="G630" i="34"/>
  <c r="G690" i="34"/>
  <c r="G647" i="34"/>
  <c r="G697" i="34"/>
  <c r="G640" i="34"/>
  <c r="G636" i="34"/>
  <c r="G694" i="34"/>
  <c r="G684" i="34"/>
  <c r="G702" i="34"/>
  <c r="G676" i="34"/>
  <c r="G633" i="34"/>
  <c r="G705" i="34"/>
  <c r="G689" i="34"/>
  <c r="G679" i="34"/>
  <c r="G707" i="34"/>
  <c r="G713" i="34"/>
  <c r="G706" i="34"/>
  <c r="G695" i="34"/>
  <c r="G669" i="34"/>
  <c r="G680" i="34"/>
  <c r="G672" i="34"/>
  <c r="G627" i="34"/>
  <c r="G635" i="34"/>
  <c r="G628" i="34"/>
  <c r="H628" i="34" s="1"/>
  <c r="G711" i="34"/>
  <c r="G698" i="34"/>
  <c r="G671" i="34"/>
  <c r="G634" i="34"/>
  <c r="G687" i="34"/>
  <c r="G692" i="34"/>
  <c r="G678" i="34"/>
  <c r="G700" i="34"/>
  <c r="G716" i="34"/>
  <c r="G643" i="34"/>
  <c r="G704" i="34"/>
  <c r="G670" i="34"/>
  <c r="G688" i="34"/>
  <c r="G682" i="34"/>
  <c r="G677" i="34"/>
  <c r="G629" i="34"/>
  <c r="G710" i="34"/>
  <c r="G681" i="34"/>
  <c r="G642" i="34"/>
  <c r="G708" i="34"/>
  <c r="G668" i="34"/>
  <c r="G674" i="34"/>
  <c r="G696" i="34"/>
  <c r="G685" i="34"/>
  <c r="G646" i="34"/>
  <c r="G639" i="34"/>
  <c r="G626" i="34"/>
  <c r="G632" i="34"/>
  <c r="G693" i="34"/>
  <c r="G712" i="34"/>
  <c r="G683" i="34"/>
  <c r="G699" i="34"/>
  <c r="G701" i="34"/>
  <c r="G673" i="34"/>
  <c r="G641" i="34"/>
  <c r="G709" i="34"/>
  <c r="H691" i="34" l="1"/>
  <c r="H638" i="34"/>
  <c r="H631" i="34"/>
  <c r="H696" i="34"/>
  <c r="H668" i="34"/>
  <c r="H708" i="34"/>
  <c r="H680" i="34"/>
  <c r="H695" i="34"/>
  <c r="H640" i="34"/>
  <c r="H633" i="34"/>
  <c r="H694" i="34"/>
  <c r="H688" i="34"/>
  <c r="H685" i="34"/>
  <c r="H632" i="34"/>
  <c r="H678" i="34"/>
  <c r="H672" i="34"/>
  <c r="H646" i="34"/>
  <c r="H705" i="34"/>
  <c r="H689" i="34"/>
  <c r="H679" i="34"/>
  <c r="H637" i="34"/>
  <c r="H710" i="34"/>
  <c r="H634" i="34"/>
  <c r="H639" i="34"/>
  <c r="H702" i="34"/>
  <c r="H687" i="34"/>
  <c r="H676" i="34"/>
  <c r="H644" i="34"/>
  <c r="H629" i="34"/>
  <c r="H707" i="34"/>
  <c r="H711" i="34"/>
  <c r="H698" i="34"/>
  <c r="H671" i="34"/>
  <c r="H675" i="34"/>
  <c r="H692" i="34"/>
  <c r="H636" i="34"/>
  <c r="H645" i="34"/>
  <c r="H630" i="34"/>
  <c r="H643" i="34"/>
  <c r="H682" i="34"/>
  <c r="H677" i="34"/>
  <c r="H670" i="34"/>
  <c r="H716" i="34"/>
  <c r="H704" i="34"/>
  <c r="H686" i="34"/>
  <c r="H703" i="34"/>
  <c r="H674" i="34"/>
  <c r="H641" i="34"/>
  <c r="H697" i="34"/>
  <c r="H713" i="34"/>
  <c r="H647" i="34"/>
  <c r="H669" i="34"/>
  <c r="H706" i="34"/>
  <c r="H635" i="34"/>
  <c r="H712" i="34"/>
  <c r="H709" i="34"/>
  <c r="H699" i="34"/>
  <c r="H673" i="34"/>
  <c r="H681" i="34"/>
  <c r="H684" i="34"/>
  <c r="H693" i="34"/>
  <c r="H701" i="34"/>
  <c r="H683" i="34"/>
  <c r="H642" i="34"/>
  <c r="H700" i="34"/>
  <c r="H690" i="34"/>
  <c r="G715" i="34"/>
  <c r="H715" i="34" l="1"/>
  <c r="I629" i="34"/>
  <c r="I696" i="34" l="1"/>
  <c r="I668" i="34"/>
  <c r="I701" i="34"/>
  <c r="I673" i="34"/>
  <c r="I713" i="34"/>
  <c r="I685" i="34"/>
  <c r="I700" i="34"/>
  <c r="I672" i="34"/>
  <c r="I688" i="34"/>
  <c r="I632" i="34"/>
  <c r="I691" i="34"/>
  <c r="I682" i="34"/>
  <c r="I681" i="34"/>
  <c r="I675" i="34"/>
  <c r="I642" i="34"/>
  <c r="I689" i="34"/>
  <c r="I679" i="34"/>
  <c r="I637" i="34"/>
  <c r="I711" i="34"/>
  <c r="I708" i="34"/>
  <c r="I692" i="34"/>
  <c r="I669" i="34"/>
  <c r="I641" i="34"/>
  <c r="I644" i="34"/>
  <c r="I631" i="34"/>
  <c r="I702" i="34"/>
  <c r="I680" i="34"/>
  <c r="I698" i="34"/>
  <c r="I687" i="34"/>
  <c r="I676" i="34"/>
  <c r="I639" i="34"/>
  <c r="I634" i="34"/>
  <c r="I671" i="34"/>
  <c r="I716" i="34"/>
  <c r="I646" i="34"/>
  <c r="I678" i="34"/>
  <c r="I638" i="34"/>
  <c r="I643" i="34"/>
  <c r="I705" i="34"/>
  <c r="I645" i="34"/>
  <c r="I630" i="34"/>
  <c r="I636" i="34"/>
  <c r="I677" i="34"/>
  <c r="I694" i="34"/>
  <c r="I704" i="34"/>
  <c r="I709" i="34"/>
  <c r="I693" i="34"/>
  <c r="I710" i="34"/>
  <c r="I670" i="34"/>
  <c r="I699" i="34"/>
  <c r="I686" i="34"/>
  <c r="I703" i="34"/>
  <c r="I674" i="34"/>
  <c r="I697" i="34"/>
  <c r="I633" i="34"/>
  <c r="I707" i="34"/>
  <c r="I706" i="34"/>
  <c r="I635" i="34"/>
  <c r="I647" i="34"/>
  <c r="I712" i="34"/>
  <c r="I695" i="34"/>
  <c r="I683" i="34"/>
  <c r="I690" i="34"/>
  <c r="I684" i="34"/>
  <c r="I640" i="34"/>
  <c r="I715" i="34" l="1"/>
  <c r="J630" i="34"/>
  <c r="J701" i="34" l="1"/>
  <c r="J673" i="34"/>
  <c r="J706" i="34"/>
  <c r="J678" i="34"/>
  <c r="J690" i="34"/>
  <c r="J647" i="34"/>
  <c r="J705" i="34"/>
  <c r="J677" i="34"/>
  <c r="J691" i="34"/>
  <c r="J685" i="34"/>
  <c r="J682" i="34"/>
  <c r="J679" i="34"/>
  <c r="J713" i="34"/>
  <c r="J710" i="34"/>
  <c r="J634" i="34"/>
  <c r="J637" i="34"/>
  <c r="J641" i="34"/>
  <c r="J711" i="34"/>
  <c r="J708" i="34"/>
  <c r="J692" i="34"/>
  <c r="J669" i="34"/>
  <c r="J681" i="34"/>
  <c r="J671" i="34"/>
  <c r="J668" i="34"/>
  <c r="J635" i="34"/>
  <c r="J702" i="34"/>
  <c r="J680" i="34"/>
  <c r="J687" i="34"/>
  <c r="J676" i="34"/>
  <c r="J639" i="34"/>
  <c r="J709" i="34"/>
  <c r="J698" i="34"/>
  <c r="J672" i="34"/>
  <c r="J644" i="34"/>
  <c r="J716" i="34"/>
  <c r="J704" i="34"/>
  <c r="J697" i="34"/>
  <c r="J686" i="34"/>
  <c r="J689" i="34"/>
  <c r="J675" i="34"/>
  <c r="J646" i="34"/>
  <c r="J684" i="34"/>
  <c r="J640" i="34"/>
  <c r="J643" i="34"/>
  <c r="J670" i="34"/>
  <c r="J699" i="34"/>
  <c r="J636" i="34"/>
  <c r="J688" i="34"/>
  <c r="J694" i="34"/>
  <c r="J693" i="34"/>
  <c r="J703" i="34"/>
  <c r="J674" i="34"/>
  <c r="J633" i="34"/>
  <c r="J696" i="34"/>
  <c r="J712" i="34"/>
  <c r="J695" i="34"/>
  <c r="J638" i="34"/>
  <c r="J632" i="34"/>
  <c r="J707" i="34"/>
  <c r="J700" i="34"/>
  <c r="J645" i="34"/>
  <c r="J631" i="34"/>
  <c r="J683" i="34"/>
  <c r="J642" i="34"/>
  <c r="L647" i="34" l="1"/>
  <c r="J715" i="34"/>
  <c r="K644" i="34"/>
  <c r="K706" i="34" l="1"/>
  <c r="K678" i="34"/>
  <c r="K711" i="34"/>
  <c r="K683" i="34"/>
  <c r="K695" i="34"/>
  <c r="K710" i="34"/>
  <c r="K682" i="34"/>
  <c r="K679" i="34"/>
  <c r="K676" i="34"/>
  <c r="K707" i="34"/>
  <c r="K669" i="34"/>
  <c r="K708" i="34"/>
  <c r="K692" i="34"/>
  <c r="K672" i="34"/>
  <c r="K713" i="34"/>
  <c r="K694" i="34"/>
  <c r="K684" i="34"/>
  <c r="K680" i="34"/>
  <c r="K687" i="34"/>
  <c r="K698" i="34"/>
  <c r="K691" i="34"/>
  <c r="K709" i="34"/>
  <c r="K671" i="34"/>
  <c r="K689" i="34"/>
  <c r="K675" i="34"/>
  <c r="K716" i="34"/>
  <c r="K702" i="34"/>
  <c r="K700" i="34"/>
  <c r="K677" i="34"/>
  <c r="K688" i="34"/>
  <c r="K699" i="34"/>
  <c r="K704" i="34"/>
  <c r="K693" i="34"/>
  <c r="K670" i="34"/>
  <c r="K674" i="34"/>
  <c r="K697" i="34"/>
  <c r="K668" i="34"/>
  <c r="K685" i="34"/>
  <c r="K696" i="34"/>
  <c r="K705" i="34"/>
  <c r="K686" i="34"/>
  <c r="K712" i="34"/>
  <c r="K703" i="34"/>
  <c r="K701" i="34"/>
  <c r="K673" i="34"/>
  <c r="K681" i="34"/>
  <c r="K690" i="34"/>
  <c r="L711" i="34"/>
  <c r="M711" i="34" s="1"/>
  <c r="L683" i="34"/>
  <c r="M683" i="34" s="1"/>
  <c r="L688" i="34"/>
  <c r="M688" i="34" s="1"/>
  <c r="L700" i="34"/>
  <c r="L672" i="34"/>
  <c r="M672" i="34" s="1"/>
  <c r="L716" i="34"/>
  <c r="L687" i="34"/>
  <c r="M687" i="34" s="1"/>
  <c r="L676" i="34"/>
  <c r="M676" i="34" s="1"/>
  <c r="L673" i="34"/>
  <c r="M673" i="34" s="1"/>
  <c r="L670" i="34"/>
  <c r="L704" i="34"/>
  <c r="L669" i="34"/>
  <c r="L695" i="34"/>
  <c r="L682" i="34"/>
  <c r="L674" i="34"/>
  <c r="L698" i="34"/>
  <c r="L691" i="34"/>
  <c r="L709" i="34"/>
  <c r="L705" i="34"/>
  <c r="L689" i="34"/>
  <c r="L675" i="34"/>
  <c r="L702" i="34"/>
  <c r="L680" i="34"/>
  <c r="L684" i="34"/>
  <c r="L693" i="34"/>
  <c r="M693" i="34" s="1"/>
  <c r="L696" i="34"/>
  <c r="M696" i="34" s="1"/>
  <c r="L699" i="34"/>
  <c r="M699" i="34" s="1"/>
  <c r="L671" i="34"/>
  <c r="L710" i="34"/>
  <c r="M710" i="34" s="1"/>
  <c r="L694" i="34"/>
  <c r="M694" i="34" s="1"/>
  <c r="L708" i="34"/>
  <c r="M708" i="34" s="1"/>
  <c r="L697" i="34"/>
  <c r="M697" i="34" s="1"/>
  <c r="L692" i="34"/>
  <c r="M692" i="34" s="1"/>
  <c r="L668" i="34"/>
  <c r="L713" i="34"/>
  <c r="M713" i="34" s="1"/>
  <c r="L685" i="34"/>
  <c r="M685" i="34" s="1"/>
  <c r="L706" i="34"/>
  <c r="M706" i="34" s="1"/>
  <c r="L703" i="34"/>
  <c r="L707" i="34"/>
  <c r="L679" i="34"/>
  <c r="L678" i="34"/>
  <c r="M678" i="34" s="1"/>
  <c r="L686" i="34"/>
  <c r="L712" i="34"/>
  <c r="L677" i="34"/>
  <c r="M677" i="34" s="1"/>
  <c r="L701" i="34"/>
  <c r="L690" i="34"/>
  <c r="L681" i="34"/>
  <c r="M671" i="34" l="1"/>
  <c r="L715" i="34"/>
  <c r="M668" i="34"/>
  <c r="M702" i="34"/>
  <c r="M675" i="34"/>
  <c r="M689" i="34"/>
  <c r="M705" i="34"/>
  <c r="M709" i="34"/>
  <c r="M712" i="34"/>
  <c r="M679" i="34"/>
  <c r="M707" i="34"/>
  <c r="M704" i="34"/>
  <c r="M700" i="34"/>
  <c r="M684" i="34"/>
  <c r="M680" i="34"/>
  <c r="M681" i="34"/>
  <c r="M690" i="34"/>
  <c r="K715" i="34"/>
  <c r="M701" i="34"/>
  <c r="M691" i="34"/>
  <c r="M698" i="34"/>
  <c r="M674" i="34"/>
  <c r="M686" i="34"/>
  <c r="M682" i="34"/>
  <c r="M695" i="34"/>
  <c r="M669" i="34"/>
  <c r="M703" i="34"/>
  <c r="M670" i="34"/>
  <c r="M715" i="34" l="1"/>
  <c r="AL48" i="24" l="1"/>
  <c r="AL62" i="24" s="1"/>
  <c r="C172" i="32" s="1"/>
  <c r="U48" i="24"/>
  <c r="U62" i="24" s="1"/>
  <c r="AW48" i="24"/>
  <c r="AW62" i="24" s="1"/>
  <c r="BH48" i="24"/>
  <c r="BH62" i="24" s="1"/>
  <c r="BH85" i="24" s="1"/>
  <c r="D277" i="32" s="1"/>
  <c r="AX48" i="24"/>
  <c r="AX62" i="24" s="1"/>
  <c r="H204" i="32" s="1"/>
  <c r="X48" i="24"/>
  <c r="X62" i="24" s="1"/>
  <c r="C108" i="32" s="1"/>
  <c r="AE48" i="24"/>
  <c r="AE62" i="24" s="1"/>
  <c r="AE85" i="24" s="1"/>
  <c r="AT48" i="24"/>
  <c r="AT62" i="24" s="1"/>
  <c r="BI48" i="24"/>
  <c r="BI62" i="24" s="1"/>
  <c r="R48" i="24"/>
  <c r="R62" i="24" s="1"/>
  <c r="Y48" i="24"/>
  <c r="Y62" i="24" s="1"/>
  <c r="AJ48" i="24"/>
  <c r="AJ62" i="24" s="1"/>
  <c r="AC48" i="24"/>
  <c r="AC62" i="24" s="1"/>
  <c r="BY48" i="24"/>
  <c r="BY62" i="24"/>
  <c r="H76" i="31" s="1"/>
  <c r="BX48" i="24"/>
  <c r="BX62" i="24" s="1"/>
  <c r="BU48" i="24"/>
  <c r="BU62" i="24" s="1"/>
  <c r="AV48" i="24"/>
  <c r="AV62" i="24" s="1"/>
  <c r="AV85" i="24" s="1"/>
  <c r="J48" i="24"/>
  <c r="J62" i="24" s="1"/>
  <c r="AB48" i="24"/>
  <c r="AB62" i="24" s="1"/>
  <c r="BE48" i="24"/>
  <c r="BE62" i="24" s="1"/>
  <c r="AR48" i="24"/>
  <c r="AR62" i="24" s="1"/>
  <c r="H43" i="31" s="1"/>
  <c r="L48" i="24"/>
  <c r="L62" i="24" s="1"/>
  <c r="E44" i="32" s="1"/>
  <c r="BG48" i="24"/>
  <c r="BG62" i="24" s="1"/>
  <c r="BG85" i="24" s="1"/>
  <c r="BO48" i="24"/>
  <c r="BO62" i="24" s="1"/>
  <c r="AY48" i="24"/>
  <c r="AY62" i="24" s="1"/>
  <c r="S48" i="24"/>
  <c r="S62" i="24" s="1"/>
  <c r="BR48" i="24"/>
  <c r="BR62" i="24" s="1"/>
  <c r="BR85" i="24" s="1"/>
  <c r="C626" i="24" s="1"/>
  <c r="CC48" i="24"/>
  <c r="CC62" i="24" s="1"/>
  <c r="Z48" i="24"/>
  <c r="Z62" i="24" s="1"/>
  <c r="AS48" i="24"/>
  <c r="AS62" i="24" s="1"/>
  <c r="Q48" i="24"/>
  <c r="Q62" i="24" s="1"/>
  <c r="Q85" i="24" s="1"/>
  <c r="C29" i="15" s="1"/>
  <c r="G29" i="15" s="1"/>
  <c r="BT48" i="24"/>
  <c r="BT62" i="24"/>
  <c r="BT85" i="24" s="1"/>
  <c r="I309" i="32" s="1"/>
  <c r="H71" i="31"/>
  <c r="CA48" i="24"/>
  <c r="CA62" i="24"/>
  <c r="BN48" i="24"/>
  <c r="BN62" i="24" s="1"/>
  <c r="BP48" i="24"/>
  <c r="BP62" i="24" s="1"/>
  <c r="BQ48" i="24"/>
  <c r="BQ62" i="24" s="1"/>
  <c r="AF48" i="24"/>
  <c r="AF62" i="24" s="1"/>
  <c r="D140" i="32" s="1"/>
  <c r="AA48" i="24"/>
  <c r="AA62" i="24" s="1"/>
  <c r="AA85" i="24" s="1"/>
  <c r="N48" i="24"/>
  <c r="N62" i="24" s="1"/>
  <c r="W48" i="24"/>
  <c r="W62" i="24" s="1"/>
  <c r="W85" i="24" s="1"/>
  <c r="C35" i="15" s="1"/>
  <c r="BL48" i="24"/>
  <c r="BL62" i="24" s="1"/>
  <c r="O48" i="24"/>
  <c r="O62" i="24" s="1"/>
  <c r="AH48" i="24"/>
  <c r="AH62" i="24" s="1"/>
  <c r="BW48" i="24"/>
  <c r="BW62" i="24" s="1"/>
  <c r="AN48" i="24"/>
  <c r="AN62" i="24" s="1"/>
  <c r="BZ48" i="24"/>
  <c r="BZ62" i="24" s="1"/>
  <c r="H77" i="31" s="1"/>
  <c r="BK48" i="24"/>
  <c r="BK62" i="24" s="1"/>
  <c r="G268" i="32" s="1"/>
  <c r="AQ48" i="24"/>
  <c r="AQ62" i="24" s="1"/>
  <c r="H172" i="32" s="1"/>
  <c r="CB48" i="24"/>
  <c r="CB62" i="24" s="1"/>
  <c r="P48" i="24"/>
  <c r="P62" i="24" s="1"/>
  <c r="P85" i="24" s="1"/>
  <c r="AM48" i="24"/>
  <c r="AM62" i="24" s="1"/>
  <c r="AM85" i="24" s="1"/>
  <c r="BB48" i="24"/>
  <c r="BB62" i="24" s="1"/>
  <c r="M48" i="24"/>
  <c r="M62" i="24" s="1"/>
  <c r="M85" i="24" s="1"/>
  <c r="C678" i="24" s="1"/>
  <c r="BF48" i="24"/>
  <c r="BF62" i="24" s="1"/>
  <c r="BF85" i="24" s="1"/>
  <c r="C629" i="24" s="1"/>
  <c r="V48" i="24"/>
  <c r="V62" i="24" s="1"/>
  <c r="H21" i="31" s="1"/>
  <c r="BD48" i="24"/>
  <c r="BD62" i="24" s="1"/>
  <c r="H55" i="31" s="1"/>
  <c r="BM48" i="24"/>
  <c r="BM62" i="24" s="1"/>
  <c r="BJ48" i="24"/>
  <c r="BJ62" i="24" s="1"/>
  <c r="BJ85" i="24" s="1"/>
  <c r="BS48" i="24"/>
  <c r="BS62" i="24" s="1"/>
  <c r="H300" i="32" s="1"/>
  <c r="AG48" i="24"/>
  <c r="AG62" i="24" s="1"/>
  <c r="E140" i="32" s="1"/>
  <c r="BV48" i="24"/>
  <c r="BV62" i="24" s="1"/>
  <c r="BV85" i="24" s="1"/>
  <c r="D341" i="32" s="1"/>
  <c r="AU48" i="24"/>
  <c r="AU62" i="24" s="1"/>
  <c r="H46" i="31" s="1"/>
  <c r="AD48" i="24"/>
  <c r="AD62" i="24" s="1"/>
  <c r="AI48" i="24"/>
  <c r="AI62" i="24" s="1"/>
  <c r="G140" i="32" s="1"/>
  <c r="AO48" i="24"/>
  <c r="AO62" i="24" s="1"/>
  <c r="AO85" i="24" s="1"/>
  <c r="T48" i="24"/>
  <c r="T62" i="24" s="1"/>
  <c r="AP48" i="24"/>
  <c r="AP62" i="24" s="1"/>
  <c r="AP85" i="24" s="1"/>
  <c r="D48" i="24"/>
  <c r="D62" i="24" s="1"/>
  <c r="D85" i="24" s="1"/>
  <c r="E48" i="24"/>
  <c r="E62" i="24" s="1"/>
  <c r="H4" i="31" s="1"/>
  <c r="F48" i="24"/>
  <c r="F62" i="24" s="1"/>
  <c r="G48" i="24"/>
  <c r="G62" i="24" s="1"/>
  <c r="H6" i="31" s="1"/>
  <c r="H48" i="24"/>
  <c r="H62" i="24" s="1"/>
  <c r="BC48" i="24"/>
  <c r="BC62" i="24" s="1"/>
  <c r="F236" i="32" s="1"/>
  <c r="I48" i="24"/>
  <c r="I62" i="24" s="1"/>
  <c r="H8" i="31" s="1"/>
  <c r="AK48" i="24"/>
  <c r="AK62" i="24" s="1"/>
  <c r="AZ48" i="24"/>
  <c r="AZ62" i="24" s="1"/>
  <c r="AZ85" i="24" s="1"/>
  <c r="CD48" i="24"/>
  <c r="B49" i="24"/>
  <c r="BA48" i="24"/>
  <c r="BA62" i="24" s="1"/>
  <c r="C48" i="24"/>
  <c r="C62" i="24" s="1"/>
  <c r="H2" i="31" s="1"/>
  <c r="K48" i="24"/>
  <c r="K62" i="24" s="1"/>
  <c r="D172" i="32" l="1"/>
  <c r="G236" i="32"/>
  <c r="H76" i="32"/>
  <c r="I44" i="32"/>
  <c r="BI85" i="24"/>
  <c r="E277" i="32" s="1"/>
  <c r="E268" i="32"/>
  <c r="F204" i="32"/>
  <c r="H41" i="31"/>
  <c r="F268" i="32"/>
  <c r="H51" i="31"/>
  <c r="D236" i="32"/>
  <c r="H52" i="31"/>
  <c r="H68" i="31"/>
  <c r="F300" i="32"/>
  <c r="D108" i="32"/>
  <c r="H24" i="31"/>
  <c r="G76" i="32"/>
  <c r="H20" i="31"/>
  <c r="E12" i="32"/>
  <c r="H140" i="32"/>
  <c r="H35" i="31"/>
  <c r="O85" i="24"/>
  <c r="C680" i="24" s="1"/>
  <c r="H44" i="32"/>
  <c r="AD85" i="24"/>
  <c r="C695" i="24" s="1"/>
  <c r="I108" i="32"/>
  <c r="H33" i="31"/>
  <c r="F140" i="32"/>
  <c r="G108" i="32"/>
  <c r="AB85" i="24"/>
  <c r="C693" i="24" s="1"/>
  <c r="H27" i="31"/>
  <c r="BS85" i="24"/>
  <c r="C83" i="15" s="1"/>
  <c r="G83" i="15" s="1"/>
  <c r="D12" i="32"/>
  <c r="BD85" i="24"/>
  <c r="G245" i="32" s="1"/>
  <c r="X85" i="24"/>
  <c r="C36" i="15" s="1"/>
  <c r="G36" i="15" s="1"/>
  <c r="G12" i="32"/>
  <c r="C16" i="15"/>
  <c r="G16" i="15" s="1"/>
  <c r="D21" i="32"/>
  <c r="C669" i="24"/>
  <c r="H53" i="31"/>
  <c r="BB85" i="24"/>
  <c r="E245" i="32" s="1"/>
  <c r="E236" i="32"/>
  <c r="H67" i="31"/>
  <c r="E300" i="32"/>
  <c r="BP85" i="24"/>
  <c r="C80" i="15" s="1"/>
  <c r="G80" i="15" s="1"/>
  <c r="AW85" i="24"/>
  <c r="C61" i="15" s="1"/>
  <c r="H48" i="31"/>
  <c r="G204" i="32"/>
  <c r="BX85" i="24"/>
  <c r="F341" i="32" s="1"/>
  <c r="H75" i="31"/>
  <c r="C618" i="24"/>
  <c r="C71" i="15"/>
  <c r="G71" i="15" s="1"/>
  <c r="C277" i="32"/>
  <c r="C706" i="24"/>
  <c r="C53" i="15"/>
  <c r="G53" i="15" s="1"/>
  <c r="H36" i="31"/>
  <c r="AK85" i="24"/>
  <c r="I140" i="32"/>
  <c r="AY85" i="24"/>
  <c r="C63" i="15" s="1"/>
  <c r="I204" i="32"/>
  <c r="G44" i="32"/>
  <c r="H13" i="31"/>
  <c r="Z85" i="24"/>
  <c r="C691" i="24" s="1"/>
  <c r="E108" i="32"/>
  <c r="AJ85" i="24"/>
  <c r="AL85" i="24"/>
  <c r="BQ85" i="24"/>
  <c r="BK85" i="24"/>
  <c r="C635" i="24" s="1"/>
  <c r="Y85" i="24"/>
  <c r="H70" i="31"/>
  <c r="H60" i="31"/>
  <c r="H3" i="31"/>
  <c r="C140" i="32"/>
  <c r="BZ85" i="24"/>
  <c r="H341" i="32" s="1"/>
  <c r="BA85" i="24"/>
  <c r="D245" i="32" s="1"/>
  <c r="H59" i="31"/>
  <c r="AH85" i="24"/>
  <c r="C699" i="24" s="1"/>
  <c r="H29" i="31"/>
  <c r="E85" i="24"/>
  <c r="AG85" i="24"/>
  <c r="E149" i="32" s="1"/>
  <c r="G85" i="24"/>
  <c r="I300" i="32"/>
  <c r="U85" i="24"/>
  <c r="G85" i="32" s="1"/>
  <c r="G300" i="32"/>
  <c r="G332" i="32"/>
  <c r="H85" i="24"/>
  <c r="H7" i="31"/>
  <c r="H12" i="32"/>
  <c r="S85" i="24"/>
  <c r="H18" i="31"/>
  <c r="E76" i="32"/>
  <c r="AT85" i="24"/>
  <c r="H45" i="31"/>
  <c r="D204" i="32"/>
  <c r="H74" i="31"/>
  <c r="BW85" i="24"/>
  <c r="E332" i="32"/>
  <c r="C364" i="32"/>
  <c r="CB85" i="24"/>
  <c r="H79" i="31"/>
  <c r="BM85" i="24"/>
  <c r="I268" i="32"/>
  <c r="H64" i="31"/>
  <c r="AC85" i="24"/>
  <c r="H28" i="31"/>
  <c r="H108" i="32"/>
  <c r="K85" i="24"/>
  <c r="H10" i="31"/>
  <c r="D44" i="32"/>
  <c r="H39" i="31"/>
  <c r="E172" i="32"/>
  <c r="AN85" i="24"/>
  <c r="H236" i="32"/>
  <c r="H56" i="31"/>
  <c r="BE85" i="24"/>
  <c r="H50" i="31"/>
  <c r="C300" i="32"/>
  <c r="H65" i="31"/>
  <c r="BN85" i="24"/>
  <c r="C149" i="32"/>
  <c r="C696" i="24"/>
  <c r="C628" i="24"/>
  <c r="C64" i="15"/>
  <c r="G64" i="15" s="1"/>
  <c r="C245" i="32"/>
  <c r="C54" i="15"/>
  <c r="G54" i="15" s="1"/>
  <c r="G181" i="32"/>
  <c r="C707" i="24"/>
  <c r="E204" i="32"/>
  <c r="CA85" i="24"/>
  <c r="H78" i="31"/>
  <c r="I332" i="32"/>
  <c r="C688" i="24"/>
  <c r="C268" i="32"/>
  <c r="H58" i="31"/>
  <c r="C27" i="15"/>
  <c r="H53" i="32"/>
  <c r="I12" i="32"/>
  <c r="I85" i="24"/>
  <c r="H15" i="31"/>
  <c r="H11" i="31"/>
  <c r="L85" i="24"/>
  <c r="D268" i="32"/>
  <c r="F181" i="32"/>
  <c r="BY85" i="24"/>
  <c r="C84" i="15"/>
  <c r="G84" i="15" s="1"/>
  <c r="C640" i="24"/>
  <c r="C43" i="15"/>
  <c r="H38" i="31"/>
  <c r="C76" i="32"/>
  <c r="N85" i="24"/>
  <c r="T85" i="24"/>
  <c r="F76" i="32"/>
  <c r="H19" i="31"/>
  <c r="AQ85" i="24"/>
  <c r="H42" i="31"/>
  <c r="AS85" i="24"/>
  <c r="H44" i="31"/>
  <c r="C204" i="32"/>
  <c r="I85" i="32"/>
  <c r="G172" i="32"/>
  <c r="F277" i="32"/>
  <c r="C74" i="15"/>
  <c r="G74" i="15" s="1"/>
  <c r="C617" i="24"/>
  <c r="H61" i="31"/>
  <c r="F108" i="32"/>
  <c r="G35" i="15"/>
  <c r="H35" i="15" s="1"/>
  <c r="I35" i="15" s="1"/>
  <c r="I53" i="32"/>
  <c r="C681" i="24"/>
  <c r="C28" i="15"/>
  <c r="H268" i="32"/>
  <c r="BL85" i="24"/>
  <c r="H63" i="31"/>
  <c r="V85" i="24"/>
  <c r="C82" i="15"/>
  <c r="G82" i="15" s="1"/>
  <c r="G309" i="32"/>
  <c r="J85" i="24"/>
  <c r="C44" i="32"/>
  <c r="H9" i="31"/>
  <c r="C636" i="24"/>
  <c r="C86" i="15"/>
  <c r="G86" i="15" s="1"/>
  <c r="C642" i="24"/>
  <c r="I172" i="32"/>
  <c r="C72" i="15"/>
  <c r="G72" i="15" s="1"/>
  <c r="AF85" i="24"/>
  <c r="H31" i="31"/>
  <c r="F213" i="32"/>
  <c r="C713" i="24"/>
  <c r="C60" i="15"/>
  <c r="D181" i="32"/>
  <c r="C704" i="24"/>
  <c r="C51" i="15"/>
  <c r="G51" i="15" s="1"/>
  <c r="C85" i="32"/>
  <c r="C682" i="24"/>
  <c r="F172" i="32"/>
  <c r="H40" i="31"/>
  <c r="C39" i="15"/>
  <c r="G39" i="15" s="1"/>
  <c r="F117" i="32"/>
  <c r="C692" i="24"/>
  <c r="H17" i="31"/>
  <c r="R85" i="24"/>
  <c r="H26" i="31"/>
  <c r="D76" i="32"/>
  <c r="D364" i="32"/>
  <c r="H80" i="31"/>
  <c r="CC85" i="24"/>
  <c r="C12" i="32"/>
  <c r="C85" i="24"/>
  <c r="CE48" i="24"/>
  <c r="F85" i="24"/>
  <c r="H5" i="31"/>
  <c r="F12" i="32"/>
  <c r="CE62" i="24"/>
  <c r="I364" i="32" s="1"/>
  <c r="C25" i="15"/>
  <c r="G25" i="15" s="1"/>
  <c r="F53" i="32"/>
  <c r="AU85" i="24"/>
  <c r="AR85" i="24"/>
  <c r="H49" i="31"/>
  <c r="AX85" i="24"/>
  <c r="H66" i="31"/>
  <c r="BO85" i="24"/>
  <c r="D300" i="32"/>
  <c r="H54" i="31"/>
  <c r="BC85" i="24"/>
  <c r="H22" i="31"/>
  <c r="I76" i="32"/>
  <c r="H16" i="31"/>
  <c r="H34" i="31"/>
  <c r="AI85" i="24"/>
  <c r="I245" i="32"/>
  <c r="C70" i="15"/>
  <c r="G70" i="15" s="1"/>
  <c r="C332" i="32"/>
  <c r="BU85" i="24"/>
  <c r="H72" i="31"/>
  <c r="H69" i="31"/>
  <c r="F332" i="32"/>
  <c r="H30" i="31"/>
  <c r="H73" i="31"/>
  <c r="I236" i="32"/>
  <c r="H62" i="31"/>
  <c r="C236" i="32"/>
  <c r="H32" i="31"/>
  <c r="H12" i="31"/>
  <c r="H332" i="32"/>
  <c r="H25" i="31"/>
  <c r="H47" i="31"/>
  <c r="H23" i="31"/>
  <c r="H37" i="31"/>
  <c r="H57" i="31"/>
  <c r="H14" i="31"/>
  <c r="F44" i="32"/>
  <c r="D332" i="32"/>
  <c r="C42" i="15" l="1"/>
  <c r="G42" i="15" s="1"/>
  <c r="C73" i="15"/>
  <c r="G73" i="15" s="1"/>
  <c r="C634" i="24"/>
  <c r="I117" i="32"/>
  <c r="C66" i="15"/>
  <c r="G66" i="15" s="1"/>
  <c r="C65" i="15"/>
  <c r="C630" i="24"/>
  <c r="E309" i="32"/>
  <c r="C689" i="24"/>
  <c r="C68" i="15"/>
  <c r="G68" i="15" s="1"/>
  <c r="H36" i="15"/>
  <c r="H309" i="32"/>
  <c r="C117" i="32"/>
  <c r="C624" i="24"/>
  <c r="G117" i="32"/>
  <c r="C40" i="15"/>
  <c r="G40" i="15" s="1"/>
  <c r="C639" i="24"/>
  <c r="C45" i="15"/>
  <c r="C644" i="24"/>
  <c r="C698" i="24"/>
  <c r="C88" i="15"/>
  <c r="G88" i="15" s="1"/>
  <c r="G277" i="32"/>
  <c r="C38" i="15"/>
  <c r="G38" i="15" s="1"/>
  <c r="C49" i="15"/>
  <c r="C702" i="24"/>
  <c r="I149" i="32"/>
  <c r="E117" i="32"/>
  <c r="F149" i="32"/>
  <c r="C46" i="15"/>
  <c r="H46" i="15" s="1"/>
  <c r="I46" i="15" s="1"/>
  <c r="C33" i="15"/>
  <c r="G33" i="15" s="1"/>
  <c r="H33" i="15" s="1"/>
  <c r="I33" i="15" s="1"/>
  <c r="C632" i="24"/>
  <c r="I213" i="32"/>
  <c r="C81" i="15"/>
  <c r="G81" i="15" s="1"/>
  <c r="F309" i="32"/>
  <c r="C623" i="24"/>
  <c r="C19" i="15"/>
  <c r="G19" i="15" s="1"/>
  <c r="G21" i="32"/>
  <c r="C672" i="24"/>
  <c r="C686" i="24"/>
  <c r="C631" i="24"/>
  <c r="C625" i="24"/>
  <c r="C670" i="24"/>
  <c r="C17" i="15"/>
  <c r="E21" i="32"/>
  <c r="C621" i="24"/>
  <c r="G213" i="32"/>
  <c r="C75" i="15"/>
  <c r="G75" i="15" s="1"/>
  <c r="C50" i="15"/>
  <c r="C703" i="24"/>
  <c r="C181" i="32"/>
  <c r="C90" i="15"/>
  <c r="G90" i="15" s="1"/>
  <c r="C646" i="24"/>
  <c r="C37" i="15"/>
  <c r="C690" i="24"/>
  <c r="D117" i="32"/>
  <c r="C701" i="24"/>
  <c r="H149" i="32"/>
  <c r="C48" i="15"/>
  <c r="D149" i="32"/>
  <c r="C697" i="24"/>
  <c r="C44" i="15"/>
  <c r="G44" i="15" s="1"/>
  <c r="CE85" i="24"/>
  <c r="C21" i="32"/>
  <c r="C15" i="15"/>
  <c r="G15" i="15" s="1"/>
  <c r="C668" i="24"/>
  <c r="C645" i="24"/>
  <c r="G341" i="32"/>
  <c r="C89" i="15"/>
  <c r="G89" i="15" s="1"/>
  <c r="C341" i="32"/>
  <c r="C85" i="15"/>
  <c r="G85" i="15" s="1"/>
  <c r="C641" i="24"/>
  <c r="F21" i="32"/>
  <c r="C671" i="24"/>
  <c r="C18" i="15"/>
  <c r="G18" i="15" s="1"/>
  <c r="D53" i="32"/>
  <c r="C23" i="15"/>
  <c r="G23" i="15" s="1"/>
  <c r="C676" i="24"/>
  <c r="C694" i="24"/>
  <c r="H117" i="32"/>
  <c r="C41" i="15"/>
  <c r="D373" i="32"/>
  <c r="C620" i="24"/>
  <c r="C93" i="15"/>
  <c r="G93" i="15" s="1"/>
  <c r="C700" i="24"/>
  <c r="C47" i="15"/>
  <c r="G47" i="15" s="1"/>
  <c r="G149" i="32"/>
  <c r="C21" i="15"/>
  <c r="G21" i="15" s="1"/>
  <c r="C674" i="24"/>
  <c r="I21" i="32"/>
  <c r="C373" i="32"/>
  <c r="C622" i="24"/>
  <c r="C92" i="15"/>
  <c r="G92" i="15" s="1"/>
  <c r="C643" i="24"/>
  <c r="C87" i="15"/>
  <c r="G87" i="15" s="1"/>
  <c r="E341" i="32"/>
  <c r="C708" i="24"/>
  <c r="C55" i="15"/>
  <c r="G55" i="15" s="1"/>
  <c r="H181" i="32"/>
  <c r="H27" i="15"/>
  <c r="I27" i="15" s="1"/>
  <c r="G27" i="15"/>
  <c r="C69" i="15"/>
  <c r="C614" i="24"/>
  <c r="H245" i="32"/>
  <c r="C677" i="24"/>
  <c r="E53" i="32"/>
  <c r="C24" i="15"/>
  <c r="G24" i="15" s="1"/>
  <c r="C30" i="15"/>
  <c r="C683" i="24"/>
  <c r="D85" i="32"/>
  <c r="C78" i="15"/>
  <c r="G78" i="15" s="1"/>
  <c r="C619" i="24"/>
  <c r="C309" i="32"/>
  <c r="C57" i="15"/>
  <c r="G57" i="15" s="1"/>
  <c r="C710" i="24"/>
  <c r="C213" i="32"/>
  <c r="C26" i="15"/>
  <c r="C679" i="24"/>
  <c r="G53" i="32"/>
  <c r="G63" i="15"/>
  <c r="H63" i="15" s="1"/>
  <c r="C67" i="15"/>
  <c r="G67" i="15" s="1"/>
  <c r="C633" i="24"/>
  <c r="F245" i="32"/>
  <c r="C638" i="24"/>
  <c r="I277" i="32"/>
  <c r="C77" i="15"/>
  <c r="G77" i="15" s="1"/>
  <c r="C79" i="15"/>
  <c r="G79" i="15" s="1"/>
  <c r="C627" i="24"/>
  <c r="D309" i="32"/>
  <c r="C711" i="24"/>
  <c r="D213" i="32"/>
  <c r="C58" i="15"/>
  <c r="G58" i="15" s="1"/>
  <c r="H277" i="32"/>
  <c r="C76" i="15"/>
  <c r="G76" i="15" s="1"/>
  <c r="C637" i="24"/>
  <c r="H213" i="32"/>
  <c r="C616" i="24"/>
  <c r="C62" i="15"/>
  <c r="C31" i="15"/>
  <c r="G31" i="15" s="1"/>
  <c r="C684" i="24"/>
  <c r="E85" i="32"/>
  <c r="C22" i="15"/>
  <c r="C675" i="24"/>
  <c r="C53" i="32"/>
  <c r="H85" i="32"/>
  <c r="C34" i="15"/>
  <c r="C687" i="24"/>
  <c r="C685" i="24"/>
  <c r="F85" i="32"/>
  <c r="C32" i="15"/>
  <c r="G32" i="15" s="1"/>
  <c r="G28" i="15"/>
  <c r="H28" i="15" s="1"/>
  <c r="I28" i="15" s="1"/>
  <c r="E213" i="32"/>
  <c r="C59" i="15"/>
  <c r="G59" i="15" s="1"/>
  <c r="C712" i="24"/>
  <c r="H65" i="15"/>
  <c r="I65" i="15" s="1"/>
  <c r="G65" i="15"/>
  <c r="C52" i="15"/>
  <c r="G52" i="15" s="1"/>
  <c r="C705" i="24"/>
  <c r="E181" i="32"/>
  <c r="C56" i="15"/>
  <c r="G56" i="15" s="1"/>
  <c r="C709" i="24"/>
  <c r="I181" i="32"/>
  <c r="G45" i="15"/>
  <c r="H45" i="15" s="1"/>
  <c r="G43" i="15"/>
  <c r="H43" i="15" s="1"/>
  <c r="I43" i="15" s="1"/>
  <c r="C647" i="24"/>
  <c r="I341" i="32"/>
  <c r="C91" i="15"/>
  <c r="G91" i="15" s="1"/>
  <c r="C673" i="24"/>
  <c r="H21" i="32"/>
  <c r="C20" i="15"/>
  <c r="G20" i="15" s="1"/>
  <c r="G46" i="15" l="1"/>
  <c r="G17" i="15"/>
  <c r="H17" i="15" s="1"/>
  <c r="I17" i="15" s="1"/>
  <c r="G48" i="15"/>
  <c r="H48" i="15" s="1"/>
  <c r="I48" i="15" s="1"/>
  <c r="G37" i="15"/>
  <c r="H37" i="15" s="1"/>
  <c r="I37" i="15" s="1"/>
  <c r="G50" i="15"/>
  <c r="H50" i="15"/>
  <c r="G49" i="15"/>
  <c r="H49" i="15" s="1"/>
  <c r="H30" i="15"/>
  <c r="I30" i="15" s="1"/>
  <c r="G30" i="15"/>
  <c r="H34" i="15"/>
  <c r="I34" i="15" s="1"/>
  <c r="G34" i="15"/>
  <c r="G41" i="15"/>
  <c r="H41" i="15"/>
  <c r="I41" i="15" s="1"/>
  <c r="H26" i="15"/>
  <c r="I26" i="15" s="1"/>
  <c r="G26" i="15"/>
  <c r="G69" i="15"/>
  <c r="H69" i="15" s="1"/>
  <c r="G22" i="15"/>
  <c r="H22" i="15" s="1"/>
  <c r="I22" i="15" s="1"/>
  <c r="D615" i="24"/>
  <c r="C648" i="24"/>
  <c r="M716" i="24" s="1"/>
  <c r="C715" i="24"/>
  <c r="C716" i="24"/>
  <c r="I373" i="32"/>
  <c r="D707" i="24" l="1"/>
  <c r="D623" i="24"/>
  <c r="D617" i="24"/>
  <c r="D639" i="24"/>
  <c r="D686" i="24"/>
  <c r="D700" i="24"/>
  <c r="D668" i="24"/>
  <c r="D645" i="24"/>
  <c r="D627" i="24"/>
  <c r="D670" i="24"/>
  <c r="D642" i="24"/>
  <c r="D674" i="24"/>
  <c r="D698" i="24"/>
  <c r="D629" i="24"/>
  <c r="D631" i="24"/>
  <c r="D712" i="24"/>
  <c r="D699" i="24"/>
  <c r="D621" i="24"/>
  <c r="D689" i="24"/>
  <c r="D618" i="24"/>
  <c r="D625" i="24"/>
  <c r="D641" i="24"/>
  <c r="D638" i="24"/>
  <c r="D635" i="24"/>
  <c r="D671" i="24"/>
  <c r="D620" i="24"/>
  <c r="D696" i="24"/>
  <c r="D630" i="24"/>
  <c r="D706" i="24"/>
  <c r="D688" i="24"/>
  <c r="D678" i="24"/>
  <c r="D713" i="24"/>
  <c r="D669" i="24"/>
  <c r="D673" i="24"/>
  <c r="D709" i="24"/>
  <c r="D679" i="24"/>
  <c r="D687" i="24"/>
  <c r="D616" i="24"/>
  <c r="D684" i="24"/>
  <c r="D637" i="24"/>
  <c r="D693" i="24"/>
  <c r="D622" i="24"/>
  <c r="D619" i="24"/>
  <c r="D711" i="24"/>
  <c r="D702" i="24"/>
  <c r="D710" i="24"/>
  <c r="D646" i="24"/>
  <c r="D691" i="24"/>
  <c r="D634" i="24"/>
  <c r="D632" i="24"/>
  <c r="D705" i="24"/>
  <c r="D644" i="24"/>
  <c r="D681" i="24"/>
  <c r="D640" i="24"/>
  <c r="D708" i="24"/>
  <c r="D628" i="24"/>
  <c r="D690" i="24"/>
  <c r="D643" i="24"/>
  <c r="D672" i="24"/>
  <c r="D636" i="24"/>
  <c r="D692" i="24"/>
  <c r="D626" i="24"/>
  <c r="D685" i="24"/>
  <c r="D704" i="24"/>
  <c r="D676" i="24"/>
  <c r="D624" i="24"/>
  <c r="D633" i="24"/>
  <c r="D680" i="24"/>
  <c r="D683" i="24"/>
  <c r="D675" i="24"/>
  <c r="D647" i="24"/>
  <c r="D703" i="24"/>
  <c r="D701" i="24"/>
  <c r="D695" i="24"/>
  <c r="D697" i="24"/>
  <c r="D716" i="24"/>
  <c r="D682" i="24"/>
  <c r="D677" i="24"/>
  <c r="D694" i="24"/>
  <c r="D715" i="24" l="1"/>
  <c r="E623" i="24"/>
  <c r="E612" i="24"/>
  <c r="E645" i="24" l="1"/>
  <c r="E646" i="24"/>
  <c r="E627" i="24"/>
  <c r="E628" i="24"/>
  <c r="E704" i="24"/>
  <c r="E679" i="24"/>
  <c r="E691" i="24"/>
  <c r="E642" i="24"/>
  <c r="E709" i="24"/>
  <c r="E669" i="24"/>
  <c r="E682" i="24"/>
  <c r="E624" i="24"/>
  <c r="F624" i="24" s="1"/>
  <c r="F710" i="24" s="1"/>
  <c r="E711" i="24"/>
  <c r="E686" i="24"/>
  <c r="E676" i="24"/>
  <c r="E716" i="24"/>
  <c r="E625" i="24"/>
  <c r="E668" i="24"/>
  <c r="E692" i="24"/>
  <c r="E699" i="24"/>
  <c r="E630" i="24"/>
  <c r="E713" i="24"/>
  <c r="E636" i="24"/>
  <c r="E698" i="24"/>
  <c r="E687" i="24"/>
  <c r="E680" i="24"/>
  <c r="E637" i="24"/>
  <c r="E626" i="24"/>
  <c r="E688" i="24"/>
  <c r="E695" i="24"/>
  <c r="E634" i="24"/>
  <c r="E641" i="24"/>
  <c r="E683" i="24"/>
  <c r="E689" i="24"/>
  <c r="E708" i="24"/>
  <c r="E700" i="24"/>
  <c r="E681" i="24"/>
  <c r="E690" i="24"/>
  <c r="E647" i="24"/>
  <c r="E677" i="24"/>
  <c r="E694" i="24"/>
  <c r="E631" i="24"/>
  <c r="E710" i="24"/>
  <c r="E629" i="24"/>
  <c r="E635" i="24"/>
  <c r="E675" i="24"/>
  <c r="E640" i="24"/>
  <c r="E671" i="24"/>
  <c r="E678" i="24"/>
  <c r="E702" i="24"/>
  <c r="E697" i="24"/>
  <c r="E672" i="24"/>
  <c r="E707" i="24"/>
  <c r="E703" i="24"/>
  <c r="E644" i="24"/>
  <c r="E706" i="24"/>
  <c r="E638" i="24"/>
  <c r="E633" i="24"/>
  <c r="E684" i="24"/>
  <c r="E696" i="24"/>
  <c r="E701" i="24"/>
  <c r="E643" i="24"/>
  <c r="E632" i="24"/>
  <c r="E685" i="24"/>
  <c r="E712" i="24"/>
  <c r="E639" i="24"/>
  <c r="E705" i="24"/>
  <c r="E673" i="24"/>
  <c r="E670" i="24"/>
  <c r="E693" i="24"/>
  <c r="E674" i="24"/>
  <c r="F674" i="24" l="1"/>
  <c r="F635" i="24"/>
  <c r="F677" i="24"/>
  <c r="F645" i="24"/>
  <c r="F678" i="24"/>
  <c r="F716" i="24"/>
  <c r="F705" i="24"/>
  <c r="F668" i="24"/>
  <c r="F691" i="24"/>
  <c r="F697" i="24"/>
  <c r="F679" i="24"/>
  <c r="F713" i="24"/>
  <c r="F690" i="24"/>
  <c r="F688" i="24"/>
  <c r="F673" i="24"/>
  <c r="F700" i="24"/>
  <c r="F683" i="24"/>
  <c r="F701" i="24"/>
  <c r="F684" i="24"/>
  <c r="F672" i="24"/>
  <c r="F698" i="24"/>
  <c r="F640" i="24"/>
  <c r="F639" i="24"/>
  <c r="F637" i="24"/>
  <c r="F704" i="24"/>
  <c r="F695" i="24"/>
  <c r="F631" i="24"/>
  <c r="F702" i="24"/>
  <c r="F642" i="24"/>
  <c r="F626" i="24"/>
  <c r="F675" i="24"/>
  <c r="F699" i="24"/>
  <c r="F709" i="24"/>
  <c r="F669" i="24"/>
  <c r="F633" i="24"/>
  <c r="F696" i="24"/>
  <c r="F629" i="24"/>
  <c r="F693" i="24"/>
  <c r="F641" i="24"/>
  <c r="F689" i="24"/>
  <c r="F670" i="24"/>
  <c r="F680" i="24"/>
  <c r="F686" i="24"/>
  <c r="F703" i="24"/>
  <c r="F638" i="24"/>
  <c r="F625" i="24"/>
  <c r="F715" i="24" s="1"/>
  <c r="F630" i="24"/>
  <c r="F634" i="24"/>
  <c r="F692" i="24"/>
  <c r="F685" i="24"/>
  <c r="F687" i="24"/>
  <c r="F671" i="24"/>
  <c r="F711" i="24"/>
  <c r="F707" i="24"/>
  <c r="F628" i="24"/>
  <c r="F681" i="24"/>
  <c r="F627" i="24"/>
  <c r="F644" i="24"/>
  <c r="F682" i="24"/>
  <c r="F643" i="24"/>
  <c r="F676" i="24"/>
  <c r="F632" i="24"/>
  <c r="F636" i="24"/>
  <c r="F694" i="24"/>
  <c r="F712" i="24"/>
  <c r="F647" i="24"/>
  <c r="F646" i="24"/>
  <c r="F706" i="24"/>
  <c r="F708" i="24"/>
  <c r="E715" i="24"/>
  <c r="G625" i="24" l="1"/>
  <c r="G681" i="24" l="1"/>
  <c r="G674" i="24"/>
  <c r="G632" i="24"/>
  <c r="G644" i="24"/>
  <c r="G669" i="24"/>
  <c r="G677" i="24"/>
  <c r="G689" i="24"/>
  <c r="G637" i="24"/>
  <c r="G693" i="24"/>
  <c r="G685" i="24"/>
  <c r="G688" i="24"/>
  <c r="G679" i="24"/>
  <c r="G709" i="24"/>
  <c r="G672" i="24"/>
  <c r="G636" i="24"/>
  <c r="G678" i="24"/>
  <c r="G699" i="24"/>
  <c r="G680" i="24"/>
  <c r="G634" i="24"/>
  <c r="G695" i="24"/>
  <c r="G711" i="24"/>
  <c r="G633" i="24"/>
  <c r="G710" i="24"/>
  <c r="G691" i="24"/>
  <c r="G647" i="24"/>
  <c r="G692" i="24"/>
  <c r="G682" i="24"/>
  <c r="G641" i="24"/>
  <c r="G627" i="24"/>
  <c r="G638" i="24"/>
  <c r="G640" i="24"/>
  <c r="G628" i="24"/>
  <c r="G702" i="24"/>
  <c r="G708" i="24"/>
  <c r="G705" i="24"/>
  <c r="G670" i="24"/>
  <c r="G683" i="24"/>
  <c r="G668" i="24"/>
  <c r="G626" i="24"/>
  <c r="G673" i="24"/>
  <c r="G684" i="24"/>
  <c r="G629" i="24"/>
  <c r="G635" i="24"/>
  <c r="G686" i="24"/>
  <c r="G697" i="24"/>
  <c r="G700" i="24"/>
  <c r="G712" i="24"/>
  <c r="G696" i="24"/>
  <c r="G642" i="24"/>
  <c r="G676" i="24"/>
  <c r="G698" i="24"/>
  <c r="G716" i="24"/>
  <c r="G645" i="24"/>
  <c r="G703" i="24"/>
  <c r="G701" i="24"/>
  <c r="G704" i="24"/>
  <c r="G630" i="24"/>
  <c r="G675" i="24"/>
  <c r="G643" i="24"/>
  <c r="G694" i="24"/>
  <c r="G639" i="24"/>
  <c r="G706" i="24"/>
  <c r="G707" i="24"/>
  <c r="G713" i="24"/>
  <c r="G690" i="24"/>
  <c r="G631" i="24"/>
  <c r="G671" i="24"/>
  <c r="G687" i="24"/>
  <c r="G646" i="24"/>
  <c r="G715" i="24" l="1"/>
  <c r="H628" i="24"/>
  <c r="H686" i="24" l="1"/>
  <c r="H700" i="24"/>
  <c r="H693" i="24"/>
  <c r="H678" i="24"/>
  <c r="H681" i="24"/>
  <c r="H637" i="24"/>
  <c r="H639" i="24"/>
  <c r="H708" i="24"/>
  <c r="H668" i="24"/>
  <c r="H684" i="24"/>
  <c r="H685" i="24"/>
  <c r="H702" i="24"/>
  <c r="H676" i="24"/>
  <c r="H630" i="24"/>
  <c r="H647" i="24"/>
  <c r="H632" i="24"/>
  <c r="H641" i="24"/>
  <c r="H711" i="24"/>
  <c r="H675" i="24"/>
  <c r="H716" i="24"/>
  <c r="H710" i="24"/>
  <c r="H677" i="24"/>
  <c r="H713" i="24"/>
  <c r="H703" i="24"/>
  <c r="H689" i="24"/>
  <c r="H701" i="24"/>
  <c r="H646" i="24"/>
  <c r="H683" i="24"/>
  <c r="H674" i="24"/>
  <c r="H645" i="24"/>
  <c r="H692" i="24"/>
  <c r="H635" i="24"/>
  <c r="H688" i="24"/>
  <c r="H694" i="24"/>
  <c r="H636" i="24"/>
  <c r="H672" i="24"/>
  <c r="H706" i="24"/>
  <c r="H696" i="24"/>
  <c r="H712" i="24"/>
  <c r="H704" i="24"/>
  <c r="H643" i="24"/>
  <c r="H690" i="24"/>
  <c r="H707" i="24"/>
  <c r="H633" i="24"/>
  <c r="H691" i="24"/>
  <c r="H679" i="24"/>
  <c r="H640" i="24"/>
  <c r="H673" i="24"/>
  <c r="H634" i="24"/>
  <c r="H699" i="24"/>
  <c r="H644" i="24"/>
  <c r="H709" i="24"/>
  <c r="H687" i="24"/>
  <c r="H697" i="24"/>
  <c r="H705" i="24"/>
  <c r="H629" i="24"/>
  <c r="I629" i="24" s="1"/>
  <c r="H631" i="24"/>
  <c r="H680" i="24"/>
  <c r="H669" i="24"/>
  <c r="H695" i="24"/>
  <c r="H638" i="24"/>
  <c r="H642" i="24"/>
  <c r="H682" i="24"/>
  <c r="H698" i="24"/>
  <c r="H670" i="24"/>
  <c r="H671" i="24"/>
  <c r="I710" i="24" l="1"/>
  <c r="I686" i="24"/>
  <c r="I707" i="24"/>
  <c r="I668" i="24"/>
  <c r="I702" i="24"/>
  <c r="I680" i="24"/>
  <c r="I711" i="24"/>
  <c r="I704" i="24"/>
  <c r="I685" i="24"/>
  <c r="I708" i="24"/>
  <c r="I633" i="24"/>
  <c r="I639" i="24"/>
  <c r="I646" i="24"/>
  <c r="I632" i="24"/>
  <c r="I676" i="24"/>
  <c r="I644" i="24"/>
  <c r="I673" i="24"/>
  <c r="I670" i="24"/>
  <c r="I638" i="24"/>
  <c r="I703" i="24"/>
  <c r="I634" i="24"/>
  <c r="I677" i="24"/>
  <c r="I671" i="24"/>
  <c r="I694" i="24"/>
  <c r="I630" i="24"/>
  <c r="I687" i="24"/>
  <c r="I684" i="24"/>
  <c r="I709" i="24"/>
  <c r="I689" i="24"/>
  <c r="I683" i="24"/>
  <c r="I699" i="24"/>
  <c r="I698" i="24"/>
  <c r="I675" i="24"/>
  <c r="I643" i="24"/>
  <c r="I700" i="24"/>
  <c r="I697" i="24"/>
  <c r="I706" i="24"/>
  <c r="I688" i="24"/>
  <c r="I691" i="24"/>
  <c r="I692" i="24"/>
  <c r="I669" i="24"/>
  <c r="I645" i="24"/>
  <c r="I635" i="24"/>
  <c r="I678" i="24"/>
  <c r="I674" i="24"/>
  <c r="I636" i="24"/>
  <c r="I679" i="24"/>
  <c r="I672" i="24"/>
  <c r="I696" i="24"/>
  <c r="I640" i="24"/>
  <c r="I693" i="24"/>
  <c r="I681" i="24"/>
  <c r="I705" i="24"/>
  <c r="I642" i="24"/>
  <c r="I695" i="24"/>
  <c r="I712" i="24"/>
  <c r="I631" i="24"/>
  <c r="I641" i="24"/>
  <c r="I716" i="24"/>
  <c r="I647" i="24"/>
  <c r="I701" i="24"/>
  <c r="I637" i="24"/>
  <c r="I713" i="24"/>
  <c r="I690" i="24"/>
  <c r="I682" i="24"/>
  <c r="H715" i="24"/>
  <c r="I715" i="24" l="1"/>
  <c r="J630" i="24"/>
  <c r="J679" i="24" l="1"/>
  <c r="J702" i="24"/>
  <c r="J696" i="24"/>
  <c r="J644" i="24"/>
  <c r="J708" i="24"/>
  <c r="J686" i="24"/>
  <c r="J647" i="24"/>
  <c r="J690" i="24"/>
  <c r="J698" i="24"/>
  <c r="J706" i="24"/>
  <c r="J646" i="24"/>
  <c r="J643" i="24"/>
  <c r="J703" i="24"/>
  <c r="J704" i="24"/>
  <c r="J688" i="24"/>
  <c r="J673" i="24"/>
  <c r="J693" i="24"/>
  <c r="J676" i="24"/>
  <c r="J712" i="24"/>
  <c r="J709" i="24"/>
  <c r="J645" i="24"/>
  <c r="L647" i="24" s="1"/>
  <c r="J670" i="24"/>
  <c r="J637" i="24"/>
  <c r="J705" i="24"/>
  <c r="J640" i="24"/>
  <c r="J716" i="24"/>
  <c r="J669" i="24"/>
  <c r="J641" i="24"/>
  <c r="J638" i="24"/>
  <c r="J677" i="24"/>
  <c r="J678" i="24"/>
  <c r="J642" i="24"/>
  <c r="J707" i="24"/>
  <c r="J681" i="24"/>
  <c r="J691" i="24"/>
  <c r="J671" i="24"/>
  <c r="J684" i="24"/>
  <c r="J687" i="24"/>
  <c r="J692" i="24"/>
  <c r="J683" i="24"/>
  <c r="J694" i="24"/>
  <c r="J700" i="24"/>
  <c r="J685" i="24"/>
  <c r="J631" i="24"/>
  <c r="J680" i="24"/>
  <c r="J699" i="24"/>
  <c r="J635" i="24"/>
  <c r="J695" i="24"/>
  <c r="J668" i="24"/>
  <c r="J633" i="24"/>
  <c r="J682" i="24"/>
  <c r="J701" i="24"/>
  <c r="J634" i="24"/>
  <c r="J713" i="24"/>
  <c r="J639" i="24"/>
  <c r="J710" i="24"/>
  <c r="J675" i="24"/>
  <c r="J636" i="24"/>
  <c r="J689" i="24"/>
  <c r="J711" i="24"/>
  <c r="J632" i="24"/>
  <c r="J672" i="24"/>
  <c r="J697" i="24"/>
  <c r="J674" i="24"/>
  <c r="L674" i="24" l="1"/>
  <c r="L716" i="24"/>
  <c r="L683" i="24"/>
  <c r="L670" i="24"/>
  <c r="L669" i="24"/>
  <c r="L682" i="24"/>
  <c r="L709" i="24"/>
  <c r="L668" i="24"/>
  <c r="L681" i="24"/>
  <c r="L672" i="24"/>
  <c r="L701" i="24"/>
  <c r="L702" i="24"/>
  <c r="L697" i="24"/>
  <c r="L690" i="24"/>
  <c r="L691" i="24"/>
  <c r="L673" i="24"/>
  <c r="L696" i="24"/>
  <c r="L695" i="24"/>
  <c r="L677" i="24"/>
  <c r="L705" i="24"/>
  <c r="L684" i="24"/>
  <c r="L713" i="24"/>
  <c r="L710" i="24"/>
  <c r="L679" i="24"/>
  <c r="L707" i="24"/>
  <c r="L687" i="24"/>
  <c r="L693" i="24"/>
  <c r="L711" i="24"/>
  <c r="L703" i="24"/>
  <c r="L676" i="24"/>
  <c r="L689" i="24"/>
  <c r="L680" i="24"/>
  <c r="L692" i="24"/>
  <c r="L694" i="24"/>
  <c r="L698" i="24"/>
  <c r="L708" i="24"/>
  <c r="L700" i="24"/>
  <c r="L671" i="24"/>
  <c r="L704" i="24"/>
  <c r="L678" i="24"/>
  <c r="L699" i="24"/>
  <c r="L688" i="24"/>
  <c r="L686" i="24"/>
  <c r="L675" i="24"/>
  <c r="L685" i="24"/>
  <c r="L712" i="24"/>
  <c r="L706" i="24"/>
  <c r="J715" i="24"/>
  <c r="K644" i="24"/>
  <c r="L715" i="24" l="1"/>
  <c r="M702" i="24"/>
  <c r="I151" i="32" s="1"/>
  <c r="K672" i="24"/>
  <c r="M672" i="24" s="1"/>
  <c r="G23" i="32" s="1"/>
  <c r="K685" i="24"/>
  <c r="M685" i="24" s="1"/>
  <c r="F87" i="32" s="1"/>
  <c r="K698" i="24"/>
  <c r="M698" i="24" s="1"/>
  <c r="E151" i="32" s="1"/>
  <c r="K674" i="24"/>
  <c r="M674" i="24" s="1"/>
  <c r="I23" i="32" s="1"/>
  <c r="K709" i="24"/>
  <c r="M709" i="24" s="1"/>
  <c r="I183" i="32" s="1"/>
  <c r="K671" i="24"/>
  <c r="M671" i="24" s="1"/>
  <c r="F23" i="32" s="1"/>
  <c r="K676" i="24"/>
  <c r="M676" i="24" s="1"/>
  <c r="D55" i="32" s="1"/>
  <c r="K716" i="24"/>
  <c r="K673" i="24"/>
  <c r="M673" i="24" s="1"/>
  <c r="H23" i="32" s="1"/>
  <c r="K704" i="24"/>
  <c r="M704" i="24" s="1"/>
  <c r="D183" i="32" s="1"/>
  <c r="K692" i="24"/>
  <c r="M692" i="24" s="1"/>
  <c r="K713" i="24"/>
  <c r="M713" i="24" s="1"/>
  <c r="F215" i="32" s="1"/>
  <c r="K694" i="24"/>
  <c r="M694" i="24" s="1"/>
  <c r="H119" i="32" s="1"/>
  <c r="K697" i="24"/>
  <c r="M697" i="24" s="1"/>
  <c r="D151" i="32" s="1"/>
  <c r="K691" i="24"/>
  <c r="M691" i="24" s="1"/>
  <c r="K686" i="24"/>
  <c r="M686" i="24" s="1"/>
  <c r="G87" i="32" s="1"/>
  <c r="K682" i="24"/>
  <c r="M682" i="24" s="1"/>
  <c r="C87" i="32" s="1"/>
  <c r="K693" i="24"/>
  <c r="M693" i="24" s="1"/>
  <c r="K689" i="24"/>
  <c r="M689" i="24" s="1"/>
  <c r="C119" i="32" s="1"/>
  <c r="K690" i="24"/>
  <c r="M690" i="24" s="1"/>
  <c r="D119" i="32" s="1"/>
  <c r="K678" i="24"/>
  <c r="M678" i="24" s="1"/>
  <c r="K680" i="24"/>
  <c r="M680" i="24" s="1"/>
  <c r="H55" i="32" s="1"/>
  <c r="K687" i="24"/>
  <c r="M687" i="24" s="1"/>
  <c r="H87" i="32" s="1"/>
  <c r="K679" i="24"/>
  <c r="M679" i="24" s="1"/>
  <c r="K696" i="24"/>
  <c r="M696" i="24" s="1"/>
  <c r="C151" i="32" s="1"/>
  <c r="K702" i="24"/>
  <c r="K668" i="24"/>
  <c r="K708" i="24"/>
  <c r="M708" i="24" s="1"/>
  <c r="H183" i="32" s="1"/>
  <c r="K695" i="24"/>
  <c r="K677" i="24"/>
  <c r="M677" i="24" s="1"/>
  <c r="K712" i="24"/>
  <c r="M712" i="24" s="1"/>
  <c r="E215" i="32" s="1"/>
  <c r="K669" i="24"/>
  <c r="K703" i="24"/>
  <c r="M703" i="24" s="1"/>
  <c r="C183" i="32" s="1"/>
  <c r="K699" i="24"/>
  <c r="M699" i="24" s="1"/>
  <c r="F151" i="32" s="1"/>
  <c r="K706" i="24"/>
  <c r="M706" i="24" s="1"/>
  <c r="F183" i="32" s="1"/>
  <c r="K710" i="24"/>
  <c r="M710" i="24" s="1"/>
  <c r="C215" i="32" s="1"/>
  <c r="K684" i="24"/>
  <c r="M684" i="24" s="1"/>
  <c r="E87" i="32" s="1"/>
  <c r="K683" i="24"/>
  <c r="M683" i="24" s="1"/>
  <c r="D87" i="32" s="1"/>
  <c r="K707" i="24"/>
  <c r="M707" i="24" s="1"/>
  <c r="G183" i="32" s="1"/>
  <c r="K675" i="24"/>
  <c r="M675" i="24" s="1"/>
  <c r="C55" i="32" s="1"/>
  <c r="K700" i="24"/>
  <c r="M700" i="24" s="1"/>
  <c r="G151" i="32" s="1"/>
  <c r="K681" i="24"/>
  <c r="M681" i="24" s="1"/>
  <c r="I55" i="32" s="1"/>
  <c r="K670" i="24"/>
  <c r="M670" i="24" s="1"/>
  <c r="E23" i="32" s="1"/>
  <c r="K705" i="24"/>
  <c r="K688" i="24"/>
  <c r="M688" i="24" s="1"/>
  <c r="I87" i="32" s="1"/>
  <c r="K711" i="24"/>
  <c r="M711" i="24" s="1"/>
  <c r="D215" i="32" s="1"/>
  <c r="K701" i="24"/>
  <c r="M701" i="24" s="1"/>
  <c r="H151" i="32" s="1"/>
  <c r="M705" i="24"/>
  <c r="E183" i="32" s="1"/>
  <c r="M695" i="24"/>
  <c r="I119" i="32" s="1"/>
  <c r="M669" i="24"/>
  <c r="D23" i="32" s="1"/>
  <c r="E55" i="32" l="1"/>
  <c r="E119" i="32"/>
  <c r="G55" i="32"/>
  <c r="G119" i="32"/>
  <c r="F119" i="32"/>
  <c r="F55" i="32"/>
  <c r="K715" i="24"/>
  <c r="M668" i="24"/>
  <c r="C23" i="32" l="1"/>
  <c r="M715" i="24"/>
</calcChain>
</file>

<file path=xl/sharedStrings.xml><?xml version="1.0" encoding="utf-8"?>
<sst xmlns="http://schemas.openxmlformats.org/spreadsheetml/2006/main" count="4863" uniqueCount="1377">
  <si>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</si>
  <si>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</si>
  <si>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</si>
  <si>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</si>
  <si>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</si>
  <si>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</si>
  <si>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</si>
  <si>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</si>
  <si>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</si>
  <si>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</si>
  <si>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</si>
  <si>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</si>
  <si>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</si>
  <si>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</si>
  <si>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</si>
  <si>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</si>
  <si>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</si>
  <si>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</si>
  <si>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</si>
  <si>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</si>
  <si>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</si>
  <si>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</si>
  <si>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</si>
  <si>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</si>
  <si>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</si>
  <si>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</si>
  <si>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</si>
  <si>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</si>
  <si>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</si>
  <si>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</si>
  <si>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</si>
  <si>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</si>
  <si>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</si>
  <si>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</si>
  <si>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</si>
  <si>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</si>
  <si>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</si>
  <si>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</si>
  <si>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</si>
  <si>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</si>
  <si>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</si>
  <si>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</si>
  <si>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</si>
  <si>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</si>
  <si>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</si>
  <si>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</si>
  <si>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</si>
  <si>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</si>
  <si>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</si>
  <si>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</si>
  <si>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</si>
  <si>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</si>
  <si>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</si>
  <si>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</si>
  <si>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</si>
  <si>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</si>
  <si>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</si>
  <si>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</si>
  <si>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</si>
  <si>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</si>
  <si>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</si>
  <si>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</si>
  <si>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</si>
  <si>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</si>
  <si>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</si>
  <si>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</si>
  <si>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</si>
  <si>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</si>
  <si>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</si>
  <si>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</si>
  <si>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</si>
  <si>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</si>
  <si>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</si>
  <si>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</si>
  <si>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</si>
  <si>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</si>
  <si>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</si>
  <si>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</si>
  <si>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</si>
  <si>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</si>
  <si>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</si>
  <si>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</si>
  <si>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</si>
  <si>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</si>
  <si>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</si>
  <si>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</si>
  <si>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</si>
  <si>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</si>
  <si>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</si>
  <si>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</si>
  <si>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</si>
  <si>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</si>
  <si>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</si>
  <si>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</si>
  <si>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</si>
  <si>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</si>
  <si>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</si>
  <si>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</si>
  <si>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</si>
  <si>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</si>
  <si>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</si>
  <si>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</si>
  <si>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</si>
  <si>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</si>
  <si>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</si>
  <si>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</si>
  <si>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</si>
  <si>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</si>
  <si>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</si>
  <si>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</si>
  <si>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</si>
  <si>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</si>
  <si>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</si>
  <si>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</si>
  <si>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</si>
  <si>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</si>
  <si>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</si>
  <si>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</si>
  <si>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</si>
  <si>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</si>
  <si>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</si>
  <si>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</si>
  <si>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</si>
  <si>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</si>
  <si>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</si>
  <si>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</si>
  <si>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</si>
  <si>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</si>
  <si>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</si>
  <si>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</si>
  <si>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</si>
  <si>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</si>
  <si>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</si>
  <si>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</si>
  <si>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</si>
  <si>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</si>
  <si>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</si>
  <si>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</si>
  <si>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</si>
  <si>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</si>
  <si>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</si>
  <si>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</si>
  <si>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</si>
  <si>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</si>
  <si>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</si>
  <si>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</si>
  <si>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</si>
  <si>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</si>
  <si>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</si>
  <si>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</si>
  <si>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</si>
  <si>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</si>
  <si>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</si>
  <si>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</si>
  <si>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</si>
  <si>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</si>
  <si>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</si>
  <si>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</si>
  <si>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</si>
  <si>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</si>
  <si>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</si>
  <si>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</si>
  <si>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</si>
  <si>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</si>
  <si>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</si>
  <si>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</si>
  <si>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</si>
  <si>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</si>
  <si>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</si>
  <si>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</si>
  <si>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</si>
  <si>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</si>
  <si>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</si>
  <si>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</si>
  <si>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</si>
  <si>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</si>
  <si>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</si>
  <si>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</si>
  <si>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</si>
  <si>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</si>
  <si>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</si>
  <si>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</si>
  <si>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</si>
  <si>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</si>
  <si>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</si>
  <si>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</si>
  <si>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</si>
  <si>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</si>
  <si>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</si>
  <si>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</si>
  <si>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</si>
  <si>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</si>
  <si>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</si>
  <si>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</si>
  <si>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</si>
  <si>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</si>
  <si>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</si>
  <si>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</si>
  <si>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</si>
  <si>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</si>
  <si>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</si>
  <si>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</si>
  <si>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</si>
  <si>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</si>
  <si>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</si>
  <si>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</si>
  <si>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</si>
  <si>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</si>
  <si>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</si>
  <si>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</si>
  <si>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</si>
  <si>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</si>
  <si>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</si>
  <si>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</si>
  <si>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</si>
  <si>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</si>
  <si>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</si>
  <si>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</si>
  <si>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</si>
  <si>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</si>
  <si>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</si>
  <si>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</si>
  <si>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</si>
  <si>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</si>
  <si>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</si>
  <si>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</si>
  <si>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</si>
  <si>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</si>
  <si>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</si>
  <si>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</si>
  <si>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</si>
  <si>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</si>
  <si>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</si>
  <si>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</si>
  <si>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</si>
  <si>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</si>
  <si>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</si>
  <si>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</si>
  <si>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</si>
  <si>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</si>
  <si>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</si>
  <si>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</si>
  <si>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</si>
  <si>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</si>
  <si>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</si>
  <si>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</si>
  <si>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</si>
  <si>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</si>
  <si>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</si>
  <si>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</si>
  <si>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</si>
  <si>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</si>
  <si>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</si>
  <si>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</si>
  <si>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</si>
  <si>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</si>
  <si>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</si>
  <si>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</si>
  <si>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</si>
  <si>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</si>
  <si>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</si>
  <si>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</si>
  <si>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</si>
  <si>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</si>
  <si>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</si>
  <si>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</si>
  <si>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</si>
  <si>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</si>
  <si>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</si>
  <si>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</si>
  <si>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</si>
  <si>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</si>
  <si>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</si>
  <si>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</si>
  <si>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</si>
  <si>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</si>
  <si>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</si>
  <si>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</si>
  <si>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</si>
  <si>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</si>
  <si>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</si>
  <si>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</si>
  <si>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</si>
  <si>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</si>
  <si>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</si>
  <si>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</si>
  <si>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</si>
  <si>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</si>
  <si>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</si>
  <si>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</si>
  <si>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</si>
  <si>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</si>
  <si>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</si>
  <si>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</si>
  <si>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</si>
  <si>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</si>
  <si>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</si>
  <si>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</si>
  <si>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</si>
  <si>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</si>
  <si>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021</t>
  </si>
  <si>
    <t>Hospital Name</t>
  </si>
  <si>
    <t>Newport Hospital &amp; Health Services</t>
  </si>
  <si>
    <t>Mailing Address</t>
  </si>
  <si>
    <t>714 W Pine Street</t>
  </si>
  <si>
    <t>City</t>
  </si>
  <si>
    <t xml:space="preserve">Newport  </t>
  </si>
  <si>
    <t>State</t>
  </si>
  <si>
    <t>WA</t>
  </si>
  <si>
    <t>Zip</t>
  </si>
  <si>
    <t>County</t>
  </si>
  <si>
    <t>Pend Orielle</t>
  </si>
  <si>
    <t>Chief Executive Officer</t>
  </si>
  <si>
    <t>Chief Financial Officer</t>
  </si>
  <si>
    <t>Chair of Governing Board</t>
  </si>
  <si>
    <t>Telephone Number</t>
  </si>
  <si>
    <t>509-447-4221</t>
  </si>
  <si>
    <t>Facsimile Number</t>
  </si>
  <si>
    <t>509-447-5527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</si>
  <si>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</si>
  <si>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</si>
  <si>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</si>
  <si>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</si>
  <si>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</si>
  <si>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</si>
  <si>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</si>
  <si>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</si>
  <si>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</si>
  <si>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</si>
  <si>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</si>
  <si>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</si>
  <si>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</si>
  <si>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</si>
  <si>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</si>
  <si>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</si>
  <si>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</si>
  <si>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</si>
  <si>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</si>
  <si>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</si>
  <si>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</si>
  <si>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</si>
  <si>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</si>
  <si>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</si>
  <si>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</si>
  <si>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</si>
  <si>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</si>
  <si>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</si>
  <si>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</si>
  <si>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</si>
  <si>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</si>
  <si>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</si>
  <si>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</si>
  <si>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</si>
  <si>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</si>
  <si>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</si>
  <si>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</si>
  <si>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</si>
  <si>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</si>
  <si>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</si>
  <si>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</si>
  <si>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</si>
  <si>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</si>
  <si>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</si>
  <si>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</si>
  <si>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</si>
  <si>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</si>
  <si>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</si>
  <si>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</si>
  <si>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</si>
  <si>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</si>
  <si>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</si>
  <si>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</si>
  <si>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</si>
  <si>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</si>
  <si>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</si>
  <si>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</si>
  <si>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</si>
  <si>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</si>
  <si>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</si>
  <si>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</si>
  <si>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</si>
  <si>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</si>
  <si>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</si>
  <si>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</si>
  <si>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</si>
  <si>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</si>
  <si>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</si>
  <si>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</si>
  <si>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</si>
  <si>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</si>
  <si>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</si>
  <si>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</si>
  <si>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</si>
  <si>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</si>
  <si>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</si>
  <si>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</si>
  <si>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</si>
  <si>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</si>
  <si>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</si>
  <si>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</si>
  <si>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</si>
  <si>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</si>
  <si>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</si>
  <si>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</si>
  <si>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</si>
  <si>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</si>
  <si>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</si>
  <si>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</si>
  <si>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</si>
  <si>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</si>
  <si>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</si>
  <si>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</si>
  <si>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</si>
  <si>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</si>
  <si>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</si>
  <si>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</si>
  <si>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</si>
  <si>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</si>
  <si>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</si>
  <si>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</si>
  <si>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</si>
  <si>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</si>
  <si>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</si>
  <si>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</si>
  <si>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</si>
  <si>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</si>
  <si>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</si>
  <si>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</si>
  <si>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</si>
  <si>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</si>
  <si>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</si>
  <si>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</si>
  <si>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</si>
  <si>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</si>
  <si>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</si>
  <si>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</si>
  <si>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</si>
  <si>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</si>
  <si>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</si>
  <si>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</si>
  <si>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</si>
  <si>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</si>
  <si>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</si>
  <si>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</si>
  <si>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</si>
  <si>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</si>
  <si>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</si>
  <si>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</si>
  <si>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</si>
  <si>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</si>
  <si>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</si>
  <si>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</si>
  <si>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</si>
  <si>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</si>
  <si>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</si>
  <si>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</si>
  <si>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</si>
  <si>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</si>
  <si>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</si>
  <si>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</si>
  <si>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</si>
  <si>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</si>
  <si>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</si>
  <si>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</si>
  <si>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</si>
  <si>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</si>
  <si>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</si>
  <si>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</si>
  <si>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</si>
  <si>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</si>
  <si>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</si>
  <si>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</si>
  <si>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</si>
  <si>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</si>
  <si>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</si>
  <si>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</si>
  <si>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</si>
  <si>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</si>
  <si>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</si>
  <si>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</si>
  <si>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</si>
  <si>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</si>
  <si>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</si>
  <si>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</si>
  <si>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</si>
  <si>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</si>
  <si>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</si>
  <si>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</si>
  <si>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</si>
  <si>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</si>
  <si>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</si>
  <si>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</si>
  <si>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</si>
  <si>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</si>
  <si>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</si>
  <si>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</si>
  <si>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</si>
  <si>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</si>
  <si>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</si>
  <si>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</si>
  <si>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</si>
  <si>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</si>
  <si>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</si>
  <si>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</si>
  <si>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</si>
  <si>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</si>
  <si>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</si>
  <si>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</si>
  <si>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</si>
  <si>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</si>
  <si>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</si>
  <si>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</si>
  <si>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</si>
  <si>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</si>
  <si>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</si>
  <si>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</si>
  <si>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</si>
  <si>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</si>
  <si>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</si>
  <si>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</si>
  <si>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</si>
  <si>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</si>
  <si>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</si>
  <si>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</si>
  <si>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</si>
  <si>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</si>
  <si>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</si>
  <si>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</si>
  <si>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</si>
  <si>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</si>
  <si>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</si>
  <si>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</si>
  <si>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</si>
  <si>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</si>
  <si>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</si>
  <si>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</si>
  <si>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</si>
  <si>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</si>
  <si>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</si>
  <si>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</si>
  <si>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</si>
  <si>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</si>
  <si>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</si>
  <si>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</si>
  <si>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</si>
  <si>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</si>
  <si>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</si>
  <si>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</si>
  <si>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</si>
  <si>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</si>
  <si>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</si>
  <si>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</si>
  <si>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</si>
  <si>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</si>
  <si>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</si>
  <si>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</si>
  <si>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</si>
  <si>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</si>
  <si>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</si>
  <si>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</si>
  <si>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</si>
  <si>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</si>
  <si>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</si>
  <si>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</si>
  <si>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</si>
  <si>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</si>
  <si>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</si>
  <si>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</si>
  <si>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</si>
  <si>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</si>
  <si>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</si>
  <si>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</si>
  <si>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</si>
  <si>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</si>
  <si>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</si>
  <si>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</si>
  <si>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</si>
  <si>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</si>
  <si>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</si>
  <si>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</si>
  <si>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</si>
  <si>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</si>
  <si>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</si>
  <si>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</si>
  <si>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</si>
  <si>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</si>
  <si>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</si>
  <si>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</si>
  <si>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</si>
  <si>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</si>
  <si>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</si>
  <si>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</si>
  <si>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</si>
  <si>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</si>
  <si>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</si>
  <si>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</si>
  <si>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</si>
  <si>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</si>
  <si>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</si>
  <si>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</si>
  <si>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</si>
  <si>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</si>
  <si>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</si>
  <si>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</si>
  <si>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</si>
  <si>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</si>
  <si>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</si>
  <si>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</si>
  <si>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</si>
  <si>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</si>
  <si>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</si>
  <si>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</si>
  <si>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</si>
  <si>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</si>
  <si>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</si>
  <si>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</si>
  <si>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</si>
  <si>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</si>
  <si>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</si>
  <si>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</si>
  <si>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</si>
  <si>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</si>
  <si>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</si>
  <si>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</si>
  <si>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</si>
  <si>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</si>
  <si>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</si>
  <si>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</si>
  <si>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</si>
  <si>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</si>
  <si>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</si>
  <si>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</si>
  <si>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</si>
  <si>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</si>
  <si>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</si>
  <si>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</si>
  <si>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</si>
  <si>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</si>
  <si>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</si>
  <si>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</si>
  <si>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</si>
  <si>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</si>
  <si>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</si>
  <si>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</si>
  <si>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</si>
  <si>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</si>
  <si>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</si>
  <si>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</si>
  <si>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</si>
  <si>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</si>
  <si>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</si>
  <si>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</si>
  <si>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</si>
  <si>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</si>
  <si>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</si>
  <si>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</si>
  <si>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</si>
  <si>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</si>
  <si>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</si>
  <si>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</si>
  <si>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</si>
  <si>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</si>
  <si>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</si>
  <si>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</si>
  <si>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</si>
  <si>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</si>
  <si>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</si>
  <si>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</si>
  <si>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</si>
  <si>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</si>
  <si>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</si>
  <si>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</si>
  <si>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</si>
  <si>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</si>
  <si>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</si>
  <si>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</si>
  <si>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</si>
  <si>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</si>
  <si>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</si>
  <si>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</si>
  <si>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</si>
  <si>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</si>
  <si>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</si>
  <si>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</si>
  <si>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</si>
  <si>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</si>
  <si>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</si>
  <si>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</si>
  <si>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</si>
  <si>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</si>
  <si>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</si>
  <si>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</si>
  <si>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</si>
  <si>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</si>
  <si>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</si>
  <si>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</si>
  <si>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</si>
  <si>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</si>
  <si>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</si>
  <si>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</si>
  <si>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</si>
  <si>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</si>
  <si>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</si>
  <si>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</si>
  <si>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</si>
  <si>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</si>
  <si>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</si>
  <si>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</si>
  <si>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</si>
  <si>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</si>
  <si>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</si>
  <si>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</si>
  <si>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</si>
  <si>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</si>
  <si>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</si>
  <si>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</si>
  <si>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</si>
  <si>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</si>
  <si>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</si>
  <si>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</si>
  <si>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</si>
  <si>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</si>
  <si>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</si>
  <si>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</si>
  <si>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</si>
  <si>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</si>
  <si>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</si>
  <si>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</si>
  <si>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</si>
  <si>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</si>
  <si>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</si>
  <si>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</si>
  <si>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</si>
  <si>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</si>
  <si>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</si>
  <si>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</si>
  <si>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</si>
  <si>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</si>
  <si>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</si>
  <si>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</si>
  <si>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</si>
  <si>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</si>
  <si>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</si>
  <si>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</si>
  <si>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</si>
  <si>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</si>
  <si>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</si>
  <si>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</si>
  <si>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</si>
  <si>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</si>
  <si>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</si>
  <si>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</si>
  <si>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</si>
  <si>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</si>
  <si>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</si>
  <si>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</si>
  <si>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</si>
  <si>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</si>
  <si>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</si>
  <si>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</si>
  <si>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</si>
  <si>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</si>
  <si>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</si>
  <si>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</si>
  <si>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</si>
  <si>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</si>
  <si>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</si>
  <si>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</si>
  <si>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</si>
  <si>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</si>
  <si>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</si>
  <si>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</si>
  <si>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</si>
  <si>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</si>
  <si>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</si>
  <si>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</si>
  <si>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</si>
  <si>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</si>
  <si>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</si>
  <si>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</si>
  <si>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</si>
  <si>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</si>
  <si>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</si>
  <si>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</si>
  <si>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</si>
  <si>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</si>
  <si>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</si>
  <si>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</si>
  <si>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</si>
  <si>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</si>
  <si>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</si>
  <si>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</si>
  <si>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</si>
  <si>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</si>
  <si>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</si>
  <si>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</si>
  <si>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</si>
  <si>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</si>
  <si>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</si>
  <si>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</si>
  <si>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</si>
  <si>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</si>
  <si>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</si>
  <si>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</si>
  <si>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</si>
  <si>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</si>
  <si>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</si>
  <si>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</si>
  <si>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</si>
  <si>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</si>
  <si>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</si>
  <si>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</si>
  <si>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</si>
  <si>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</si>
  <si>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</si>
  <si>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</si>
  <si>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</si>
  <si>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</si>
  <si>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</si>
  <si>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</si>
  <si>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</si>
  <si>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</si>
  <si>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</si>
  <si>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</si>
  <si>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</si>
  <si>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</si>
  <si>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</si>
  <si>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</si>
  <si>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</si>
  <si>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</si>
  <si>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</si>
  <si>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</si>
  <si>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</si>
  <si>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</si>
  <si>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</si>
  <si>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</si>
  <si>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</si>
  <si>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</si>
  <si>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</si>
  <si>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</si>
  <si>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</si>
  <si>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</si>
  <si>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</si>
  <si>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</si>
  <si>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</si>
  <si>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</si>
  <si>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</si>
  <si>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</si>
  <si>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</si>
  <si>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</si>
  <si>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</si>
  <si>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</si>
  <si>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</si>
  <si>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</si>
  <si>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</si>
  <si>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</si>
  <si>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</si>
  <si>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</si>
  <si>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</si>
  <si>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</si>
  <si>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</si>
  <si>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</si>
  <si>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</si>
  <si>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</si>
  <si>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</si>
  <si>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</si>
  <si>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</si>
  <si>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</si>
  <si>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</si>
  <si>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</si>
  <si>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</si>
  <si>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</si>
  <si>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</si>
  <si>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</si>
  <si>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</si>
  <si>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</si>
  <si>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</si>
  <si>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</si>
  <si>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</si>
  <si>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</si>
  <si>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</si>
  <si>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</si>
  <si>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</si>
  <si>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</si>
  <si>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</si>
  <si>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</si>
  <si>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</si>
  <si>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</si>
  <si>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</si>
  <si>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</si>
  <si>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</si>
  <si>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</si>
  <si>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</si>
  <si>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</si>
  <si>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</si>
  <si>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</si>
  <si>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</si>
  <si>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</si>
  <si>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</si>
  <si>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</si>
  <si>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</si>
  <si>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</si>
  <si>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</si>
  <si>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</si>
  <si>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</si>
  <si>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</si>
  <si>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</si>
  <si>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</si>
  <si>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</si>
  <si>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</si>
  <si>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</si>
  <si>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</si>
  <si>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</si>
  <si>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</si>
  <si>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</si>
  <si>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</si>
  <si>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</si>
  <si>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</si>
  <si>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</si>
  <si>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</si>
  <si>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</si>
  <si>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</si>
  <si>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</si>
  <si>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</si>
  <si>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</si>
  <si>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</si>
  <si>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</si>
  <si>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</si>
  <si>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</si>
  <si>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</si>
  <si>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</si>
  <si>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</si>
  <si>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</si>
  <si>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</si>
  <si>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</si>
  <si>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</si>
  <si>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</si>
  <si>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</si>
  <si>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</si>
  <si>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</si>
  <si>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</si>
  <si>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</si>
  <si>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</si>
  <si>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</si>
  <si>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</si>
  <si>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</si>
  <si>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</si>
  <si>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</si>
  <si>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</si>
  <si>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</si>
  <si>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</si>
  <si>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</si>
  <si>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</si>
  <si>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</si>
  <si>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</si>
  <si>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</si>
  <si>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</si>
  <si>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</si>
  <si>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</si>
  <si>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</si>
  <si>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</si>
  <si>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</si>
  <si>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</si>
  <si>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</si>
  <si>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</si>
  <si>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</si>
  <si>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</si>
  <si>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</si>
  <si>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</si>
  <si>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</si>
  <si>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</si>
  <si>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</si>
  <si>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</si>
  <si>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</si>
  <si>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</si>
  <si>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</si>
  <si>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</si>
  <si>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</si>
  <si>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</si>
  <si>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</si>
  <si>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</si>
  <si>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</si>
  <si>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</si>
  <si>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</si>
  <si>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</si>
  <si>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</si>
  <si>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</si>
  <si>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</si>
  <si>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</si>
  <si>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</si>
  <si>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</si>
  <si>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</si>
  <si>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</si>
  <si>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</si>
  <si>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</si>
  <si>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</si>
  <si>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</si>
  <si>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</si>
  <si>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</si>
  <si>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</si>
  <si>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</si>
  <si>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</si>
  <si>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</si>
  <si>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</si>
  <si>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</si>
  <si>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</si>
  <si>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</si>
  <si>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</si>
  <si>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</si>
  <si>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</si>
  <si>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</si>
  <si>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</si>
  <si>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</si>
  <si>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</si>
  <si>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</si>
  <si>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</si>
  <si>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</si>
  <si>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</si>
  <si>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</si>
  <si>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</si>
  <si>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</si>
  <si>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</si>
  <si>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</si>
  <si>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</si>
  <si>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</si>
  <si>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</si>
  <si>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</si>
  <si>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</si>
  <si>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</si>
  <si>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</si>
  <si>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</si>
  <si>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</si>
  <si>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</si>
  <si>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</si>
  <si>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</si>
  <si>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</si>
  <si>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</si>
  <si>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</si>
  <si>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</si>
  <si>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</si>
  <si>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</si>
  <si>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</si>
  <si>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</si>
  <si>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</si>
  <si>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</si>
  <si>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</si>
  <si>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</si>
  <si>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</si>
  <si>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</si>
  <si>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</si>
  <si>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</si>
  <si>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</si>
  <si>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</si>
  <si>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</si>
  <si>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</si>
  <si>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</si>
  <si>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</si>
  <si>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</si>
  <si>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</si>
  <si>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</si>
  <si>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Merry-Ann Keane</t>
  </si>
  <si>
    <t>Kim Manus</t>
  </si>
  <si>
    <t>Lois Robertson</t>
  </si>
  <si>
    <t>Christopher Emond</t>
  </si>
  <si>
    <t>christopher.emond@nhhsqualitycare.org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</si>
  <si>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</si>
  <si>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</si>
  <si>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</si>
  <si>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</si>
  <si>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</si>
  <si>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</si>
  <si>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</si>
  <si>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</si>
  <si>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</si>
  <si>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</si>
  <si>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</si>
  <si>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</si>
  <si>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</si>
  <si>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</si>
  <si>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</si>
  <si>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</si>
  <si>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</si>
  <si>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</si>
  <si>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</si>
  <si>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</si>
  <si>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</si>
  <si>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</si>
  <si>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</si>
  <si>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</si>
  <si>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</si>
  <si>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</si>
  <si>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</si>
  <si>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</si>
  <si>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</si>
  <si>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</si>
  <si>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</si>
  <si>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</si>
  <si>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</si>
  <si>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</si>
  <si>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</si>
  <si>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</si>
  <si>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</si>
  <si>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</si>
  <si>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</si>
  <si>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</si>
  <si>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</si>
  <si>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</si>
  <si>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</si>
  <si>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</si>
  <si>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</si>
  <si>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</si>
  <si>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</si>
  <si>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</si>
  <si>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</si>
  <si>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</si>
  <si>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</si>
  <si>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</si>
  <si>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</si>
  <si>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</si>
  <si>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</si>
  <si>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</si>
  <si>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</si>
  <si>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</si>
  <si>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</si>
  <si>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</si>
  <si>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</si>
  <si>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</si>
  <si>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</si>
  <si>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</si>
  <si>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</si>
  <si>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</si>
  <si>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</si>
  <si>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</si>
  <si>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</si>
  <si>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</si>
  <si>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</si>
  <si>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</si>
  <si>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</si>
  <si>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</si>
  <si>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</si>
  <si>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</si>
  <si>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</si>
  <si>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</si>
  <si>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</si>
  <si>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</si>
  <si>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</si>
  <si>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</si>
  <si>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</si>
  <si>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</si>
  <si>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</si>
  <si>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</si>
  <si>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</si>
  <si>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</si>
  <si>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</si>
  <si>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</si>
  <si>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</si>
  <si>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</si>
  <si>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</si>
  <si>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</si>
  <si>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</si>
  <si>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</si>
  <si>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</si>
  <si>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</si>
  <si>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</si>
  <si>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</si>
  <si>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</si>
  <si>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</si>
  <si>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</si>
  <si>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</si>
  <si>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</si>
  <si>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</si>
  <si>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</si>
  <si>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</si>
  <si>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</si>
  <si>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</si>
  <si>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</si>
  <si>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</si>
  <si>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</si>
  <si>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</si>
  <si>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</si>
  <si>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</si>
  <si>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</si>
  <si>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</si>
  <si>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</si>
  <si>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</si>
  <si>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</si>
  <si>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</si>
  <si>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</si>
  <si>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</si>
  <si>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</si>
  <si>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</si>
  <si>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</si>
  <si>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</si>
  <si>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</si>
  <si>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</si>
  <si>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</si>
  <si>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</si>
  <si>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</si>
  <si>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</si>
  <si>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</si>
  <si>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</si>
  <si>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</si>
  <si>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</si>
  <si>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</si>
  <si>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</si>
  <si>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</si>
  <si>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</si>
  <si>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</si>
  <si>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</si>
  <si>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</si>
  <si>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</si>
  <si>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</si>
  <si>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</si>
  <si>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</si>
  <si>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</si>
  <si>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</si>
  <si>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</si>
  <si>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</si>
  <si>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</si>
  <si>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</si>
  <si>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</si>
  <si>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</si>
  <si>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</si>
  <si>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</si>
  <si>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</si>
  <si>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</si>
  <si>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</si>
  <si>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</si>
  <si>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</si>
  <si>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</si>
  <si>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</si>
  <si>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</si>
  <si>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</si>
  <si>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</si>
  <si>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</si>
  <si>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</si>
  <si>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</si>
  <si>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</si>
  <si>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</si>
  <si>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</si>
  <si>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</si>
  <si>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</si>
  <si>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</si>
  <si>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</si>
  <si>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</si>
  <si>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</si>
  <si>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</si>
  <si>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</si>
  <si>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</si>
  <si>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</si>
  <si>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</si>
  <si>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</si>
  <si>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</si>
  <si>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</si>
  <si>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</si>
  <si>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</si>
  <si>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</si>
  <si>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</si>
  <si>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</si>
  <si>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</si>
  <si>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</si>
  <si>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</si>
  <si>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</si>
  <si>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</si>
  <si>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</si>
  <si>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</si>
  <si>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</si>
  <si>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</si>
  <si>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</si>
  <si>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</si>
  <si>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</si>
  <si>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</si>
  <si>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</si>
  <si>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</si>
  <si>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</si>
  <si>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</si>
  <si>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</si>
  <si>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</si>
  <si>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</si>
  <si>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</si>
  <si>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</si>
  <si>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</si>
  <si>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</si>
  <si>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</si>
  <si>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</si>
  <si>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</si>
  <si>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</si>
  <si>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</si>
  <si>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</si>
  <si>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</si>
  <si>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</si>
  <si>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</si>
  <si>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</si>
  <si>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</si>
  <si>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</si>
  <si>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</si>
  <si>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</si>
  <si>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</si>
  <si>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</si>
  <si>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</si>
  <si>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</si>
  <si>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</si>
  <si>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</si>
  <si>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</si>
  <si>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</si>
  <si>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</si>
  <si>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</si>
  <si>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</si>
  <si>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</si>
  <si>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</si>
  <si>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</si>
  <si>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</si>
  <si>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</si>
  <si>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</si>
  <si>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</si>
  <si>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</si>
  <si>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</si>
  <si>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</si>
  <si>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</si>
  <si>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</si>
  <si>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</si>
  <si>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</si>
  <si>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</si>
  <si>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</si>
  <si>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</si>
  <si>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</si>
  <si>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</si>
  <si>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</si>
  <si>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</si>
  <si>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</si>
  <si>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</si>
  <si>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</si>
  <si>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</si>
  <si>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</si>
  <si>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</si>
  <si>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</si>
  <si>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</si>
  <si>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</si>
  <si>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</si>
  <si>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</si>
  <si>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</si>
  <si>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</si>
  <si>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</si>
  <si>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</si>
  <si>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</si>
  <si>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</si>
  <si>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</si>
  <si>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</si>
  <si>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</si>
  <si>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</si>
  <si>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</si>
  <si>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</si>
  <si>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</si>
  <si>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</si>
  <si>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</si>
  <si>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</si>
  <si>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</si>
  <si>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</si>
  <si>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</si>
  <si>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</si>
  <si>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</si>
  <si>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</si>
  <si>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</si>
  <si>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</si>
  <si>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</si>
  <si>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</si>
  <si>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</si>
  <si>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</si>
  <si>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</si>
  <si>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</si>
  <si>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</si>
  <si>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Jane Tilley</t>
  </si>
  <si>
    <t>Jane.tilley@nhhsqualitycare.org</t>
  </si>
  <si>
    <t xml:space="preserve">Speech therapist reduced her hours </t>
  </si>
  <si>
    <t>Increased patient volumes</t>
  </si>
  <si>
    <t xml:space="preserve">Square footage allocated to each department </t>
  </si>
  <si>
    <t>Lynette Elswick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</si>
</sst>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16" fillId="30" borderId="0" xfId="0" applyFont="1" applyFill="1"/>
    <xf numFmtId="2" fontId="18" fillId="30" borderId="1" xfId="546" quotePrefix="1" applyNumberFormat="1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6178817</v>
      </c>
      <c r="C47" s="273">
        <v>0</v>
      </c>
      <c r="D47" s="273">
        <v>0</v>
      </c>
      <c r="E47" s="273">
        <v>669229.44999999995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35897.599999999999</v>
      </c>
      <c r="P47" s="273">
        <v>310364.31</v>
      </c>
      <c r="Q47" s="273">
        <v>0</v>
      </c>
      <c r="R47" s="273">
        <v>75625.259999999995</v>
      </c>
      <c r="S47" s="273">
        <v>0</v>
      </c>
      <c r="T47" s="273">
        <v>0</v>
      </c>
      <c r="U47" s="273">
        <v>246041.02</v>
      </c>
      <c r="V47" s="273">
        <v>0</v>
      </c>
      <c r="W47" s="273">
        <v>0</v>
      </c>
      <c r="X47" s="273">
        <v>0</v>
      </c>
      <c r="Y47" s="273">
        <v>238821.63</v>
      </c>
      <c r="Z47" s="273">
        <v>0</v>
      </c>
      <c r="AA47" s="273">
        <v>0</v>
      </c>
      <c r="AB47" s="273">
        <v>84345.26</v>
      </c>
      <c r="AC47" s="273">
        <v>42132.99</v>
      </c>
      <c r="AD47" s="273">
        <v>0</v>
      </c>
      <c r="AE47" s="273">
        <v>222589.08</v>
      </c>
      <c r="AF47" s="273">
        <v>0</v>
      </c>
      <c r="AG47" s="273">
        <v>791201.81</v>
      </c>
      <c r="AH47" s="273">
        <v>0</v>
      </c>
      <c r="AI47" s="273">
        <v>0</v>
      </c>
      <c r="AJ47" s="273">
        <v>1137788.02</v>
      </c>
      <c r="AK47" s="273">
        <v>27685.96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502.22</v>
      </c>
      <c r="AW47" s="273">
        <v>0</v>
      </c>
      <c r="AX47" s="273">
        <v>0</v>
      </c>
      <c r="AY47" s="273">
        <v>114224.56</v>
      </c>
      <c r="AZ47" s="273">
        <v>0</v>
      </c>
      <c r="BA47" s="273">
        <v>18304.43</v>
      </c>
      <c r="BB47" s="273">
        <v>28315.040000000001</v>
      </c>
      <c r="BC47" s="273">
        <v>0</v>
      </c>
      <c r="BD47" s="273">
        <v>86965.77</v>
      </c>
      <c r="BE47" s="273">
        <v>158067.6</v>
      </c>
      <c r="BF47" s="273">
        <v>238481.52</v>
      </c>
      <c r="BG47" s="273">
        <v>96418.53</v>
      </c>
      <c r="BH47" s="273">
        <v>20221.5</v>
      </c>
      <c r="BI47" s="273">
        <v>0</v>
      </c>
      <c r="BJ47" s="273">
        <v>214924.35</v>
      </c>
      <c r="BK47" s="273">
        <v>481567.37</v>
      </c>
      <c r="BL47" s="273">
        <v>155966.12</v>
      </c>
      <c r="BM47" s="273">
        <v>0</v>
      </c>
      <c r="BN47" s="273">
        <v>179551.47</v>
      </c>
      <c r="BO47" s="273">
        <v>0</v>
      </c>
      <c r="BP47" s="273">
        <v>0</v>
      </c>
      <c r="BQ47" s="273">
        <v>0</v>
      </c>
      <c r="BR47" s="273">
        <v>139229.88</v>
      </c>
      <c r="BS47" s="273">
        <v>0</v>
      </c>
      <c r="BT47" s="273">
        <v>0</v>
      </c>
      <c r="BU47" s="273">
        <v>0</v>
      </c>
      <c r="BV47" s="273">
        <v>50940.56</v>
      </c>
      <c r="BW47" s="273">
        <v>0</v>
      </c>
      <c r="BX47" s="273">
        <v>74521.64</v>
      </c>
      <c r="BY47" s="273">
        <v>205564.37</v>
      </c>
      <c r="BZ47" s="273">
        <v>0</v>
      </c>
      <c r="CA47" s="273">
        <v>30810.21</v>
      </c>
      <c r="CB47" s="273">
        <v>0</v>
      </c>
      <c r="CC47" s="273">
        <v>2517.12</v>
      </c>
      <c r="CD47" s="16"/>
      <c r="CE47" s="25">
        <f>SUM(C47:CC47)</f>
        <v>6178816.6499999994</v>
      </c>
    </row>
    <row r="48" spans="1:83" x14ac:dyDescent="0.25">
      <c r="A48" s="25" t="s">
        <v>231</v>
      </c>
      <c r="B48" s="272">
        <v>96640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11351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572</v>
      </c>
      <c r="P48" s="25">
        <f t="shared" si="0"/>
        <v>4235</v>
      </c>
      <c r="Q48" s="25">
        <f t="shared" si="0"/>
        <v>0</v>
      </c>
      <c r="R48" s="25">
        <f t="shared" si="0"/>
        <v>1882</v>
      </c>
      <c r="S48" s="25">
        <f t="shared" si="0"/>
        <v>0</v>
      </c>
      <c r="T48" s="25">
        <f t="shared" si="0"/>
        <v>0</v>
      </c>
      <c r="U48" s="25">
        <f t="shared" si="0"/>
        <v>3233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3550</v>
      </c>
      <c r="Z48" s="25">
        <f t="shared" si="0"/>
        <v>0</v>
      </c>
      <c r="AA48" s="25">
        <f t="shared" si="0"/>
        <v>0</v>
      </c>
      <c r="AB48" s="25">
        <f t="shared" si="0"/>
        <v>1502</v>
      </c>
      <c r="AC48" s="25">
        <f t="shared" si="0"/>
        <v>457</v>
      </c>
      <c r="AD48" s="25">
        <f t="shared" si="0"/>
        <v>0</v>
      </c>
      <c r="AE48" s="25">
        <f t="shared" si="0"/>
        <v>3334</v>
      </c>
      <c r="AF48" s="25">
        <f t="shared" si="0"/>
        <v>0</v>
      </c>
      <c r="AG48" s="25">
        <f t="shared" si="0"/>
        <v>16775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19735</v>
      </c>
      <c r="AK48" s="25">
        <f t="shared" si="1"/>
        <v>392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7</v>
      </c>
      <c r="AW48" s="25">
        <f t="shared" si="1"/>
        <v>0</v>
      </c>
      <c r="AX48" s="25">
        <f t="shared" si="1"/>
        <v>0</v>
      </c>
      <c r="AY48" s="25">
        <f t="shared" si="1"/>
        <v>1386</v>
      </c>
      <c r="AZ48" s="25">
        <f t="shared" si="1"/>
        <v>0</v>
      </c>
      <c r="BA48" s="25">
        <f t="shared" si="1"/>
        <v>152</v>
      </c>
      <c r="BB48" s="25">
        <f t="shared" si="1"/>
        <v>321</v>
      </c>
      <c r="BC48" s="25">
        <f t="shared" si="1"/>
        <v>0</v>
      </c>
      <c r="BD48" s="25">
        <f t="shared" si="1"/>
        <v>848</v>
      </c>
      <c r="BE48" s="25">
        <f t="shared" si="1"/>
        <v>1966</v>
      </c>
      <c r="BF48" s="25">
        <f t="shared" si="1"/>
        <v>2451</v>
      </c>
      <c r="BG48" s="25">
        <f t="shared" si="1"/>
        <v>1489</v>
      </c>
      <c r="BH48" s="25">
        <f t="shared" si="1"/>
        <v>194</v>
      </c>
      <c r="BI48" s="25">
        <f t="shared" si="1"/>
        <v>0</v>
      </c>
      <c r="BJ48" s="25">
        <f t="shared" si="1"/>
        <v>3341</v>
      </c>
      <c r="BK48" s="25">
        <f t="shared" si="1"/>
        <v>5188</v>
      </c>
      <c r="BL48" s="25">
        <f t="shared" si="1"/>
        <v>1840</v>
      </c>
      <c r="BM48" s="25">
        <f t="shared" si="1"/>
        <v>0</v>
      </c>
      <c r="BN48" s="25">
        <f t="shared" si="1"/>
        <v>3105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2084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610</v>
      </c>
      <c r="BW48" s="25">
        <f t="shared" si="2"/>
        <v>0</v>
      </c>
      <c r="BX48" s="25">
        <f t="shared" si="2"/>
        <v>1076</v>
      </c>
      <c r="BY48" s="25">
        <f t="shared" si="2"/>
        <v>3006</v>
      </c>
      <c r="BZ48" s="25">
        <f t="shared" si="2"/>
        <v>0</v>
      </c>
      <c r="CA48" s="25">
        <f t="shared" si="2"/>
        <v>505</v>
      </c>
      <c r="CB48" s="25">
        <f t="shared" si="2"/>
        <v>0</v>
      </c>
      <c r="CC48" s="25">
        <f t="shared" si="2"/>
        <v>53</v>
      </c>
      <c r="CD48" s="25">
        <f t="shared" si="2"/>
        <v>0</v>
      </c>
      <c r="CE48" s="25">
        <f>SUM(C48:CD48)</f>
        <v>96640</v>
      </c>
    </row>
    <row r="49" spans="1:83" x14ac:dyDescent="0.25">
      <c r="A49" s="16" t="s">
        <v>232</v>
      </c>
      <c r="B49" s="25">
        <f>B47+B48</f>
        <v>6275457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1273821.03</v>
      </c>
      <c r="C51" s="273">
        <v>0</v>
      </c>
      <c r="D51" s="273">
        <v>0</v>
      </c>
      <c r="E51" s="273">
        <v>61208.78</v>
      </c>
      <c r="F51" s="273">
        <v>0</v>
      </c>
      <c r="G51" s="273">
        <v>0</v>
      </c>
      <c r="H51" s="273">
        <v>0</v>
      </c>
      <c r="I51" s="273">
        <v>0</v>
      </c>
      <c r="J51" s="273">
        <v>1798.76</v>
      </c>
      <c r="K51" s="273">
        <v>0</v>
      </c>
      <c r="L51" s="273">
        <v>0</v>
      </c>
      <c r="M51" s="273">
        <v>0</v>
      </c>
      <c r="N51" s="273">
        <v>0</v>
      </c>
      <c r="O51" s="273">
        <v>14358.45</v>
      </c>
      <c r="P51" s="273">
        <v>145868.45000000001</v>
      </c>
      <c r="Q51" s="273">
        <v>0</v>
      </c>
      <c r="R51" s="273">
        <v>9786.8799999999992</v>
      </c>
      <c r="S51" s="273">
        <v>271.31</v>
      </c>
      <c r="T51" s="273">
        <v>0</v>
      </c>
      <c r="U51" s="273">
        <v>66036.820000000007</v>
      </c>
      <c r="V51" s="273">
        <v>0</v>
      </c>
      <c r="W51" s="273">
        <v>154243.4</v>
      </c>
      <c r="X51" s="273">
        <v>0</v>
      </c>
      <c r="Y51" s="273">
        <v>184660.43</v>
      </c>
      <c r="Z51" s="273">
        <v>0</v>
      </c>
      <c r="AA51" s="273">
        <v>0</v>
      </c>
      <c r="AB51" s="273">
        <v>686.76</v>
      </c>
      <c r="AC51" s="273">
        <v>1124.25</v>
      </c>
      <c r="AD51" s="273">
        <v>0</v>
      </c>
      <c r="AE51" s="273">
        <v>7734.64</v>
      </c>
      <c r="AF51" s="273">
        <v>0</v>
      </c>
      <c r="AG51" s="273">
        <v>47069.99</v>
      </c>
      <c r="AH51" s="273">
        <v>0</v>
      </c>
      <c r="AI51" s="273">
        <v>0</v>
      </c>
      <c r="AJ51" s="273">
        <v>344796.6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2385.83</v>
      </c>
      <c r="AZ51" s="273">
        <v>0</v>
      </c>
      <c r="BA51" s="273">
        <v>2114.0100000000002</v>
      </c>
      <c r="BB51" s="273">
        <v>0</v>
      </c>
      <c r="BC51" s="273">
        <v>0</v>
      </c>
      <c r="BD51" s="273">
        <v>0</v>
      </c>
      <c r="BE51" s="273">
        <v>202552.36</v>
      </c>
      <c r="BF51" s="273">
        <v>286.76</v>
      </c>
      <c r="BG51" s="273">
        <v>19524.84</v>
      </c>
      <c r="BH51" s="273">
        <v>0</v>
      </c>
      <c r="BI51" s="273">
        <v>0</v>
      </c>
      <c r="BJ51" s="273">
        <v>0</v>
      </c>
      <c r="BK51" s="273">
        <v>1389.96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2953.63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2968.12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1273821.03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1273821.03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1291</v>
      </c>
      <c r="F59" s="273">
        <v>0</v>
      </c>
      <c r="G59" s="273">
        <v>0</v>
      </c>
      <c r="H59" s="273">
        <v>0</v>
      </c>
      <c r="I59" s="273">
        <v>0</v>
      </c>
      <c r="J59" s="273">
        <v>88</v>
      </c>
      <c r="K59" s="273">
        <v>0</v>
      </c>
      <c r="L59" s="273">
        <v>537</v>
      </c>
      <c r="M59" s="273">
        <v>0</v>
      </c>
      <c r="N59" s="273">
        <v>0</v>
      </c>
      <c r="O59" s="273"/>
      <c r="P59" s="274">
        <v>32220</v>
      </c>
      <c r="Q59" s="275">
        <v>0</v>
      </c>
      <c r="R59" s="275">
        <v>0</v>
      </c>
      <c r="S59" s="263">
        <v>0</v>
      </c>
      <c r="T59" s="263">
        <v>0</v>
      </c>
      <c r="U59" s="276">
        <v>98254</v>
      </c>
      <c r="V59" s="275">
        <v>0</v>
      </c>
      <c r="W59" s="275">
        <v>7815.94</v>
      </c>
      <c r="X59" s="275">
        <v>25314.82</v>
      </c>
      <c r="Y59" s="275">
        <v>24816.74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35388.129999999997</v>
      </c>
      <c r="AF59" s="275">
        <v>0</v>
      </c>
      <c r="AG59" s="275">
        <v>9246</v>
      </c>
      <c r="AH59" s="275">
        <v>0</v>
      </c>
      <c r="AI59" s="275"/>
      <c r="AJ59" s="275">
        <v>37259</v>
      </c>
      <c r="AK59" s="275">
        <v>4030</v>
      </c>
      <c r="AL59" s="275">
        <v>370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9492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94160.37000000001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0</v>
      </c>
      <c r="D60" s="277">
        <v>0</v>
      </c>
      <c r="E60" s="277">
        <v>27.35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1.94</v>
      </c>
      <c r="P60" s="274">
        <v>11.18</v>
      </c>
      <c r="Q60" s="274">
        <v>0</v>
      </c>
      <c r="R60" s="274">
        <v>1.29</v>
      </c>
      <c r="S60" s="278">
        <v>0</v>
      </c>
      <c r="T60" s="278">
        <v>0</v>
      </c>
      <c r="U60" s="279">
        <v>11.67</v>
      </c>
      <c r="V60" s="274">
        <v>0</v>
      </c>
      <c r="W60" s="274">
        <v>0</v>
      </c>
      <c r="X60" s="274">
        <v>0</v>
      </c>
      <c r="Y60" s="274">
        <v>10.18</v>
      </c>
      <c r="Z60" s="274">
        <v>0</v>
      </c>
      <c r="AA60" s="274">
        <v>0</v>
      </c>
      <c r="AB60" s="278">
        <v>2.1800000000000002</v>
      </c>
      <c r="AC60" s="274">
        <v>1.28</v>
      </c>
      <c r="AD60" s="274">
        <v>0</v>
      </c>
      <c r="AE60" s="274">
        <v>11.24</v>
      </c>
      <c r="AF60" s="274">
        <v>0</v>
      </c>
      <c r="AG60" s="274">
        <v>25.950000000000003</v>
      </c>
      <c r="AH60" s="274">
        <v>0</v>
      </c>
      <c r="AI60" s="274">
        <v>0</v>
      </c>
      <c r="AJ60" s="274">
        <v>36.06</v>
      </c>
      <c r="AK60" s="274">
        <v>1.1599999999999999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0.04</v>
      </c>
      <c r="AW60" s="278">
        <v>0</v>
      </c>
      <c r="AX60" s="278">
        <v>0</v>
      </c>
      <c r="AY60" s="274">
        <v>6.82</v>
      </c>
      <c r="AZ60" s="274">
        <v>0</v>
      </c>
      <c r="BA60" s="278">
        <v>1.36</v>
      </c>
      <c r="BB60" s="278">
        <v>1.01</v>
      </c>
      <c r="BC60" s="278">
        <v>0</v>
      </c>
      <c r="BD60" s="278">
        <v>3.75</v>
      </c>
      <c r="BE60" s="274">
        <v>7.24</v>
      </c>
      <c r="BF60" s="278">
        <v>11.86</v>
      </c>
      <c r="BG60" s="278">
        <v>3.85</v>
      </c>
      <c r="BH60" s="278">
        <v>0.68</v>
      </c>
      <c r="BI60" s="278">
        <v>0</v>
      </c>
      <c r="BJ60" s="278">
        <v>6.99</v>
      </c>
      <c r="BK60" s="278">
        <v>22.72</v>
      </c>
      <c r="BL60" s="278">
        <v>9.43</v>
      </c>
      <c r="BM60" s="278">
        <v>0</v>
      </c>
      <c r="BN60" s="278">
        <v>4.7699999999999996</v>
      </c>
      <c r="BO60" s="278">
        <v>0</v>
      </c>
      <c r="BP60" s="278">
        <v>0</v>
      </c>
      <c r="BQ60" s="278">
        <v>0</v>
      </c>
      <c r="BR60" s="278">
        <v>5.01</v>
      </c>
      <c r="BS60" s="278">
        <v>0</v>
      </c>
      <c r="BT60" s="278">
        <v>0</v>
      </c>
      <c r="BU60" s="278">
        <v>0</v>
      </c>
      <c r="BV60" s="278">
        <v>2.2799999999999998</v>
      </c>
      <c r="BW60" s="278">
        <v>0</v>
      </c>
      <c r="BX60" s="278">
        <v>2.38</v>
      </c>
      <c r="BY60" s="278">
        <v>6.05</v>
      </c>
      <c r="BZ60" s="278">
        <v>0</v>
      </c>
      <c r="CA60" s="278">
        <v>1.23</v>
      </c>
      <c r="CB60" s="278">
        <v>0</v>
      </c>
      <c r="CC60" s="278">
        <v>7.0000000000000007E-2</v>
      </c>
      <c r="CD60" s="209" t="s">
        <v>247</v>
      </c>
      <c r="CE60" s="227">
        <f t="shared" ref="CE60:CE68" si="6">SUM(C60:CD60)</f>
        <v>239.02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2983400.96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150304.73000000001</v>
      </c>
      <c r="P61" s="275">
        <v>1113057.71</v>
      </c>
      <c r="Q61" s="275">
        <v>0</v>
      </c>
      <c r="R61" s="275">
        <v>494686.37</v>
      </c>
      <c r="S61" s="280"/>
      <c r="T61" s="280"/>
      <c r="U61" s="276">
        <v>849664.73</v>
      </c>
      <c r="V61" s="275">
        <v>0</v>
      </c>
      <c r="W61" s="275">
        <v>0</v>
      </c>
      <c r="X61" s="275">
        <v>0</v>
      </c>
      <c r="Y61" s="275">
        <v>933100.82</v>
      </c>
      <c r="Z61" s="275">
        <v>0</v>
      </c>
      <c r="AA61" s="275">
        <v>0</v>
      </c>
      <c r="AB61" s="281">
        <v>394837.75</v>
      </c>
      <c r="AC61" s="275">
        <v>119983.03999999999</v>
      </c>
      <c r="AD61" s="275">
        <v>0</v>
      </c>
      <c r="AE61" s="275">
        <v>876324.29</v>
      </c>
      <c r="AF61" s="275">
        <v>0</v>
      </c>
      <c r="AG61" s="275">
        <v>4409048.58</v>
      </c>
      <c r="AH61" s="275">
        <v>0</v>
      </c>
      <c r="AI61" s="275">
        <v>0</v>
      </c>
      <c r="AJ61" s="275">
        <v>5186854.68</v>
      </c>
      <c r="AK61" s="275">
        <v>103156.64</v>
      </c>
      <c r="AL61" s="275">
        <v>0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1818.1</v>
      </c>
      <c r="AW61" s="280">
        <v>0</v>
      </c>
      <c r="AX61" s="280">
        <v>0</v>
      </c>
      <c r="AY61" s="275">
        <v>364293.78</v>
      </c>
      <c r="AZ61" s="275">
        <v>0</v>
      </c>
      <c r="BA61" s="280">
        <v>39940.69</v>
      </c>
      <c r="BB61" s="280">
        <v>84330.58</v>
      </c>
      <c r="BC61" s="280">
        <v>0</v>
      </c>
      <c r="BD61" s="280">
        <v>222937.77</v>
      </c>
      <c r="BE61" s="275">
        <v>516589.52</v>
      </c>
      <c r="BF61" s="280">
        <v>644135.85</v>
      </c>
      <c r="BG61" s="280">
        <v>391296.75</v>
      </c>
      <c r="BH61" s="280">
        <v>51100.53</v>
      </c>
      <c r="BI61" s="280">
        <v>0</v>
      </c>
      <c r="BJ61" s="280">
        <v>878136.06</v>
      </c>
      <c r="BK61" s="280">
        <v>1363419.11</v>
      </c>
      <c r="BL61" s="280">
        <v>483537.44</v>
      </c>
      <c r="BM61" s="280">
        <v>0</v>
      </c>
      <c r="BN61" s="280">
        <v>816116.7</v>
      </c>
      <c r="BO61" s="280">
        <v>0</v>
      </c>
      <c r="BP61" s="280">
        <v>0</v>
      </c>
      <c r="BQ61" s="280">
        <v>0</v>
      </c>
      <c r="BR61" s="280">
        <v>547796.91</v>
      </c>
      <c r="BS61" s="280">
        <v>0</v>
      </c>
      <c r="BT61" s="280">
        <v>0</v>
      </c>
      <c r="BU61" s="280">
        <v>0</v>
      </c>
      <c r="BV61" s="280">
        <v>160247.76999999999</v>
      </c>
      <c r="BW61" s="280">
        <v>0</v>
      </c>
      <c r="BX61" s="280">
        <v>282839.21999999997</v>
      </c>
      <c r="BY61" s="280">
        <v>790029.67</v>
      </c>
      <c r="BZ61" s="280">
        <v>0</v>
      </c>
      <c r="CA61" s="280">
        <v>132726.85999999999</v>
      </c>
      <c r="CB61" s="280">
        <v>0</v>
      </c>
      <c r="CC61" s="280">
        <v>13892.43</v>
      </c>
      <c r="CD61" s="24" t="s">
        <v>247</v>
      </c>
      <c r="CE61" s="25">
        <f t="shared" si="6"/>
        <v>25399606.040000003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680580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36470</v>
      </c>
      <c r="P62" s="25">
        <f t="shared" si="7"/>
        <v>314599</v>
      </c>
      <c r="Q62" s="25">
        <f t="shared" si="7"/>
        <v>0</v>
      </c>
      <c r="R62" s="25">
        <f t="shared" si="7"/>
        <v>77507</v>
      </c>
      <c r="S62" s="25">
        <f t="shared" si="7"/>
        <v>0</v>
      </c>
      <c r="T62" s="25">
        <f t="shared" si="7"/>
        <v>0</v>
      </c>
      <c r="U62" s="25">
        <f t="shared" si="7"/>
        <v>249274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242372</v>
      </c>
      <c r="Z62" s="25">
        <f t="shared" si="7"/>
        <v>0</v>
      </c>
      <c r="AA62" s="25">
        <f t="shared" si="7"/>
        <v>0</v>
      </c>
      <c r="AB62" s="25">
        <f t="shared" si="7"/>
        <v>85847</v>
      </c>
      <c r="AC62" s="25">
        <f t="shared" si="7"/>
        <v>42590</v>
      </c>
      <c r="AD62" s="25">
        <f t="shared" si="7"/>
        <v>0</v>
      </c>
      <c r="AE62" s="25">
        <f t="shared" si="7"/>
        <v>225923</v>
      </c>
      <c r="AF62" s="25">
        <f t="shared" si="7"/>
        <v>0</v>
      </c>
      <c r="AG62" s="25">
        <f t="shared" si="7"/>
        <v>807977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1157523</v>
      </c>
      <c r="AK62" s="25">
        <f t="shared" si="8"/>
        <v>28078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509</v>
      </c>
      <c r="AW62" s="25">
        <f t="shared" si="8"/>
        <v>0</v>
      </c>
      <c r="AX62" s="25">
        <f t="shared" si="8"/>
        <v>0</v>
      </c>
      <c r="AY62" s="25">
        <f t="shared" si="8"/>
        <v>115611</v>
      </c>
      <c r="AZ62" s="25">
        <f t="shared" si="8"/>
        <v>0</v>
      </c>
      <c r="BA62" s="25">
        <f t="shared" si="8"/>
        <v>18456</v>
      </c>
      <c r="BB62" s="25">
        <f t="shared" si="8"/>
        <v>28636</v>
      </c>
      <c r="BC62" s="25">
        <f t="shared" si="8"/>
        <v>0</v>
      </c>
      <c r="BD62" s="25">
        <f t="shared" si="8"/>
        <v>87814</v>
      </c>
      <c r="BE62" s="25">
        <f t="shared" si="8"/>
        <v>160034</v>
      </c>
      <c r="BF62" s="25">
        <f t="shared" si="8"/>
        <v>240933</v>
      </c>
      <c r="BG62" s="25">
        <f t="shared" si="8"/>
        <v>97908</v>
      </c>
      <c r="BH62" s="25">
        <f t="shared" si="8"/>
        <v>20416</v>
      </c>
      <c r="BI62" s="25">
        <f t="shared" si="8"/>
        <v>0</v>
      </c>
      <c r="BJ62" s="25">
        <f t="shared" si="8"/>
        <v>218265</v>
      </c>
      <c r="BK62" s="25">
        <f t="shared" si="8"/>
        <v>486755</v>
      </c>
      <c r="BL62" s="25">
        <f t="shared" si="8"/>
        <v>157806</v>
      </c>
      <c r="BM62" s="25">
        <f t="shared" si="8"/>
        <v>0</v>
      </c>
      <c r="BN62" s="25">
        <f t="shared" si="8"/>
        <v>182656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141314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51551</v>
      </c>
      <c r="BW62" s="25">
        <f t="shared" si="9"/>
        <v>0</v>
      </c>
      <c r="BX62" s="25">
        <f t="shared" si="9"/>
        <v>75598</v>
      </c>
      <c r="BY62" s="25">
        <f t="shared" si="9"/>
        <v>208570</v>
      </c>
      <c r="BZ62" s="25">
        <f t="shared" si="9"/>
        <v>0</v>
      </c>
      <c r="CA62" s="25">
        <f t="shared" si="9"/>
        <v>31315</v>
      </c>
      <c r="CB62" s="25">
        <f t="shared" si="9"/>
        <v>0</v>
      </c>
      <c r="CC62" s="25">
        <f t="shared" si="9"/>
        <v>2570</v>
      </c>
      <c r="CD62" s="24" t="s">
        <v>247</v>
      </c>
      <c r="CE62" s="25">
        <f t="shared" si="6"/>
        <v>6275457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224000</v>
      </c>
      <c r="S63" s="280">
        <v>0</v>
      </c>
      <c r="T63" s="280">
        <v>0</v>
      </c>
      <c r="U63" s="276">
        <v>0</v>
      </c>
      <c r="V63" s="275">
        <v>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119509.5</v>
      </c>
      <c r="AF63" s="275">
        <v>0</v>
      </c>
      <c r="AG63" s="275">
        <v>284040</v>
      </c>
      <c r="AH63" s="275">
        <v>0</v>
      </c>
      <c r="AI63" s="275">
        <v>0</v>
      </c>
      <c r="AJ63" s="275">
        <v>1201373.17</v>
      </c>
      <c r="AK63" s="275">
        <v>0</v>
      </c>
      <c r="AL63" s="275">
        <v>11187.5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9230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27387.06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1876727.23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172414.98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43766.47</v>
      </c>
      <c r="P64" s="275">
        <v>364720.81</v>
      </c>
      <c r="Q64" s="275">
        <v>0</v>
      </c>
      <c r="R64" s="275">
        <v>0</v>
      </c>
      <c r="S64" s="280">
        <v>1817620.57</v>
      </c>
      <c r="T64" s="280">
        <v>0</v>
      </c>
      <c r="U64" s="276">
        <v>628311.98</v>
      </c>
      <c r="V64" s="275">
        <v>0</v>
      </c>
      <c r="W64" s="275">
        <v>13222.53</v>
      </c>
      <c r="X64" s="275">
        <v>53944.6</v>
      </c>
      <c r="Y64" s="275">
        <v>37396.43</v>
      </c>
      <c r="Z64" s="275">
        <v>0</v>
      </c>
      <c r="AA64" s="275">
        <v>0</v>
      </c>
      <c r="AB64" s="281">
        <v>1631102.45</v>
      </c>
      <c r="AC64" s="275">
        <v>15658.93</v>
      </c>
      <c r="AD64" s="275">
        <v>0</v>
      </c>
      <c r="AE64" s="275">
        <v>26211.48</v>
      </c>
      <c r="AF64" s="275">
        <v>0</v>
      </c>
      <c r="AG64" s="275">
        <v>139476.06</v>
      </c>
      <c r="AH64" s="275">
        <v>0</v>
      </c>
      <c r="AI64" s="275">
        <v>0</v>
      </c>
      <c r="AJ64" s="275">
        <v>290035.33</v>
      </c>
      <c r="AK64" s="275">
        <v>1902.76</v>
      </c>
      <c r="AL64" s="275">
        <v>201.51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206521.59</v>
      </c>
      <c r="AZ64" s="275">
        <v>0</v>
      </c>
      <c r="BA64" s="280">
        <v>23928.61</v>
      </c>
      <c r="BB64" s="280">
        <v>72.92</v>
      </c>
      <c r="BC64" s="280">
        <v>0</v>
      </c>
      <c r="BD64" s="280">
        <v>1218.99</v>
      </c>
      <c r="BE64" s="275">
        <v>18194.79</v>
      </c>
      <c r="BF64" s="280">
        <v>50676.79</v>
      </c>
      <c r="BG64" s="280">
        <v>106499.2</v>
      </c>
      <c r="BH64" s="280">
        <v>48.15</v>
      </c>
      <c r="BI64" s="280">
        <v>0</v>
      </c>
      <c r="BJ64" s="280">
        <v>2667.78</v>
      </c>
      <c r="BK64" s="280">
        <v>21576.66</v>
      </c>
      <c r="BL64" s="280">
        <v>10142.790000000001</v>
      </c>
      <c r="BM64" s="280">
        <v>0</v>
      </c>
      <c r="BN64" s="280">
        <v>7012.56</v>
      </c>
      <c r="BO64" s="280">
        <v>0</v>
      </c>
      <c r="BP64" s="280">
        <v>0</v>
      </c>
      <c r="BQ64" s="280">
        <v>0</v>
      </c>
      <c r="BR64" s="280">
        <v>5886.34</v>
      </c>
      <c r="BS64" s="280">
        <v>0</v>
      </c>
      <c r="BT64" s="280">
        <v>0</v>
      </c>
      <c r="BU64" s="280">
        <v>0</v>
      </c>
      <c r="BV64" s="280">
        <v>817.22</v>
      </c>
      <c r="BW64" s="280">
        <v>0</v>
      </c>
      <c r="BX64" s="280">
        <v>1348.15</v>
      </c>
      <c r="BY64" s="280">
        <v>9517.01</v>
      </c>
      <c r="BZ64" s="280">
        <v>0</v>
      </c>
      <c r="CA64" s="280">
        <v>3990.15</v>
      </c>
      <c r="CB64" s="280">
        <v>0</v>
      </c>
      <c r="CC64" s="280">
        <v>4832.21</v>
      </c>
      <c r="CD64" s="24" t="s">
        <v>247</v>
      </c>
      <c r="CE64" s="25">
        <f t="shared" si="6"/>
        <v>5710938.8000000007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27.309999999997672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116.32000000000698</v>
      </c>
      <c r="P66" s="275">
        <v>11916.95</v>
      </c>
      <c r="Q66" s="275">
        <v>0</v>
      </c>
      <c r="R66" s="275">
        <v>0</v>
      </c>
      <c r="S66" s="280">
        <v>0</v>
      </c>
      <c r="T66" s="280">
        <v>0</v>
      </c>
      <c r="U66" s="276">
        <v>346547.90999999992</v>
      </c>
      <c r="V66" s="275">
        <v>0</v>
      </c>
      <c r="W66" s="275">
        <v>327653.84999999998</v>
      </c>
      <c r="X66" s="275">
        <v>167942.21</v>
      </c>
      <c r="Y66" s="275">
        <v>253039.46999999997</v>
      </c>
      <c r="Z66" s="275">
        <v>0</v>
      </c>
      <c r="AA66" s="275">
        <v>0</v>
      </c>
      <c r="AB66" s="281">
        <v>155470.48000000001</v>
      </c>
      <c r="AC66" s="275">
        <v>0</v>
      </c>
      <c r="AD66" s="275">
        <v>0</v>
      </c>
      <c r="AE66" s="275">
        <v>239.07999999998719</v>
      </c>
      <c r="AF66" s="275">
        <v>0</v>
      </c>
      <c r="AG66" s="275">
        <v>377099.44</v>
      </c>
      <c r="AH66" s="275">
        <v>188727.8</v>
      </c>
      <c r="AI66" s="275">
        <v>0</v>
      </c>
      <c r="AJ66" s="275">
        <v>8602.99</v>
      </c>
      <c r="AK66" s="275">
        <v>0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1796.62</v>
      </c>
      <c r="AZ66" s="275">
        <v>0</v>
      </c>
      <c r="BA66" s="280">
        <v>0</v>
      </c>
      <c r="BB66" s="280">
        <v>0</v>
      </c>
      <c r="BC66" s="280">
        <v>0</v>
      </c>
      <c r="BD66" s="280">
        <v>197.73000000000002</v>
      </c>
      <c r="BE66" s="275">
        <v>28010.63</v>
      </c>
      <c r="BF66" s="280">
        <v>0</v>
      </c>
      <c r="BG66" s="280">
        <v>2091.2800000000002</v>
      </c>
      <c r="BH66" s="280">
        <v>0</v>
      </c>
      <c r="BI66" s="280">
        <v>0</v>
      </c>
      <c r="BJ66" s="280">
        <v>124579.71</v>
      </c>
      <c r="BK66" s="280">
        <v>201982.11000000002</v>
      </c>
      <c r="BL66" s="280">
        <v>0</v>
      </c>
      <c r="BM66" s="280">
        <v>0</v>
      </c>
      <c r="BN66" s="280">
        <v>197390.13</v>
      </c>
      <c r="BO66" s="280">
        <v>0</v>
      </c>
      <c r="BP66" s="280">
        <v>0</v>
      </c>
      <c r="BQ66" s="280">
        <v>0</v>
      </c>
      <c r="BR66" s="280">
        <v>4171.3100000000004</v>
      </c>
      <c r="BS66" s="280">
        <v>0</v>
      </c>
      <c r="BT66" s="280">
        <v>0</v>
      </c>
      <c r="BU66" s="280">
        <v>0</v>
      </c>
      <c r="BV66" s="280">
        <v>7611.77</v>
      </c>
      <c r="BW66" s="280">
        <v>0</v>
      </c>
      <c r="BX66" s="280">
        <v>104663.84</v>
      </c>
      <c r="BY66" s="280">
        <v>0.54</v>
      </c>
      <c r="BZ66" s="280">
        <v>0</v>
      </c>
      <c r="CA66" s="280">
        <v>17590.16</v>
      </c>
      <c r="CB66" s="280">
        <v>0</v>
      </c>
      <c r="CC66" s="280">
        <v>6.73</v>
      </c>
      <c r="CD66" s="24" t="s">
        <v>247</v>
      </c>
      <c r="CE66" s="25">
        <f t="shared" si="6"/>
        <v>2527476.3699999996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61209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1799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14358</v>
      </c>
      <c r="P67" s="25">
        <f t="shared" si="10"/>
        <v>145868</v>
      </c>
      <c r="Q67" s="25">
        <f t="shared" si="10"/>
        <v>0</v>
      </c>
      <c r="R67" s="25">
        <f t="shared" si="10"/>
        <v>9787</v>
      </c>
      <c r="S67" s="25">
        <f t="shared" si="10"/>
        <v>271</v>
      </c>
      <c r="T67" s="25">
        <f t="shared" si="10"/>
        <v>0</v>
      </c>
      <c r="U67" s="25">
        <f t="shared" si="10"/>
        <v>66037</v>
      </c>
      <c r="V67" s="25">
        <f t="shared" si="10"/>
        <v>0</v>
      </c>
      <c r="W67" s="25">
        <f t="shared" si="10"/>
        <v>154243</v>
      </c>
      <c r="X67" s="25">
        <f t="shared" si="10"/>
        <v>0</v>
      </c>
      <c r="Y67" s="25">
        <f t="shared" si="10"/>
        <v>184660</v>
      </c>
      <c r="Z67" s="25">
        <f t="shared" si="10"/>
        <v>0</v>
      </c>
      <c r="AA67" s="25">
        <f t="shared" si="10"/>
        <v>0</v>
      </c>
      <c r="AB67" s="25">
        <f t="shared" si="10"/>
        <v>687</v>
      </c>
      <c r="AC67" s="25">
        <f t="shared" si="10"/>
        <v>1124</v>
      </c>
      <c r="AD67" s="25">
        <f t="shared" si="10"/>
        <v>0</v>
      </c>
      <c r="AE67" s="25">
        <f t="shared" si="10"/>
        <v>7735</v>
      </c>
      <c r="AF67" s="25">
        <f t="shared" si="10"/>
        <v>0</v>
      </c>
      <c r="AG67" s="25">
        <f t="shared" si="10"/>
        <v>47070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344797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2386</v>
      </c>
      <c r="AZ67" s="25">
        <f t="shared" si="11"/>
        <v>0</v>
      </c>
      <c r="BA67" s="25">
        <f t="shared" si="11"/>
        <v>2114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202552</v>
      </c>
      <c r="BF67" s="25">
        <f t="shared" si="11"/>
        <v>287</v>
      </c>
      <c r="BG67" s="25">
        <f t="shared" si="11"/>
        <v>19525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1390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2954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2968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1273821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5278.6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83198.42</v>
      </c>
      <c r="AC68" s="275">
        <v>7255.01</v>
      </c>
      <c r="AD68" s="275">
        <v>0</v>
      </c>
      <c r="AE68" s="275">
        <v>0</v>
      </c>
      <c r="AF68" s="275">
        <v>0</v>
      </c>
      <c r="AG68" s="275">
        <v>17811.900000000001</v>
      </c>
      <c r="AH68" s="275">
        <v>0</v>
      </c>
      <c r="AI68" s="275">
        <v>0</v>
      </c>
      <c r="AJ68" s="275">
        <v>1798.65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3013.32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2584.8000000000002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1639.53</v>
      </c>
      <c r="BL68" s="280">
        <v>0</v>
      </c>
      <c r="BM68" s="280">
        <v>0</v>
      </c>
      <c r="BN68" s="280">
        <v>4581.26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-5580</v>
      </c>
      <c r="CD68" s="24" t="s">
        <v>247</v>
      </c>
      <c r="CE68" s="25">
        <f t="shared" si="6"/>
        <v>121581.48999999999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198093.31000000003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90821.999999999985</v>
      </c>
      <c r="P69" s="25">
        <f t="shared" si="13"/>
        <v>108728.61000000002</v>
      </c>
      <c r="Q69" s="25">
        <f t="shared" si="13"/>
        <v>0</v>
      </c>
      <c r="R69" s="25">
        <f t="shared" si="13"/>
        <v>3835.57</v>
      </c>
      <c r="S69" s="25">
        <f t="shared" si="13"/>
        <v>104845.35</v>
      </c>
      <c r="T69" s="25">
        <f t="shared" si="13"/>
        <v>0</v>
      </c>
      <c r="U69" s="25">
        <f t="shared" si="13"/>
        <v>494766.8</v>
      </c>
      <c r="V69" s="25">
        <f t="shared" si="13"/>
        <v>0</v>
      </c>
      <c r="W69" s="25">
        <f t="shared" si="13"/>
        <v>8086.17</v>
      </c>
      <c r="X69" s="25">
        <f t="shared" si="13"/>
        <v>3029.06</v>
      </c>
      <c r="Y69" s="25">
        <f t="shared" si="13"/>
        <v>173908.25999999998</v>
      </c>
      <c r="Z69" s="25">
        <f t="shared" si="13"/>
        <v>0</v>
      </c>
      <c r="AA69" s="25">
        <f t="shared" si="13"/>
        <v>0</v>
      </c>
      <c r="AB69" s="25">
        <f t="shared" si="13"/>
        <v>112567.24</v>
      </c>
      <c r="AC69" s="25">
        <f t="shared" si="13"/>
        <v>3780</v>
      </c>
      <c r="AD69" s="25">
        <f t="shared" si="13"/>
        <v>0</v>
      </c>
      <c r="AE69" s="25">
        <f t="shared" si="13"/>
        <v>160571.6</v>
      </c>
      <c r="AF69" s="25">
        <f t="shared" si="13"/>
        <v>0</v>
      </c>
      <c r="AG69" s="25">
        <f t="shared" si="13"/>
        <v>189695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282866.96000000002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7884.2800000000007</v>
      </c>
      <c r="AZ69" s="25">
        <f t="shared" si="14"/>
        <v>0</v>
      </c>
      <c r="BA69" s="25">
        <f t="shared" si="14"/>
        <v>3119.37</v>
      </c>
      <c r="BB69" s="25">
        <f t="shared" si="14"/>
        <v>0</v>
      </c>
      <c r="BC69" s="25">
        <f t="shared" si="14"/>
        <v>0</v>
      </c>
      <c r="BD69" s="25">
        <f t="shared" si="14"/>
        <v>71527.039999999994</v>
      </c>
      <c r="BE69" s="25">
        <f t="shared" si="14"/>
        <v>783119.46000000008</v>
      </c>
      <c r="BF69" s="25">
        <f t="shared" si="14"/>
        <v>33546.99</v>
      </c>
      <c r="BG69" s="25">
        <f t="shared" si="14"/>
        <v>418545.51999999996</v>
      </c>
      <c r="BH69" s="25">
        <f t="shared" si="14"/>
        <v>507.36</v>
      </c>
      <c r="BI69" s="25">
        <f t="shared" si="14"/>
        <v>0</v>
      </c>
      <c r="BJ69" s="25">
        <f t="shared" si="14"/>
        <v>138396.65</v>
      </c>
      <c r="BK69" s="25">
        <f t="shared" si="14"/>
        <v>154445.13</v>
      </c>
      <c r="BL69" s="25">
        <f t="shared" si="14"/>
        <v>0</v>
      </c>
      <c r="BM69" s="25">
        <f t="shared" si="14"/>
        <v>0</v>
      </c>
      <c r="BN69" s="25">
        <f t="shared" si="14"/>
        <v>237799.07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458392.03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617972.24</v>
      </c>
      <c r="BW69" s="25">
        <f t="shared" si="15"/>
        <v>0</v>
      </c>
      <c r="BX69" s="25">
        <f t="shared" si="15"/>
        <v>18700.419999999998</v>
      </c>
      <c r="BY69" s="25">
        <f t="shared" si="15"/>
        <v>6657.92</v>
      </c>
      <c r="BZ69" s="25">
        <f t="shared" si="15"/>
        <v>0</v>
      </c>
      <c r="CA69" s="25">
        <f t="shared" si="15"/>
        <v>253647.43</v>
      </c>
      <c r="CB69" s="25">
        <f t="shared" si="15"/>
        <v>0</v>
      </c>
      <c r="CC69" s="25">
        <f t="shared" si="15"/>
        <v>1182.4100000000001</v>
      </c>
      <c r="CD69" s="25">
        <f t="shared" si="15"/>
        <v>576770.66999999993</v>
      </c>
      <c r="CE69" s="25">
        <f t="shared" si="15"/>
        <v>5717809.919999999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91492.17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91492.17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189280.7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86799.4</v>
      </c>
      <c r="P71" s="282">
        <v>3431.97</v>
      </c>
      <c r="Q71" s="282">
        <v>0</v>
      </c>
      <c r="R71" s="282">
        <v>0</v>
      </c>
      <c r="S71" s="282">
        <v>0</v>
      </c>
      <c r="T71" s="282">
        <v>0</v>
      </c>
      <c r="U71" s="282">
        <v>375426</v>
      </c>
      <c r="V71" s="282">
        <v>0</v>
      </c>
      <c r="W71" s="282">
        <v>0</v>
      </c>
      <c r="X71" s="282">
        <v>0</v>
      </c>
      <c r="Y71" s="282">
        <v>117761.26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154841.25</v>
      </c>
      <c r="AF71" s="282">
        <v>0</v>
      </c>
      <c r="AG71" s="282">
        <v>22327.56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537.41999999999996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71477.600000000006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1021883.16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5425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20896.990000000002</v>
      </c>
      <c r="Q72" s="282">
        <v>0</v>
      </c>
      <c r="R72" s="282">
        <v>0</v>
      </c>
      <c r="S72" s="282">
        <v>0</v>
      </c>
      <c r="T72" s="282">
        <v>0</v>
      </c>
      <c r="U72" s="282">
        <v>-117.46</v>
      </c>
      <c r="V72" s="282">
        <v>0</v>
      </c>
      <c r="W72" s="282">
        <v>0</v>
      </c>
      <c r="X72" s="282">
        <v>0</v>
      </c>
      <c r="Y72" s="282">
        <v>17440.82</v>
      </c>
      <c r="Z72" s="282">
        <v>0</v>
      </c>
      <c r="AA72" s="282">
        <v>0</v>
      </c>
      <c r="AB72" s="282">
        <v>109729.25</v>
      </c>
      <c r="AC72" s="282">
        <v>0</v>
      </c>
      <c r="AD72" s="282">
        <v>0</v>
      </c>
      <c r="AE72" s="282">
        <v>1174.76</v>
      </c>
      <c r="AF72" s="282">
        <v>0</v>
      </c>
      <c r="AG72" s="282">
        <v>35357.94</v>
      </c>
      <c r="AH72" s="282">
        <v>0</v>
      </c>
      <c r="AI72" s="282">
        <v>0</v>
      </c>
      <c r="AJ72" s="282">
        <v>14087.81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70003.320000000007</v>
      </c>
      <c r="BE72" s="282">
        <v>6563.56</v>
      </c>
      <c r="BF72" s="282">
        <v>0</v>
      </c>
      <c r="BG72" s="282">
        <v>350888.63</v>
      </c>
      <c r="BH72" s="282">
        <v>0</v>
      </c>
      <c r="BI72" s="282">
        <v>0</v>
      </c>
      <c r="BJ72" s="282">
        <v>125918.36</v>
      </c>
      <c r="BK72" s="282">
        <v>22852.18</v>
      </c>
      <c r="BL72" s="282">
        <v>0</v>
      </c>
      <c r="BM72" s="282">
        <v>0</v>
      </c>
      <c r="BN72" s="282">
        <v>8366.32</v>
      </c>
      <c r="BO72" s="282">
        <v>0</v>
      </c>
      <c r="BP72" s="282">
        <v>0</v>
      </c>
      <c r="BQ72" s="282">
        <v>0</v>
      </c>
      <c r="BR72" s="282">
        <v>359634.5</v>
      </c>
      <c r="BS72" s="282">
        <v>0</v>
      </c>
      <c r="BT72" s="282">
        <v>0</v>
      </c>
      <c r="BU72" s="282">
        <v>0</v>
      </c>
      <c r="BV72" s="282">
        <v>606872.24</v>
      </c>
      <c r="BW72" s="282">
        <v>0</v>
      </c>
      <c r="BX72" s="282">
        <v>16582</v>
      </c>
      <c r="BY72" s="282">
        <v>0</v>
      </c>
      <c r="BZ72" s="282">
        <v>0</v>
      </c>
      <c r="CA72" s="282">
        <v>5500</v>
      </c>
      <c r="CB72" s="282">
        <v>0</v>
      </c>
      <c r="CC72" s="282">
        <v>0</v>
      </c>
      <c r="CD72" s="282">
        <v>0</v>
      </c>
      <c r="CE72" s="25">
        <f t="shared" si="16"/>
        <v>1777176.22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93656.15</v>
      </c>
      <c r="AH73" s="282">
        <v>0</v>
      </c>
      <c r="AI73" s="282">
        <v>0</v>
      </c>
      <c r="AJ73" s="282">
        <v>147691.78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4707.84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265384.12</v>
      </c>
      <c r="CE73" s="25">
        <f t="shared" si="16"/>
        <v>511439.89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0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0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134.63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2245.56</v>
      </c>
      <c r="P77" s="282">
        <v>81970.320000000007</v>
      </c>
      <c r="Q77" s="282">
        <v>0</v>
      </c>
      <c r="R77" s="282">
        <v>828</v>
      </c>
      <c r="S77" s="282">
        <v>0</v>
      </c>
      <c r="T77" s="282">
        <v>0</v>
      </c>
      <c r="U77" s="282">
        <v>22230.51</v>
      </c>
      <c r="V77" s="282">
        <v>0</v>
      </c>
      <c r="W77" s="282">
        <v>0</v>
      </c>
      <c r="X77" s="282">
        <v>2854.6</v>
      </c>
      <c r="Y77" s="282">
        <v>38467.49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1385.34</v>
      </c>
      <c r="AF77" s="282">
        <v>0</v>
      </c>
      <c r="AG77" s="282">
        <v>4783.7700000000004</v>
      </c>
      <c r="AH77" s="282">
        <v>0</v>
      </c>
      <c r="AI77" s="282">
        <v>0</v>
      </c>
      <c r="AJ77" s="282">
        <v>2256.33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2935.36</v>
      </c>
      <c r="AZ77" s="282">
        <v>0</v>
      </c>
      <c r="BA77" s="282">
        <v>3119.37</v>
      </c>
      <c r="BB77" s="282">
        <v>0</v>
      </c>
      <c r="BC77" s="282">
        <v>0</v>
      </c>
      <c r="BD77" s="282">
        <v>903.18</v>
      </c>
      <c r="BE77" s="282">
        <v>374180.37</v>
      </c>
      <c r="BF77" s="282">
        <v>658.46</v>
      </c>
      <c r="BG77" s="282">
        <v>5557.1</v>
      </c>
      <c r="BH77" s="282">
        <v>0</v>
      </c>
      <c r="BI77" s="282">
        <v>0</v>
      </c>
      <c r="BJ77" s="282">
        <v>0</v>
      </c>
      <c r="BK77" s="282">
        <v>1094.94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1431.33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547036.6599999998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6"/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85372.26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85372.26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132.13999999999999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1657.04</v>
      </c>
      <c r="P80" s="282">
        <v>978.61</v>
      </c>
      <c r="Q80" s="282">
        <v>0</v>
      </c>
      <c r="R80" s="282">
        <v>1991.71</v>
      </c>
      <c r="S80" s="282">
        <v>0</v>
      </c>
      <c r="T80" s="282">
        <v>0</v>
      </c>
      <c r="U80" s="282">
        <v>366.27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3780</v>
      </c>
      <c r="AD80" s="282">
        <v>0</v>
      </c>
      <c r="AE80" s="282">
        <v>180</v>
      </c>
      <c r="AF80" s="282">
        <v>0</v>
      </c>
      <c r="AG80" s="282">
        <v>24491.41</v>
      </c>
      <c r="AH80" s="282">
        <v>0</v>
      </c>
      <c r="AI80" s="282">
        <v>0</v>
      </c>
      <c r="AJ80" s="282">
        <v>46438.95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189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3869.01</v>
      </c>
      <c r="BF80" s="282">
        <v>165</v>
      </c>
      <c r="BG80" s="282">
        <v>4876.8100000000004</v>
      </c>
      <c r="BH80" s="282">
        <v>507.36</v>
      </c>
      <c r="BI80" s="282">
        <v>0</v>
      </c>
      <c r="BJ80" s="282">
        <v>4193.29</v>
      </c>
      <c r="BK80" s="282">
        <v>25775.88</v>
      </c>
      <c r="BL80" s="282">
        <v>0</v>
      </c>
      <c r="BM80" s="282">
        <v>0</v>
      </c>
      <c r="BN80" s="282">
        <v>24455.98</v>
      </c>
      <c r="BO80" s="282">
        <v>0</v>
      </c>
      <c r="BP80" s="282">
        <v>0</v>
      </c>
      <c r="BQ80" s="282">
        <v>0</v>
      </c>
      <c r="BR80" s="282">
        <v>8158.15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1714.42</v>
      </c>
      <c r="BY80" s="282">
        <v>1891.26</v>
      </c>
      <c r="BZ80" s="282">
        <v>0</v>
      </c>
      <c r="CA80" s="282">
        <v>199959.87</v>
      </c>
      <c r="CB80" s="282">
        <v>0</v>
      </c>
      <c r="CC80" s="282">
        <v>0</v>
      </c>
      <c r="CD80" s="282">
        <v>0</v>
      </c>
      <c r="CE80" s="25">
        <f t="shared" si="16"/>
        <v>355772.16000000003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6"/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2847.73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8086.17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50052.97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1930.66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391756.07</v>
      </c>
      <c r="BF82" s="282">
        <v>32723.53</v>
      </c>
      <c r="BG82" s="282">
        <v>57222.98</v>
      </c>
      <c r="BH82" s="282">
        <v>0</v>
      </c>
      <c r="BI82" s="282">
        <v>0</v>
      </c>
      <c r="BJ82" s="282">
        <v>0</v>
      </c>
      <c r="BK82" s="282">
        <v>16424.53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561044.64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275">
        <v>273.11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120</v>
      </c>
      <c r="P83" s="275">
        <v>1450.7199999999998</v>
      </c>
      <c r="Q83" s="275">
        <v>0</v>
      </c>
      <c r="R83" s="276">
        <v>1015.8600000000001</v>
      </c>
      <c r="S83" s="275">
        <v>104845.35</v>
      </c>
      <c r="T83" s="273">
        <v>0</v>
      </c>
      <c r="U83" s="275">
        <v>5369.3099999999995</v>
      </c>
      <c r="V83" s="275">
        <v>0</v>
      </c>
      <c r="W83" s="273">
        <v>0</v>
      </c>
      <c r="X83" s="275">
        <v>174.46</v>
      </c>
      <c r="Y83" s="275">
        <v>238.69</v>
      </c>
      <c r="Z83" s="275">
        <v>0</v>
      </c>
      <c r="AA83" s="275">
        <v>0</v>
      </c>
      <c r="AB83" s="275">
        <v>2837.99</v>
      </c>
      <c r="AC83" s="275">
        <v>0</v>
      </c>
      <c r="AD83" s="275">
        <v>0</v>
      </c>
      <c r="AE83" s="275">
        <v>2990.25</v>
      </c>
      <c r="AF83" s="275">
        <v>0</v>
      </c>
      <c r="AG83" s="275">
        <v>9078.1700000000019</v>
      </c>
      <c r="AH83" s="275">
        <v>0</v>
      </c>
      <c r="AI83" s="275">
        <v>0</v>
      </c>
      <c r="AJ83" s="275">
        <v>22339.12000000001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2829.26</v>
      </c>
      <c r="AZ83" s="275">
        <v>0</v>
      </c>
      <c r="BA83" s="275">
        <v>0</v>
      </c>
      <c r="BB83" s="275">
        <v>0</v>
      </c>
      <c r="BC83" s="275">
        <v>0</v>
      </c>
      <c r="BD83" s="275">
        <v>83.12</v>
      </c>
      <c r="BE83" s="275">
        <v>2042.6099999999997</v>
      </c>
      <c r="BF83" s="275">
        <v>0</v>
      </c>
      <c r="BG83" s="275">
        <v>0</v>
      </c>
      <c r="BH83" s="276">
        <v>0</v>
      </c>
      <c r="BI83" s="275">
        <v>0</v>
      </c>
      <c r="BJ83" s="275">
        <v>8285</v>
      </c>
      <c r="BK83" s="275">
        <v>16819.999999999996</v>
      </c>
      <c r="BL83" s="275">
        <v>0</v>
      </c>
      <c r="BM83" s="275">
        <v>0</v>
      </c>
      <c r="BN83" s="275">
        <v>204976.77</v>
      </c>
      <c r="BO83" s="275">
        <v>0</v>
      </c>
      <c r="BP83" s="275">
        <v>0</v>
      </c>
      <c r="BQ83" s="275">
        <v>0</v>
      </c>
      <c r="BR83" s="275">
        <v>3795.7900000000081</v>
      </c>
      <c r="BS83" s="275">
        <v>0</v>
      </c>
      <c r="BT83" s="275">
        <v>0</v>
      </c>
      <c r="BU83" s="275">
        <v>0</v>
      </c>
      <c r="BV83" s="275">
        <v>11100</v>
      </c>
      <c r="BW83" s="275">
        <v>0</v>
      </c>
      <c r="BX83" s="275">
        <v>404</v>
      </c>
      <c r="BY83" s="275">
        <v>4766.66</v>
      </c>
      <c r="BZ83" s="275">
        <v>0</v>
      </c>
      <c r="CA83" s="275">
        <v>48187.56</v>
      </c>
      <c r="CB83" s="275">
        <v>0</v>
      </c>
      <c r="CC83" s="275">
        <v>1182.4100000000001</v>
      </c>
      <c r="CD83" s="282">
        <v>311386.55</v>
      </c>
      <c r="CE83" s="25">
        <f t="shared" si="16"/>
        <v>766592.76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4101004.16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1799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335837.52</v>
      </c>
      <c r="P85" s="25">
        <f t="shared" si="17"/>
        <v>2058891.08</v>
      </c>
      <c r="Q85" s="25">
        <f t="shared" si="17"/>
        <v>0</v>
      </c>
      <c r="R85" s="25">
        <f t="shared" si="17"/>
        <v>809815.94</v>
      </c>
      <c r="S85" s="25">
        <f t="shared" si="17"/>
        <v>1922736.9200000002</v>
      </c>
      <c r="T85" s="25">
        <f t="shared" si="17"/>
        <v>0</v>
      </c>
      <c r="U85" s="25">
        <f t="shared" si="17"/>
        <v>2634602.42</v>
      </c>
      <c r="V85" s="25">
        <f t="shared" si="17"/>
        <v>0</v>
      </c>
      <c r="W85" s="25">
        <f t="shared" si="17"/>
        <v>503205.55</v>
      </c>
      <c r="X85" s="25">
        <f t="shared" si="17"/>
        <v>224915.87</v>
      </c>
      <c r="Y85" s="25">
        <f t="shared" si="17"/>
        <v>1824476.9799999997</v>
      </c>
      <c r="Z85" s="25">
        <f t="shared" si="17"/>
        <v>0</v>
      </c>
      <c r="AA85" s="25">
        <f t="shared" si="17"/>
        <v>0</v>
      </c>
      <c r="AB85" s="25">
        <f t="shared" si="17"/>
        <v>2463710.3400000003</v>
      </c>
      <c r="AC85" s="25">
        <f t="shared" si="17"/>
        <v>190390.97999999998</v>
      </c>
      <c r="AD85" s="25">
        <f t="shared" si="17"/>
        <v>0</v>
      </c>
      <c r="AE85" s="25">
        <f t="shared" si="17"/>
        <v>1416513.9500000002</v>
      </c>
      <c r="AF85" s="25">
        <f t="shared" si="17"/>
        <v>0</v>
      </c>
      <c r="AG85" s="25">
        <f t="shared" si="17"/>
        <v>6272217.9800000004</v>
      </c>
      <c r="AH85" s="25">
        <f t="shared" si="17"/>
        <v>188727.8</v>
      </c>
      <c r="AI85" s="25">
        <f t="shared" ref="AI85:BN85" si="18">SUM(AI61:AI69)-AI84</f>
        <v>0</v>
      </c>
      <c r="AJ85" s="25">
        <f t="shared" si="18"/>
        <v>8473851.7800000012</v>
      </c>
      <c r="AK85" s="25">
        <f t="shared" si="18"/>
        <v>133137.40000000002</v>
      </c>
      <c r="AL85" s="25">
        <f t="shared" si="18"/>
        <v>11389.01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2327.1</v>
      </c>
      <c r="AW85" s="25">
        <f t="shared" si="18"/>
        <v>0</v>
      </c>
      <c r="AX85" s="25">
        <f t="shared" si="18"/>
        <v>0</v>
      </c>
      <c r="AY85" s="25">
        <f t="shared" si="18"/>
        <v>710736.59</v>
      </c>
      <c r="AZ85" s="25">
        <f t="shared" si="18"/>
        <v>0</v>
      </c>
      <c r="BA85" s="25">
        <f t="shared" si="18"/>
        <v>87558.67</v>
      </c>
      <c r="BB85" s="25">
        <f t="shared" si="18"/>
        <v>113039.5</v>
      </c>
      <c r="BC85" s="25">
        <f t="shared" si="18"/>
        <v>0</v>
      </c>
      <c r="BD85" s="25">
        <f t="shared" si="18"/>
        <v>383695.52999999997</v>
      </c>
      <c r="BE85" s="25">
        <f t="shared" si="18"/>
        <v>1711085.2000000002</v>
      </c>
      <c r="BF85" s="25">
        <f t="shared" si="18"/>
        <v>969579.63</v>
      </c>
      <c r="BG85" s="25">
        <f t="shared" si="18"/>
        <v>1035865.75</v>
      </c>
      <c r="BH85" s="25">
        <f t="shared" si="18"/>
        <v>72072.039999999994</v>
      </c>
      <c r="BI85" s="25">
        <f t="shared" si="18"/>
        <v>0</v>
      </c>
      <c r="BJ85" s="25">
        <f t="shared" si="18"/>
        <v>1362045.2</v>
      </c>
      <c r="BK85" s="25">
        <f t="shared" si="18"/>
        <v>2231207.54</v>
      </c>
      <c r="BL85" s="25">
        <f t="shared" si="18"/>
        <v>651486.23</v>
      </c>
      <c r="BM85" s="25">
        <f t="shared" si="18"/>
        <v>0</v>
      </c>
      <c r="BN85" s="25">
        <f t="shared" si="18"/>
        <v>1445555.7200000002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1160514.5900000001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838200</v>
      </c>
      <c r="BW85" s="25">
        <f t="shared" si="19"/>
        <v>0</v>
      </c>
      <c r="BX85" s="25">
        <f t="shared" si="19"/>
        <v>513504.69</v>
      </c>
      <c r="BY85" s="25">
        <f t="shared" si="19"/>
        <v>1014775.1400000001</v>
      </c>
      <c r="BZ85" s="25">
        <f t="shared" si="19"/>
        <v>0</v>
      </c>
      <c r="CA85" s="25">
        <f t="shared" si="19"/>
        <v>439269.6</v>
      </c>
      <c r="CB85" s="25">
        <f t="shared" si="19"/>
        <v>0</v>
      </c>
      <c r="CC85" s="25">
        <f t="shared" si="19"/>
        <v>16903.78</v>
      </c>
      <c r="CD85" s="25">
        <f t="shared" si="19"/>
        <v>576770.66999999993</v>
      </c>
      <c r="CE85" s="25">
        <f t="shared" si="16"/>
        <v>48903417.850000016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588959.44999999995</v>
      </c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3607911</v>
      </c>
      <c r="F87" s="273">
        <v>0</v>
      </c>
      <c r="G87" s="273">
        <v>0</v>
      </c>
      <c r="H87" s="273">
        <v>0</v>
      </c>
      <c r="I87" s="273">
        <v>0</v>
      </c>
      <c r="J87" s="273">
        <v>648207.56999999995</v>
      </c>
      <c r="K87" s="273">
        <v>0</v>
      </c>
      <c r="L87" s="273">
        <v>1392483</v>
      </c>
      <c r="M87" s="273">
        <v>0</v>
      </c>
      <c r="N87" s="273">
        <v>0</v>
      </c>
      <c r="O87" s="273">
        <v>970614</v>
      </c>
      <c r="P87" s="273">
        <v>347168</v>
      </c>
      <c r="Q87" s="273">
        <v>27130</v>
      </c>
      <c r="R87" s="273">
        <v>402478.36</v>
      </c>
      <c r="S87" s="273">
        <v>383062.22</v>
      </c>
      <c r="T87" s="273">
        <v>0</v>
      </c>
      <c r="U87" s="273">
        <v>673593.84</v>
      </c>
      <c r="V87" s="273">
        <v>14110</v>
      </c>
      <c r="W87" s="273">
        <v>114101</v>
      </c>
      <c r="X87" s="273">
        <v>199269</v>
      </c>
      <c r="Y87" s="273">
        <v>55562.37</v>
      </c>
      <c r="Z87" s="273">
        <v>0</v>
      </c>
      <c r="AA87" s="273">
        <v>0</v>
      </c>
      <c r="AB87" s="273">
        <v>1016924</v>
      </c>
      <c r="AC87" s="273">
        <v>91861</v>
      </c>
      <c r="AD87" s="273">
        <v>0</v>
      </c>
      <c r="AE87" s="273">
        <v>266847</v>
      </c>
      <c r="AF87" s="273">
        <v>0</v>
      </c>
      <c r="AG87" s="273">
        <v>323485</v>
      </c>
      <c r="AH87" s="273">
        <v>0</v>
      </c>
      <c r="AI87" s="273">
        <v>1360</v>
      </c>
      <c r="AJ87" s="273">
        <v>711686.8</v>
      </c>
      <c r="AK87" s="273">
        <v>164869</v>
      </c>
      <c r="AL87" s="273">
        <v>7903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11420626.16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1667371.99</v>
      </c>
      <c r="F88" s="273">
        <v>0</v>
      </c>
      <c r="G88" s="273">
        <v>0</v>
      </c>
      <c r="H88" s="273">
        <v>0</v>
      </c>
      <c r="I88" s="273">
        <v>0</v>
      </c>
      <c r="J88" s="273">
        <v>646</v>
      </c>
      <c r="K88" s="273">
        <v>0</v>
      </c>
      <c r="L88" s="273">
        <v>0</v>
      </c>
      <c r="M88" s="273">
        <v>0</v>
      </c>
      <c r="N88" s="273">
        <v>0</v>
      </c>
      <c r="O88" s="273">
        <v>158622</v>
      </c>
      <c r="P88" s="273">
        <v>4962882</v>
      </c>
      <c r="Q88" s="273">
        <v>395422</v>
      </c>
      <c r="R88" s="273">
        <v>1783866.02</v>
      </c>
      <c r="S88" s="273">
        <v>5250262.01</v>
      </c>
      <c r="T88" s="273">
        <v>0</v>
      </c>
      <c r="U88" s="273">
        <v>7792896</v>
      </c>
      <c r="V88" s="273">
        <v>322530</v>
      </c>
      <c r="W88" s="273">
        <v>2609663.0099999998</v>
      </c>
      <c r="X88" s="273">
        <v>4686839.0599999996</v>
      </c>
      <c r="Y88" s="273">
        <v>3337743.82</v>
      </c>
      <c r="Z88" s="273">
        <v>0</v>
      </c>
      <c r="AA88" s="273">
        <v>0</v>
      </c>
      <c r="AB88" s="273">
        <v>4791601.42</v>
      </c>
      <c r="AC88" s="273">
        <v>58851.71</v>
      </c>
      <c r="AD88" s="273">
        <v>0</v>
      </c>
      <c r="AE88" s="273">
        <v>3543135</v>
      </c>
      <c r="AF88" s="273">
        <v>0</v>
      </c>
      <c r="AG88" s="273">
        <v>14358871.949999999</v>
      </c>
      <c r="AH88" s="273">
        <v>0</v>
      </c>
      <c r="AI88" s="273">
        <v>1102294.03</v>
      </c>
      <c r="AJ88" s="273">
        <v>11836490.66</v>
      </c>
      <c r="AK88" s="273">
        <v>275107</v>
      </c>
      <c r="AL88" s="273">
        <v>23857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68958952.679999992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5275282.99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648853.56999999995</v>
      </c>
      <c r="K89" s="25">
        <f t="shared" si="21"/>
        <v>0</v>
      </c>
      <c r="L89" s="25">
        <f t="shared" si="21"/>
        <v>1392483</v>
      </c>
      <c r="M89" s="25">
        <f t="shared" si="21"/>
        <v>0</v>
      </c>
      <c r="N89" s="25">
        <f t="shared" si="21"/>
        <v>0</v>
      </c>
      <c r="O89" s="25">
        <f t="shared" si="21"/>
        <v>1129236</v>
      </c>
      <c r="P89" s="25">
        <f t="shared" si="21"/>
        <v>5310050</v>
      </c>
      <c r="Q89" s="25">
        <f t="shared" si="21"/>
        <v>422552</v>
      </c>
      <c r="R89" s="25">
        <f t="shared" si="21"/>
        <v>2186344.38</v>
      </c>
      <c r="S89" s="25">
        <f t="shared" si="21"/>
        <v>5633324.2299999995</v>
      </c>
      <c r="T89" s="25">
        <f t="shared" si="21"/>
        <v>0</v>
      </c>
      <c r="U89" s="25">
        <f t="shared" si="21"/>
        <v>8466489.8399999999</v>
      </c>
      <c r="V89" s="25">
        <f t="shared" si="21"/>
        <v>336640</v>
      </c>
      <c r="W89" s="25">
        <f t="shared" si="21"/>
        <v>2723764.01</v>
      </c>
      <c r="X89" s="25">
        <f t="shared" si="21"/>
        <v>4886108.0599999996</v>
      </c>
      <c r="Y89" s="25">
        <f t="shared" si="21"/>
        <v>3393306.19</v>
      </c>
      <c r="Z89" s="25">
        <f t="shared" si="21"/>
        <v>0</v>
      </c>
      <c r="AA89" s="25">
        <f t="shared" si="21"/>
        <v>0</v>
      </c>
      <c r="AB89" s="25">
        <f t="shared" si="21"/>
        <v>5808525.4199999999</v>
      </c>
      <c r="AC89" s="25">
        <f t="shared" si="21"/>
        <v>150712.71</v>
      </c>
      <c r="AD89" s="25">
        <f t="shared" si="21"/>
        <v>0</v>
      </c>
      <c r="AE89" s="25">
        <f t="shared" si="21"/>
        <v>3809982</v>
      </c>
      <c r="AF89" s="25">
        <f t="shared" si="21"/>
        <v>0</v>
      </c>
      <c r="AG89" s="25">
        <f t="shared" si="21"/>
        <v>14682356.949999999</v>
      </c>
      <c r="AH89" s="25">
        <f t="shared" si="21"/>
        <v>0</v>
      </c>
      <c r="AI89" s="25">
        <f t="shared" si="21"/>
        <v>1103654.03</v>
      </c>
      <c r="AJ89" s="25">
        <f t="shared" si="21"/>
        <v>12548177.460000001</v>
      </c>
      <c r="AK89" s="25">
        <f t="shared" si="21"/>
        <v>439976</v>
      </c>
      <c r="AL89" s="25">
        <f t="shared" si="21"/>
        <v>31760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80379578.840000004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5833.82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1132.48</v>
      </c>
      <c r="P90" s="273">
        <v>4925.7</v>
      </c>
      <c r="Q90" s="273">
        <v>0</v>
      </c>
      <c r="R90" s="273">
        <v>460</v>
      </c>
      <c r="S90" s="273">
        <v>0</v>
      </c>
      <c r="T90" s="273">
        <v>0</v>
      </c>
      <c r="U90" s="273">
        <v>2138.1</v>
      </c>
      <c r="V90" s="273">
        <v>0</v>
      </c>
      <c r="W90" s="273">
        <v>0</v>
      </c>
      <c r="X90" s="273">
        <v>0</v>
      </c>
      <c r="Y90" s="273">
        <v>2704.8</v>
      </c>
      <c r="Z90" s="273">
        <v>0</v>
      </c>
      <c r="AA90" s="273">
        <v>0</v>
      </c>
      <c r="AB90" s="273">
        <v>235.4</v>
      </c>
      <c r="AC90" s="273">
        <v>110</v>
      </c>
      <c r="AD90" s="273">
        <v>0</v>
      </c>
      <c r="AE90" s="273">
        <v>4609.59</v>
      </c>
      <c r="AF90" s="273">
        <v>0</v>
      </c>
      <c r="AG90" s="273">
        <v>2486.5</v>
      </c>
      <c r="AH90" s="273">
        <v>0</v>
      </c>
      <c r="AI90" s="273">
        <v>0</v>
      </c>
      <c r="AJ90" s="273">
        <v>18410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2735.4</v>
      </c>
      <c r="AZ90" s="273">
        <v>0</v>
      </c>
      <c r="BA90" s="273">
        <v>694.7</v>
      </c>
      <c r="BB90" s="273">
        <v>0</v>
      </c>
      <c r="BC90" s="273">
        <v>0</v>
      </c>
      <c r="BD90" s="273">
        <v>1391.5</v>
      </c>
      <c r="BE90" s="273">
        <v>23560.81</v>
      </c>
      <c r="BF90" s="273">
        <v>1034.53</v>
      </c>
      <c r="BG90" s="273">
        <v>1418.33</v>
      </c>
      <c r="BH90" s="273">
        <v>701.1</v>
      </c>
      <c r="BI90" s="273">
        <v>0</v>
      </c>
      <c r="BJ90" s="273">
        <v>0</v>
      </c>
      <c r="BK90" s="273">
        <v>3893.7</v>
      </c>
      <c r="BL90" s="273">
        <v>947.5</v>
      </c>
      <c r="BM90" s="273">
        <v>0</v>
      </c>
      <c r="BN90" s="273">
        <v>6207.37</v>
      </c>
      <c r="BO90" s="273">
        <v>0</v>
      </c>
      <c r="BP90" s="273">
        <v>0</v>
      </c>
      <c r="BQ90" s="273">
        <v>0</v>
      </c>
      <c r="BR90" s="273">
        <v>4076.96</v>
      </c>
      <c r="BS90" s="273">
        <v>0</v>
      </c>
      <c r="BT90" s="273">
        <v>0</v>
      </c>
      <c r="BU90" s="273">
        <v>0</v>
      </c>
      <c r="BV90" s="273">
        <v>1754</v>
      </c>
      <c r="BW90" s="273">
        <v>0</v>
      </c>
      <c r="BX90" s="273">
        <v>304.33</v>
      </c>
      <c r="BY90" s="273">
        <v>615.75</v>
      </c>
      <c r="BZ90" s="273">
        <v>0</v>
      </c>
      <c r="CA90" s="273">
        <v>0</v>
      </c>
      <c r="CB90" s="273">
        <v>0</v>
      </c>
      <c r="CC90" s="273">
        <v>1778</v>
      </c>
      <c r="CD90" s="224" t="s">
        <v>247</v>
      </c>
      <c r="CE90" s="25">
        <f t="shared" si="20"/>
        <v>94160.37000000001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>
        <v>9492</v>
      </c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9492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1705.2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276.8</v>
      </c>
      <c r="P92" s="273">
        <v>1483</v>
      </c>
      <c r="Q92" s="273">
        <v>0</v>
      </c>
      <c r="R92" s="273">
        <v>0</v>
      </c>
      <c r="S92" s="273">
        <v>0</v>
      </c>
      <c r="T92" s="273">
        <v>0</v>
      </c>
      <c r="U92" s="273">
        <v>492.2</v>
      </c>
      <c r="V92" s="273">
        <v>0</v>
      </c>
      <c r="W92" s="273">
        <v>0</v>
      </c>
      <c r="X92" s="273">
        <v>0</v>
      </c>
      <c r="Y92" s="273">
        <v>367.8</v>
      </c>
      <c r="Z92" s="273">
        <v>0</v>
      </c>
      <c r="AA92" s="273">
        <v>0</v>
      </c>
      <c r="AB92" s="273">
        <v>23</v>
      </c>
      <c r="AC92" s="273">
        <v>0</v>
      </c>
      <c r="AD92" s="273">
        <v>0</v>
      </c>
      <c r="AE92" s="273">
        <v>455</v>
      </c>
      <c r="AF92" s="273">
        <v>0</v>
      </c>
      <c r="AG92" s="273">
        <v>1180.5999999999999</v>
      </c>
      <c r="AH92" s="273">
        <v>235</v>
      </c>
      <c r="AI92" s="273">
        <v>0</v>
      </c>
      <c r="AJ92" s="273">
        <v>2962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9180.6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8178.4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739</v>
      </c>
      <c r="P93" s="273">
        <v>5049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2675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3464</v>
      </c>
      <c r="AF93" s="273">
        <v>0</v>
      </c>
      <c r="AG93" s="273">
        <v>5476</v>
      </c>
      <c r="AH93" s="273">
        <v>540</v>
      </c>
      <c r="AI93" s="273">
        <v>0</v>
      </c>
      <c r="AJ93" s="273">
        <v>395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26516.400000000001</v>
      </c>
      <c r="CF93" s="25">
        <f>BA59</f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28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9.5</v>
      </c>
      <c r="Q94" s="274">
        <v>0</v>
      </c>
      <c r="R94" s="274">
        <v>0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16</v>
      </c>
      <c r="AH94" s="274">
        <v>0</v>
      </c>
      <c r="AI94" s="274">
        <v>0</v>
      </c>
      <c r="AJ94" s="274">
        <v>2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55.5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99156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1061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1376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1371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464</v>
      </c>
      <c r="D127" s="295">
        <v>1291</v>
      </c>
      <c r="E127" s="16"/>
    </row>
    <row r="128" spans="1:5" x14ac:dyDescent="0.25">
      <c r="A128" s="16" t="s">
        <v>334</v>
      </c>
      <c r="B128" s="35" t="s">
        <v>299</v>
      </c>
      <c r="C128" s="294">
        <v>53</v>
      </c>
      <c r="D128" s="295">
        <v>537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74</v>
      </c>
      <c r="D130" s="295">
        <v>115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24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24</v>
      </c>
    </row>
    <row r="144" spans="1:5" x14ac:dyDescent="0.25">
      <c r="A144" s="16" t="s">
        <v>348</v>
      </c>
      <c r="B144" s="35" t="s">
        <v>299</v>
      </c>
      <c r="C144" s="294">
        <v>24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334</v>
      </c>
      <c r="C154" s="295">
        <v>187</v>
      </c>
      <c r="D154" s="295">
        <v>164</v>
      </c>
      <c r="E154" s="25">
        <f>SUM(B154:D154)</f>
        <v>685</v>
      </c>
    </row>
    <row r="155" spans="1:6" x14ac:dyDescent="0.25">
      <c r="A155" s="16" t="s">
        <v>241</v>
      </c>
      <c r="B155" s="295">
        <v>814</v>
      </c>
      <c r="C155" s="295">
        <v>225</v>
      </c>
      <c r="D155" s="295">
        <v>257</v>
      </c>
      <c r="E155" s="25">
        <f>SUM(B155:D155)</f>
        <v>1296</v>
      </c>
    </row>
    <row r="156" spans="1:6" x14ac:dyDescent="0.25">
      <c r="A156" s="16" t="s">
        <v>355</v>
      </c>
      <c r="B156" s="295">
        <v>22596</v>
      </c>
      <c r="C156" s="295">
        <v>11843</v>
      </c>
      <c r="D156" s="295">
        <v>18709</v>
      </c>
      <c r="E156" s="25">
        <f>SUM(B156:D156)</f>
        <v>53148</v>
      </c>
    </row>
    <row r="157" spans="1:6" x14ac:dyDescent="0.25">
      <c r="A157" s="16" t="s">
        <v>286</v>
      </c>
      <c r="B157" s="295">
        <v>4020324.08</v>
      </c>
      <c r="C157" s="295">
        <v>2888776.45</v>
      </c>
      <c r="D157" s="295">
        <v>2520118.7799999998</v>
      </c>
      <c r="E157" s="25">
        <f>SUM(B157:D157)</f>
        <v>9429219.3100000005</v>
      </c>
      <c r="F157" s="14"/>
    </row>
    <row r="158" spans="1:6" x14ac:dyDescent="0.25">
      <c r="A158" s="16" t="s">
        <v>287</v>
      </c>
      <c r="B158" s="295">
        <v>32650985.18</v>
      </c>
      <c r="C158" s="295">
        <v>13287491.279999999</v>
      </c>
      <c r="D158" s="295">
        <v>23020476.219999999</v>
      </c>
      <c r="E158" s="25">
        <f>SUM(B158:D158)</f>
        <v>68958952.680000007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45</v>
      </c>
      <c r="C160" s="272">
        <v>5</v>
      </c>
      <c r="D160" s="272">
        <v>3</v>
      </c>
      <c r="E160" s="25">
        <f>SUM(B160:D160)</f>
        <v>53</v>
      </c>
    </row>
    <row r="161" spans="1:5" x14ac:dyDescent="0.25">
      <c r="A161" s="16" t="s">
        <v>241</v>
      </c>
      <c r="B161" s="272">
        <v>439</v>
      </c>
      <c r="C161" s="272">
        <v>38</v>
      </c>
      <c r="D161" s="272">
        <v>60</v>
      </c>
      <c r="E161" s="25">
        <f>SUM(B161:D161)</f>
        <v>537</v>
      </c>
    </row>
    <row r="162" spans="1:5" x14ac:dyDescent="0.25">
      <c r="A162" s="16" t="s">
        <v>355</v>
      </c>
      <c r="B162" s="295">
        <v>0</v>
      </c>
      <c r="C162" s="295">
        <v>3</v>
      </c>
      <c r="D162" s="295">
        <v>0</v>
      </c>
      <c r="E162" s="25">
        <f>SUM(B162:D162)</f>
        <v>3</v>
      </c>
    </row>
    <row r="163" spans="1:5" x14ac:dyDescent="0.25">
      <c r="A163" s="16" t="s">
        <v>286</v>
      </c>
      <c r="B163" s="272">
        <v>1640658.45</v>
      </c>
      <c r="C163" s="272">
        <v>131279.01999999999</v>
      </c>
      <c r="D163" s="272">
        <v>219469.38</v>
      </c>
      <c r="E163" s="25">
        <f>SUM(B163:D163)</f>
        <v>1991406.85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2785020.23</v>
      </c>
      <c r="C173" s="272">
        <v>2758611.09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1707781.73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31916.9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366218.6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2814584.96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945441.75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28569.18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5250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5899763.1199999992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121581.49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121581.49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352848.39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158591.5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511439.89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25274.99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313780.46000000002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339055.45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30575.07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30575.07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911648.52</v>
      </c>
      <c r="C211" s="292">
        <v>0</v>
      </c>
      <c r="D211" s="295">
        <v>0</v>
      </c>
      <c r="E211" s="25">
        <f t="shared" ref="E211:E219" si="22">SUM(B211:C211)-D211</f>
        <v>911648.52</v>
      </c>
    </row>
    <row r="212" spans="1:5" x14ac:dyDescent="0.25">
      <c r="A212" s="16" t="s">
        <v>390</v>
      </c>
      <c r="B212" s="292">
        <v>1062014.8400000001</v>
      </c>
      <c r="C212" s="292">
        <v>0</v>
      </c>
      <c r="D212" s="295">
        <v>0</v>
      </c>
      <c r="E212" s="25">
        <f t="shared" si="22"/>
        <v>1062014.8400000001</v>
      </c>
    </row>
    <row r="213" spans="1:5" x14ac:dyDescent="0.25">
      <c r="A213" s="16" t="s">
        <v>391</v>
      </c>
      <c r="B213" s="292">
        <v>16267740.119999999</v>
      </c>
      <c r="C213" s="292">
        <v>257517.56</v>
      </c>
      <c r="D213" s="295">
        <v>0</v>
      </c>
      <c r="E213" s="25">
        <f t="shared" si="22"/>
        <v>16525257.68</v>
      </c>
    </row>
    <row r="214" spans="1:5" x14ac:dyDescent="0.25">
      <c r="A214" s="16" t="s">
        <v>392</v>
      </c>
      <c r="B214" s="292"/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2546645.0299999998</v>
      </c>
      <c r="C215" s="292">
        <v>65536.929999999993</v>
      </c>
      <c r="D215" s="295">
        <v>0</v>
      </c>
      <c r="E215" s="25">
        <f t="shared" si="22"/>
        <v>2612181.96</v>
      </c>
    </row>
    <row r="216" spans="1:5" x14ac:dyDescent="0.25">
      <c r="A216" s="16" t="s">
        <v>394</v>
      </c>
      <c r="B216" s="292">
        <v>7435306.5199999996</v>
      </c>
      <c r="C216" s="292">
        <v>124446.86</v>
      </c>
      <c r="D216" s="295">
        <v>0</v>
      </c>
      <c r="E216" s="25">
        <f t="shared" si="22"/>
        <v>7559753.3799999999</v>
      </c>
    </row>
    <row r="217" spans="1:5" x14ac:dyDescent="0.25">
      <c r="A217" s="16" t="s">
        <v>395</v>
      </c>
      <c r="B217" s="292"/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61288.66</v>
      </c>
      <c r="C219" s="292">
        <v>0</v>
      </c>
      <c r="D219" s="295">
        <v>47000.66</v>
      </c>
      <c r="E219" s="25">
        <f t="shared" si="22"/>
        <v>14288</v>
      </c>
    </row>
    <row r="220" spans="1:5" x14ac:dyDescent="0.25">
      <c r="A220" s="16" t="s">
        <v>229</v>
      </c>
      <c r="B220" s="25">
        <f>SUM(B211:B219)</f>
        <v>28284643.690000001</v>
      </c>
      <c r="C220" s="225">
        <f>SUM(C211:C219)</f>
        <v>447501.35</v>
      </c>
      <c r="D220" s="25">
        <f>SUM(D211:D219)</f>
        <v>47000.66</v>
      </c>
      <c r="E220" s="25">
        <f>SUM(E211:E219)</f>
        <v>28685144.379999999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933599.97</v>
      </c>
      <c r="C225" s="292">
        <v>67396</v>
      </c>
      <c r="D225" s="295">
        <v>9518.9699999999993</v>
      </c>
      <c r="E225" s="25">
        <f t="shared" ref="E225:E232" si="23">SUM(B225:C225)-D225</f>
        <v>991477</v>
      </c>
    </row>
    <row r="226" spans="1:6" x14ac:dyDescent="0.25">
      <c r="A226" s="16" t="s">
        <v>391</v>
      </c>
      <c r="B226" s="292">
        <v>12754466.48</v>
      </c>
      <c r="C226" s="292">
        <v>285342</v>
      </c>
      <c r="D226" s="295">
        <v>45187.33</v>
      </c>
      <c r="E226" s="25">
        <f t="shared" si="23"/>
        <v>12994621.15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1451494.05</v>
      </c>
      <c r="C228" s="292">
        <v>150872.74</v>
      </c>
      <c r="D228" s="295"/>
      <c r="E228" s="25">
        <f t="shared" si="23"/>
        <v>1602366.79</v>
      </c>
    </row>
    <row r="229" spans="1:6" x14ac:dyDescent="0.25">
      <c r="A229" s="16" t="s">
        <v>394</v>
      </c>
      <c r="B229" s="292">
        <v>5542484.4500000002</v>
      </c>
      <c r="C229" s="292">
        <v>570352</v>
      </c>
      <c r="D229" s="295">
        <v>379585.42</v>
      </c>
      <c r="E229" s="25">
        <f t="shared" si="23"/>
        <v>5733251.0300000003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20682044.950000003</v>
      </c>
      <c r="C233" s="225">
        <f>SUM(C224:C232)</f>
        <v>1073962.74</v>
      </c>
      <c r="D233" s="25">
        <f>SUM(D224:D232)</f>
        <v>434291.72</v>
      </c>
      <c r="E233" s="25">
        <f>SUM(E224:E232)</f>
        <v>21321715.970000003</v>
      </c>
    </row>
    <row r="234" spans="1:6" x14ac:dyDescent="0.25">
      <c r="A234" s="16"/>
      <c r="B234" s="16"/>
      <c r="C234" s="22"/>
      <c r="D234" s="16"/>
      <c r="E234" s="16"/>
      <c r="F234" s="11">
        <f>E220-E233</f>
        <v>7363428.4099999964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8" t="s">
        <v>400</v>
      </c>
      <c r="C236" s="338"/>
      <c r="D236" s="30"/>
      <c r="E236" s="30"/>
    </row>
    <row r="237" spans="1:6" x14ac:dyDescent="0.25">
      <c r="A237" s="43" t="s">
        <v>400</v>
      </c>
      <c r="B237" s="30"/>
      <c r="C237" s="292">
        <v>1001204.02</v>
      </c>
      <c r="D237" s="32">
        <f>C237</f>
        <v>1001204.02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15263729.52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5888940.5899999999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789221.08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2150054.65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4396506.63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/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28488452.469999995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744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154228.18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754349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908577.17999999993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33678.339999999997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2980.27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36658.609999999993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30434892.279999994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14408450.880000001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11333296.99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3350860.99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-62318.31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44968.81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28842.47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869025.13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405586.89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23676991.870000001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4825260.2699999996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676183.2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5501443.4699999997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911648.52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1062014.8400000001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16525257.68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2612181.96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8115029.5999999996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14288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29240420.600000001</v>
      </c>
      <c r="E291" s="16"/>
    </row>
    <row r="292" spans="1:5" x14ac:dyDescent="0.25">
      <c r="A292" s="16" t="s">
        <v>439</v>
      </c>
      <c r="B292" s="35" t="s">
        <v>299</v>
      </c>
      <c r="C292" s="292">
        <v>21475959.370000001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7764461.2300000004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1100804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1100804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38043700.57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38043700.57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1623663.03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2216664.8199999998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2549593.8199999998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471446.21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6861367.8799999999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141051.20000000001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5141369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5282420.2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595743.69999999995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371784.87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3897038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4864566.57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471446.21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4393120.3600000003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35464355.170000002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3568543.61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55569807.219999999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38043700.57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11420626.16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68958952.680000007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80379578.840000004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1001204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28488452.469999995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908577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36658.609999999993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30434892.079999994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49944686.760000005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464544.31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4800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147903.96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240627.89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857876.16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857876.16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50802562.920000002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25399606.040000003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6275457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1876727.23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5710938.8000000007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2527476.3699999996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1273821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121581.48999999999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511439.89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91492.17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1021883.16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1777176.22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547036.6599999998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85372.26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355772.16000000003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561044.64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390898.76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4830676.0299999993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48527723.850000009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2274839.0699999928</v>
      </c>
      <c r="E417" s="25"/>
    </row>
    <row r="418" spans="1:13" x14ac:dyDescent="0.25">
      <c r="A418" s="25" t="s">
        <v>531</v>
      </c>
      <c r="B418" s="16"/>
      <c r="C418" s="294">
        <v>1979604.5799999998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1979604.5799999998</v>
      </c>
      <c r="E420" s="25"/>
      <c r="F420" s="11">
        <f>D420-C399</f>
        <v>1979604.5799999998</v>
      </c>
    </row>
    <row r="421" spans="1:13" x14ac:dyDescent="0.25">
      <c r="A421" s="25" t="s">
        <v>534</v>
      </c>
      <c r="B421" s="16"/>
      <c r="C421" s="22"/>
      <c r="D421" s="25">
        <f>D417+D420</f>
        <v>4254443.6499999929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4254443.6499999929</v>
      </c>
      <c r="E424" s="16"/>
    </row>
    <row r="426" spans="1:13" ht="29.1" customHeight="1" x14ac:dyDescent="0.25">
      <c r="A426" s="339" t="s">
        <v>538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70599.560000000012</v>
      </c>
      <c r="E612" s="219">
        <f>SUM(C624:D647)+SUM(C668:D713)</f>
        <v>44738310.228200078</v>
      </c>
      <c r="F612" s="219">
        <f>CE64-(AX64+BD64+BE64+BG64+BJ64+BN64+BP64+BQ64+CB64+CC64+CD64)</f>
        <v>5570513.2700000005</v>
      </c>
      <c r="G612" s="217">
        <f>CE91-(AX91+AY91+BD91+BE91+BG91+BJ91+BN91+BP91+BQ91+CB91+CC91+CD91)</f>
        <v>9492</v>
      </c>
      <c r="H612" s="222">
        <f>CE60-(AX60+AY60+AZ60+BD60+BE60+BG60+BJ60+BN60+BO60+BP60+BQ60+BR60+CB60+CC60+CD60)</f>
        <v>200.52</v>
      </c>
      <c r="I612" s="217">
        <f>CE92-(AX92+AY92+AZ92+BD92+BE92+BF92+BG92+BJ92+BN92+BO92+BP92+BQ92+BR92+CB92+CC92+CD92)</f>
        <v>9180.6</v>
      </c>
      <c r="J612" s="217">
        <f>CE93-(AX93+AY93+AZ93+BA93+BD93+BE93+BF93+BG93+BJ93+BN93+BO93+BP93+BQ93+BR93+CB93+CC93+CD93)</f>
        <v>26516.400000000001</v>
      </c>
      <c r="K612" s="217">
        <f>CE89-(AW89+AX89+AY89+AZ89+BA89+BB89+BC89+BD89+BE89+BF89+BG89+BH89+BI89+BJ89+BK89+BL89+BM89+BN89+BO89+BP89+BQ89+BR89+BS89+BT89+BU89+BV89+BW89+BX89+CB89+CC89+CD89)</f>
        <v>80379578.840000004</v>
      </c>
      <c r="L612" s="223">
        <f>CE94-(AW94+AX94+AY94+AZ94+BA94+BB94+BC94+BD94+BE94+BF94+BG94+BH94+BI94+BJ94+BK94+BL94+BM94+BN94+BO94+BP94+BQ94+BR94+BS94+BT94+BU94+BV94+BW94+BX94+BY94+BZ94+CA94+CB94+CC94+CD94)</f>
        <v>55.5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1711085.2000000002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576770.66999999993</v>
      </c>
      <c r="D615" s="217">
        <f>SUM(C614:C615)</f>
        <v>2287855.87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1362045.2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1035865.75</v>
      </c>
      <c r="D618" s="217">
        <f>(D615/D612)*BG90</f>
        <v>45962.533138975639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1445555.7200000002</v>
      </c>
      <c r="D619" s="217">
        <f>(D615/D612)*BN90</f>
        <v>201156.60624176549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16903.78</v>
      </c>
      <c r="D620" s="217">
        <f>(D615/D612)*CC90</f>
        <v>57618.032419182207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4165107.6217999235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383695.52999999997</v>
      </c>
      <c r="D624" s="217">
        <f>(D615/D612)*BD90</f>
        <v>45093.077677892034</v>
      </c>
      <c r="E624" s="219">
        <f>(E623/E612)*SUM(C624:D624)</f>
        <v>39919.940848691687</v>
      </c>
      <c r="F624" s="219">
        <f>SUM(C624:E624)</f>
        <v>468708.54852658371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710736.59</v>
      </c>
      <c r="D625" s="217">
        <f>(D615/D612)*AY90</f>
        <v>88643.625354010685</v>
      </c>
      <c r="E625" s="219">
        <f>(E623/E612)*SUM(C625:D625)</f>
        <v>74421.778799959109</v>
      </c>
      <c r="F625" s="219">
        <f>(F624/F612)*AY64</f>
        <v>17376.932788152608</v>
      </c>
      <c r="G625" s="217">
        <f>SUM(C625:F625)</f>
        <v>891178.9269421224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1160514.5900000001</v>
      </c>
      <c r="D626" s="217">
        <f>(D615/D612)*BR90</f>
        <v>132118.34277373963</v>
      </c>
      <c r="E626" s="219">
        <f>(E623/E612)*SUM(C626:D626)</f>
        <v>120343.28639197916</v>
      </c>
      <c r="F626" s="219">
        <f>(F624/F612)*BR64</f>
        <v>495.28252493220799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1413471.5016906511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969579.63</v>
      </c>
      <c r="D629" s="217">
        <f>(D615/D612)*BF90</f>
        <v>33525.074847365897</v>
      </c>
      <c r="E629" s="219">
        <f>(E623/E612)*SUM(C629:D629)</f>
        <v>93388.396439469594</v>
      </c>
      <c r="F629" s="219">
        <f>(F624/F612)*BF64</f>
        <v>4263.9957098399464</v>
      </c>
      <c r="G629" s="217">
        <f>(G625/G612)*BF91</f>
        <v>0</v>
      </c>
      <c r="H629" s="219">
        <f>(H628/H612)*BF60</f>
        <v>83601.496160238981</v>
      </c>
      <c r="I629" s="217">
        <f>SUM(C629:H629)</f>
        <v>1184358.5931569145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87558.67</v>
      </c>
      <c r="D630" s="217">
        <f>(D615/D612)*BA90</f>
        <v>22512.512441848077</v>
      </c>
      <c r="E630" s="219">
        <f>(E623/E612)*SUM(C630:D630)</f>
        <v>10247.555586936081</v>
      </c>
      <c r="F630" s="219">
        <f>(F624/F612)*BA64</f>
        <v>2013.3771373923494</v>
      </c>
      <c r="G630" s="217">
        <f>(G625/G612)*BA91</f>
        <v>0</v>
      </c>
      <c r="H630" s="219">
        <f>(H628/H612)*BA60</f>
        <v>9586.6808413090239</v>
      </c>
      <c r="I630" s="217">
        <f>(I629/I612)*BA92</f>
        <v>0</v>
      </c>
      <c r="J630" s="217">
        <f>SUM(C630:I630)</f>
        <v>131918.79600748554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113039.5</v>
      </c>
      <c r="D632" s="217">
        <f>(D615/D612)*BB90</f>
        <v>0</v>
      </c>
      <c r="E632" s="219">
        <f>(E623/E612)*SUM(C632:D632)</f>
        <v>10523.904023484498</v>
      </c>
      <c r="F632" s="219">
        <f>(F624/F612)*BB64</f>
        <v>6.1355616084114413</v>
      </c>
      <c r="G632" s="217">
        <f>(G625/G612)*BB91</f>
        <v>0</v>
      </c>
      <c r="H632" s="219">
        <f>(H628/H612)*BB60</f>
        <v>7119.520330678024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2231207.54</v>
      </c>
      <c r="D635" s="217">
        <f>(D615/D612)*BK90</f>
        <v>126179.60226691212</v>
      </c>
      <c r="E635" s="219">
        <f>(E623/E612)*SUM(C635:D635)</f>
        <v>219471.21166860595</v>
      </c>
      <c r="F635" s="219">
        <f>(F624/F612)*BK64</f>
        <v>1815.4817160415087</v>
      </c>
      <c r="G635" s="217">
        <f>(G625/G612)*BK91</f>
        <v>0</v>
      </c>
      <c r="H635" s="219">
        <f>(H628/H612)*BK60</f>
        <v>160153.96229010366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72072.039999999994</v>
      </c>
      <c r="D636" s="217">
        <f>(D615/D612)*BH90</f>
        <v>22719.911433683152</v>
      </c>
      <c r="E636" s="219">
        <f>(E623/E612)*SUM(C636:D636)</f>
        <v>8825.0691049313318</v>
      </c>
      <c r="F636" s="219">
        <f>(F624/F612)*BH64</f>
        <v>4.0513890763166609</v>
      </c>
      <c r="G636" s="217">
        <f>(G625/G612)*BH91</f>
        <v>0</v>
      </c>
      <c r="H636" s="219">
        <f>(H628/H612)*BH60</f>
        <v>4793.3404206545119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651486.23</v>
      </c>
      <c r="D637" s="217">
        <f>(D615/D612)*BL90</f>
        <v>30704.772619333598</v>
      </c>
      <c r="E637" s="219">
        <f>(E623/E612)*SUM(C637:D637)</f>
        <v>63511.539216384786</v>
      </c>
      <c r="F637" s="219">
        <f>(F624/F612)*BL64</f>
        <v>853.42447786861612</v>
      </c>
      <c r="G637" s="217">
        <f>(G625/G612)*BL91</f>
        <v>0</v>
      </c>
      <c r="H637" s="219">
        <f>(H628/H612)*BL60</f>
        <v>66472.353186429478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838200</v>
      </c>
      <c r="D642" s="217">
        <f>(D615/D612)*BV90</f>
        <v>56840.28619980067</v>
      </c>
      <c r="E642" s="219">
        <f>(E623/E612)*SUM(C642:D642)</f>
        <v>83327.669258257505</v>
      </c>
      <c r="F642" s="219">
        <f>(F624/F612)*BV64</f>
        <v>68.761706769418524</v>
      </c>
      <c r="G642" s="217">
        <f>(G625/G612)*BV91</f>
        <v>0</v>
      </c>
      <c r="H642" s="219">
        <f>(H628/H612)*BV60</f>
        <v>16071.788469253361</v>
      </c>
      <c r="I642" s="217">
        <f>(I629/I612)*BV92</f>
        <v>0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513504.69</v>
      </c>
      <c r="D644" s="217">
        <f>(D615/D612)*BX90</f>
        <v>9862.1461226826323</v>
      </c>
      <c r="E644" s="219">
        <f>(E623/E612)*SUM(C644:D644)</f>
        <v>48725.112482184115</v>
      </c>
      <c r="F644" s="219">
        <f>(F624/F612)*BX64</f>
        <v>113.43468708694303</v>
      </c>
      <c r="G644" s="217">
        <f>(G625/G612)*BX91</f>
        <v>0</v>
      </c>
      <c r="H644" s="219">
        <f>(H628/H612)*BX60</f>
        <v>16776.69147229079</v>
      </c>
      <c r="I644" s="217">
        <f>(I629/I612)*BX92</f>
        <v>0</v>
      </c>
      <c r="J644" s="217">
        <f>(J630/J612)*BX93</f>
        <v>0</v>
      </c>
      <c r="K644" s="219">
        <f>SUM(C631:J644)</f>
        <v>5374450.1701041227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1014775.1400000001</v>
      </c>
      <c r="D645" s="217">
        <f>(D615/D612)*BY90</f>
        <v>19954.051441007559</v>
      </c>
      <c r="E645" s="219">
        <f>(E623/E612)*SUM(C645:D645)</f>
        <v>96332.615599174474</v>
      </c>
      <c r="F645" s="219">
        <f>(F624/F612)*BY64</f>
        <v>800.77072384623932</v>
      </c>
      <c r="G645" s="217">
        <f>(G625/G612)*BY91</f>
        <v>0</v>
      </c>
      <c r="H645" s="219">
        <f>(H628/H612)*BY60</f>
        <v>42646.631683764404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439269.6</v>
      </c>
      <c r="D647" s="217">
        <f>(D615/D612)*CA90</f>
        <v>0</v>
      </c>
      <c r="E647" s="219">
        <f>(E623/E612)*SUM(C647:D647)</f>
        <v>40895.714425792983</v>
      </c>
      <c r="F647" s="219">
        <f>(F624/F612)*CA64</f>
        <v>335.73520504392366</v>
      </c>
      <c r="G647" s="217">
        <f>(G625/G612)*CA91</f>
        <v>0</v>
      </c>
      <c r="H647" s="219">
        <f>(H628/H612)*CA60</f>
        <v>8670.3069373603666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1663680.5660159902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15333866.07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4101004.16</v>
      </c>
      <c r="D670" s="217">
        <f>(D615/D612)*E90</f>
        <v>189051.31039801659</v>
      </c>
      <c r="E670" s="219">
        <f>(E623/E612)*SUM(C670:D670)</f>
        <v>399401.37762369227</v>
      </c>
      <c r="F670" s="219">
        <f>(F624/F612)*E64</f>
        <v>14507.168568335526</v>
      </c>
      <c r="G670" s="217">
        <f>(G625/G612)*E91</f>
        <v>891178.9269421224</v>
      </c>
      <c r="H670" s="219">
        <f>(H628/H612)*E60</f>
        <v>192790.97133073662</v>
      </c>
      <c r="I670" s="217">
        <f>(I629/I612)*E92</f>
        <v>219982.16598601075</v>
      </c>
      <c r="J670" s="217">
        <f>(J630/J612)*E93</f>
        <v>40687.449324479174</v>
      </c>
      <c r="K670" s="217">
        <f>(K644/K612)*E89</f>
        <v>352723.24105340987</v>
      </c>
      <c r="L670" s="217">
        <f>(L647/L612)*E94</f>
        <v>839334.3396116707</v>
      </c>
      <c r="M670" s="202">
        <f t="shared" si="24"/>
        <v>3139657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1799</v>
      </c>
      <c r="D675" s="217">
        <f>(D615/D612)*J90</f>
        <v>0</v>
      </c>
      <c r="E675" s="219">
        <f>(E623/E612)*SUM(C675:D675)</f>
        <v>167.48573143236314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43384.541571195507</v>
      </c>
      <c r="L675" s="217">
        <f>(L647/L612)*J94</f>
        <v>0</v>
      </c>
      <c r="M675" s="202">
        <f t="shared" si="24"/>
        <v>43552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93106.117302680534</v>
      </c>
      <c r="L677" s="217">
        <f>(L647/L612)*L94</f>
        <v>0</v>
      </c>
      <c r="M677" s="202">
        <f t="shared" si="24"/>
        <v>93106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335837.52</v>
      </c>
      <c r="D680" s="217">
        <f>(D615/D612)*O90</f>
        <v>36699.251605216799</v>
      </c>
      <c r="E680" s="219">
        <f>(E623/E612)*SUM(C680:D680)</f>
        <v>34682.931449555836</v>
      </c>
      <c r="F680" s="219">
        <f>(F624/F612)*O64</f>
        <v>3682.5544852947219</v>
      </c>
      <c r="G680" s="217">
        <f>(G625/G612)*O91</f>
        <v>0</v>
      </c>
      <c r="H680" s="219">
        <f>(H628/H612)*O60</f>
        <v>13675.118258926106</v>
      </c>
      <c r="I680" s="217">
        <f>(I629/I612)*O92</f>
        <v>35709.045006408502</v>
      </c>
      <c r="J680" s="217">
        <f>(J630/J612)*O93</f>
        <v>3676.5168065624221</v>
      </c>
      <c r="K680" s="217">
        <f>(K644/K612)*O89</f>
        <v>75504.533612553802</v>
      </c>
      <c r="L680" s="217">
        <f>(L647/L612)*O94</f>
        <v>0</v>
      </c>
      <c r="M680" s="202">
        <f t="shared" si="24"/>
        <v>203630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2058891.08</v>
      </c>
      <c r="D681" s="217">
        <f>(D615/D612)*P90</f>
        <v>159622.68970031821</v>
      </c>
      <c r="E681" s="219">
        <f>(E623/E612)*SUM(C681:D681)</f>
        <v>206542.19088995387</v>
      </c>
      <c r="F681" s="219">
        <f>(F624/F612)*P64</f>
        <v>30687.973116082332</v>
      </c>
      <c r="G681" s="217">
        <f>(G625/G612)*P91</f>
        <v>0</v>
      </c>
      <c r="H681" s="219">
        <f>(H628/H612)*P60</f>
        <v>78808.155739584472</v>
      </c>
      <c r="I681" s="217">
        <f>(I629/I612)*P92</f>
        <v>191316.8849151149</v>
      </c>
      <c r="J681" s="217">
        <f>(J630/J612)*P93</f>
        <v>25118.719020749213</v>
      </c>
      <c r="K681" s="217">
        <f>(K644/K612)*P89</f>
        <v>355047.88078784355</v>
      </c>
      <c r="L681" s="217">
        <f>(L647/L612)*P94</f>
        <v>284774.150939674</v>
      </c>
      <c r="M681" s="202">
        <f t="shared" si="24"/>
        <v>1331919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28253.254135585328</v>
      </c>
      <c r="L682" s="217">
        <f>(L647/L612)*Q94</f>
        <v>0</v>
      </c>
      <c r="M682" s="202">
        <f t="shared" si="24"/>
        <v>28253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809815.94</v>
      </c>
      <c r="D683" s="217">
        <f>(D615/D612)*R90</f>
        <v>14906.802538146127</v>
      </c>
      <c r="E683" s="219">
        <f>(E623/E612)*SUM(C683:D683)</f>
        <v>76781.1516191806</v>
      </c>
      <c r="F683" s="219">
        <f>(F624/F612)*R64</f>
        <v>0</v>
      </c>
      <c r="G683" s="217">
        <f>(G625/G612)*R91</f>
        <v>0</v>
      </c>
      <c r="H683" s="219">
        <f>(H628/H612)*R60</f>
        <v>9093.2487391828236</v>
      </c>
      <c r="I683" s="217">
        <f>(I629/I612)*R92</f>
        <v>0</v>
      </c>
      <c r="J683" s="217">
        <f>(J630/J612)*R93</f>
        <v>0</v>
      </c>
      <c r="K683" s="217">
        <f>(K644/K612)*R89</f>
        <v>146186.37089884497</v>
      </c>
      <c r="L683" s="217">
        <f>(L647/L612)*R94</f>
        <v>0</v>
      </c>
      <c r="M683" s="202">
        <f t="shared" si="24"/>
        <v>246968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1922736.9200000002</v>
      </c>
      <c r="D684" s="217">
        <f>(D615/D612)*S90</f>
        <v>0</v>
      </c>
      <c r="E684" s="219">
        <f>(E623/E612)*SUM(C684:D684)</f>
        <v>179005.55830917682</v>
      </c>
      <c r="F684" s="219">
        <f>(F624/F612)*S64</f>
        <v>152936.40959888813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376663.08785271522</v>
      </c>
      <c r="L684" s="217">
        <f>(L647/L612)*S94</f>
        <v>0</v>
      </c>
      <c r="M684" s="202">
        <f t="shared" si="24"/>
        <v>708605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2634602.42</v>
      </c>
      <c r="D686" s="217">
        <f>(D615/D612)*U90</f>
        <v>69287.466319152678</v>
      </c>
      <c r="E686" s="219">
        <f>(E623/E612)*SUM(C686:D686)</f>
        <v>251730.39206377568</v>
      </c>
      <c r="F686" s="219">
        <f>(F624/F612)*U64</f>
        <v>52866.797347682084</v>
      </c>
      <c r="G686" s="217">
        <f>(G625/G612)*U91</f>
        <v>0</v>
      </c>
      <c r="H686" s="219">
        <f>(H628/H612)*U60</f>
        <v>82262.18045446786</v>
      </c>
      <c r="I686" s="217">
        <f>(I629/I612)*U92</f>
        <v>63497.080752002395</v>
      </c>
      <c r="J686" s="217">
        <f>(J630/J612)*U93</f>
        <v>0</v>
      </c>
      <c r="K686" s="217">
        <f>(K644/K612)*U89</f>
        <v>566098.11120494327</v>
      </c>
      <c r="L686" s="217">
        <f>(L647/L612)*U94</f>
        <v>0</v>
      </c>
      <c r="M686" s="202">
        <f t="shared" si="24"/>
        <v>1085742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22508.887597747602</v>
      </c>
      <c r="L687" s="217">
        <f>(L647/L612)*V94</f>
        <v>0</v>
      </c>
      <c r="M687" s="202">
        <f t="shared" si="24"/>
        <v>22509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503205.55</v>
      </c>
      <c r="D688" s="217">
        <f>(D615/D612)*W90</f>
        <v>0</v>
      </c>
      <c r="E688" s="219">
        <f>(E623/E612)*SUM(C688:D688)</f>
        <v>46848.109840230449</v>
      </c>
      <c r="F688" s="219">
        <f>(F624/F612)*W64</f>
        <v>1112.5568764957288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182120.06280857971</v>
      </c>
      <c r="L688" s="217">
        <f>(L647/L612)*W94</f>
        <v>0</v>
      </c>
      <c r="M688" s="202">
        <f t="shared" si="24"/>
        <v>230081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224915.87</v>
      </c>
      <c r="D689" s="217">
        <f>(D615/D612)*X90</f>
        <v>0</v>
      </c>
      <c r="E689" s="219">
        <f>(E623/E612)*SUM(C689:D689)</f>
        <v>20939.521399497666</v>
      </c>
      <c r="F689" s="219">
        <f>(F624/F612)*X64</f>
        <v>4538.952506049257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326701.69056852598</v>
      </c>
      <c r="L689" s="217">
        <f>(L647/L612)*X94</f>
        <v>0</v>
      </c>
      <c r="M689" s="202">
        <f t="shared" si="24"/>
        <v>352180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1824476.9799999997</v>
      </c>
      <c r="D690" s="217">
        <f>(D615/D612)*Y90</f>
        <v>87651.998924299231</v>
      </c>
      <c r="E690" s="219">
        <f>(E623/E612)*SUM(C690:D690)</f>
        <v>178017.96588557746</v>
      </c>
      <c r="F690" s="219">
        <f>(F624/F612)*Y64</f>
        <v>3146.5729594027139</v>
      </c>
      <c r="G690" s="217">
        <f>(G625/G612)*Y91</f>
        <v>0</v>
      </c>
      <c r="H690" s="219">
        <f>(H628/H612)*Y60</f>
        <v>71759.125709210188</v>
      </c>
      <c r="I690" s="217">
        <f>(I629/I612)*Y92</f>
        <v>47448.651565596265</v>
      </c>
      <c r="J690" s="217">
        <f>(J630/J612)*Y93</f>
        <v>13308.095341751663</v>
      </c>
      <c r="K690" s="217">
        <f>(K644/K612)*Y89</f>
        <v>226887.91473220999</v>
      </c>
      <c r="L690" s="217">
        <f>(L647/L612)*Y94</f>
        <v>0</v>
      </c>
      <c r="M690" s="202">
        <f t="shared" si="24"/>
        <v>628220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2463710.3400000003</v>
      </c>
      <c r="D693" s="217">
        <f>(D615/D612)*AB90</f>
        <v>7628.3941684339097</v>
      </c>
      <c r="E693" s="219">
        <f>(E623/E612)*SUM(C693:D693)</f>
        <v>230080.03085565905</v>
      </c>
      <c r="F693" s="219">
        <f>(F624/F612)*AB64</f>
        <v>137242.58874939443</v>
      </c>
      <c r="G693" s="217">
        <f>(G625/G612)*AB91</f>
        <v>0</v>
      </c>
      <c r="H693" s="219">
        <f>(H628/H612)*AB60</f>
        <v>15366.885466215936</v>
      </c>
      <c r="I693" s="217">
        <f>(I629/I612)*AB92</f>
        <v>2967.1533061683363</v>
      </c>
      <c r="J693" s="217">
        <f>(J630/J612)*AB93</f>
        <v>0</v>
      </c>
      <c r="K693" s="217">
        <f>(K644/K612)*AB89</f>
        <v>388377.63126021769</v>
      </c>
      <c r="L693" s="217">
        <f>(L647/L612)*AB94</f>
        <v>0</v>
      </c>
      <c r="M693" s="202">
        <f t="shared" si="24"/>
        <v>781663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190390.97999999998</v>
      </c>
      <c r="D694" s="217">
        <f>(D615/D612)*AC90</f>
        <v>3564.6701721653781</v>
      </c>
      <c r="E694" s="219">
        <f>(E623/E612)*SUM(C694:D694)</f>
        <v>18057.145044204928</v>
      </c>
      <c r="F694" s="219">
        <f>(F624/F612)*AC64</f>
        <v>1317.5580051673364</v>
      </c>
      <c r="G694" s="217">
        <f>(G625/G612)*AC91</f>
        <v>0</v>
      </c>
      <c r="H694" s="219">
        <f>(H628/H612)*AC60</f>
        <v>9022.7584388790801</v>
      </c>
      <c r="I694" s="217">
        <f>(I629/I612)*AC92</f>
        <v>0</v>
      </c>
      <c r="J694" s="217">
        <f>(J630/J612)*AC93</f>
        <v>0</v>
      </c>
      <c r="K694" s="217">
        <f>(K644/K612)*AC89</f>
        <v>10077.160910592713</v>
      </c>
      <c r="L694" s="217">
        <f>(L647/L612)*AC94</f>
        <v>0</v>
      </c>
      <c r="M694" s="202">
        <f t="shared" si="24"/>
        <v>42039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1416513.9500000002</v>
      </c>
      <c r="D696" s="217">
        <f>(D615/D612)*AE90</f>
        <v>149378.79980828916</v>
      </c>
      <c r="E696" s="219">
        <f>(E623/E612)*SUM(C696:D696)</f>
        <v>145783.597857852</v>
      </c>
      <c r="F696" s="219">
        <f>(F624/F612)*AE64</f>
        <v>2205.4600985689021</v>
      </c>
      <c r="G696" s="217">
        <f>(G625/G612)*AE91</f>
        <v>0</v>
      </c>
      <c r="H696" s="219">
        <f>(H628/H612)*AE60</f>
        <v>79231.097541406925</v>
      </c>
      <c r="I696" s="217">
        <f>(I629/I612)*AE92</f>
        <v>58698.032795938831</v>
      </c>
      <c r="J696" s="217">
        <f>(J630/J612)*AE93</f>
        <v>17233.361593954301</v>
      </c>
      <c r="K696" s="217">
        <f>(K644/K612)*AE89</f>
        <v>254748.26695413975</v>
      </c>
      <c r="L696" s="217">
        <f>(L647/L612)*AE94</f>
        <v>0</v>
      </c>
      <c r="M696" s="202">
        <f t="shared" si="24"/>
        <v>707279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6272217.9800000004</v>
      </c>
      <c r="D698" s="217">
        <f>(D615/D612)*AG90</f>
        <v>80577.748937174663</v>
      </c>
      <c r="E698" s="219">
        <f>(E623/E612)*SUM(C698:D698)</f>
        <v>591441.15580958046</v>
      </c>
      <c r="F698" s="219">
        <f>(F624/F612)*AG64</f>
        <v>11735.654951021541</v>
      </c>
      <c r="G698" s="217">
        <f>(G625/G612)*AG91</f>
        <v>0</v>
      </c>
      <c r="H698" s="219">
        <f>(H628/H612)*AG60</f>
        <v>182922.32928821261</v>
      </c>
      <c r="I698" s="217">
        <f>(I629/I612)*AG92</f>
        <v>152305.26927227556</v>
      </c>
      <c r="J698" s="217">
        <f>(J630/J612)*AG93</f>
        <v>27243.039286516676</v>
      </c>
      <c r="K698" s="217">
        <f>(K644/K612)*AG89</f>
        <v>981711.98389246175</v>
      </c>
      <c r="L698" s="217">
        <f>(L647/L612)*AG94</f>
        <v>479619.62263524043</v>
      </c>
      <c r="M698" s="202">
        <f t="shared" si="24"/>
        <v>2507557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188727.8</v>
      </c>
      <c r="D699" s="217">
        <f>(D615/D612)*AH90</f>
        <v>0</v>
      </c>
      <c r="E699" s="219">
        <f>(E623/E612)*SUM(C699:D699)</f>
        <v>17570.435589005414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30316.566389111264</v>
      </c>
      <c r="J699" s="217">
        <f>(J630/J612)*AH93</f>
        <v>2686.4940129143542</v>
      </c>
      <c r="K699" s="217">
        <f>(K644/K612)*AH89</f>
        <v>0</v>
      </c>
      <c r="L699" s="217">
        <f>(L647/L612)*AH94</f>
        <v>0</v>
      </c>
      <c r="M699" s="202">
        <f t="shared" si="24"/>
        <v>50573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73794.036680344463</v>
      </c>
      <c r="L700" s="217">
        <f>(L647/L612)*AI94</f>
        <v>0</v>
      </c>
      <c r="M700" s="202">
        <f t="shared" si="24"/>
        <v>73794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8473851.7800000012</v>
      </c>
      <c r="D701" s="217">
        <f>(D615/D612)*AJ90</f>
        <v>596596.16245058738</v>
      </c>
      <c r="E701" s="219">
        <f>(E623/E612)*SUM(C701:D701)</f>
        <v>844452.8115956143</v>
      </c>
      <c r="F701" s="219">
        <f>(F624/F612)*AJ64</f>
        <v>24403.862257692585</v>
      </c>
      <c r="G701" s="217">
        <f>(G625/G612)*AJ91</f>
        <v>0</v>
      </c>
      <c r="H701" s="219">
        <f>(H628/H612)*AJ60</f>
        <v>254188.0228952966</v>
      </c>
      <c r="I701" s="217">
        <f>(I629/I612)*AJ92</f>
        <v>382117.7431682875</v>
      </c>
      <c r="J701" s="217">
        <f>(J630/J612)*AJ93</f>
        <v>1965.1206205577221</v>
      </c>
      <c r="K701" s="217">
        <f>(K644/K612)*AJ89</f>
        <v>839013.53375632735</v>
      </c>
      <c r="L701" s="217">
        <f>(L647/L612)*AJ94</f>
        <v>59952.452829405054</v>
      </c>
      <c r="M701" s="202">
        <f t="shared" si="24"/>
        <v>3002690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133137.40000000002</v>
      </c>
      <c r="D702" s="217">
        <f>(D615/D612)*AK90</f>
        <v>0</v>
      </c>
      <c r="E702" s="219">
        <f>(E623/E612)*SUM(C702:D702)</f>
        <v>12395.005458589832</v>
      </c>
      <c r="F702" s="219">
        <f>(F624/F612)*AK64</f>
        <v>160.10012624823031</v>
      </c>
      <c r="G702" s="217">
        <f>(G625/G612)*AK91</f>
        <v>0</v>
      </c>
      <c r="H702" s="219">
        <f>(H628/H612)*AK60</f>
        <v>8176.8748352341663</v>
      </c>
      <c r="I702" s="217">
        <f>(I629/I612)*AK92</f>
        <v>0</v>
      </c>
      <c r="J702" s="217">
        <f>(J630/J612)*AK93</f>
        <v>0</v>
      </c>
      <c r="K702" s="217">
        <f>(K644/K612)*AK89</f>
        <v>29418.281635297644</v>
      </c>
      <c r="L702" s="217">
        <f>(L647/L612)*AK94</f>
        <v>0</v>
      </c>
      <c r="M702" s="202">
        <f t="shared" si="24"/>
        <v>50150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11389.01</v>
      </c>
      <c r="D703" s="217">
        <f>(D615/D612)*AL90</f>
        <v>0</v>
      </c>
      <c r="E703" s="219">
        <f>(E623/E612)*SUM(C703:D703)</f>
        <v>1060.3094330964414</v>
      </c>
      <c r="F703" s="219">
        <f>(F624/F612)*AL64</f>
        <v>16.955252601631781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2123.5808879053702</v>
      </c>
      <c r="L703" s="217">
        <f>(L647/L612)*AL94</f>
        <v>0</v>
      </c>
      <c r="M703" s="202">
        <f t="shared" si="24"/>
        <v>3201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2327.1</v>
      </c>
      <c r="D713" s="217">
        <f>(D615/D612)*AV90</f>
        <v>0</v>
      </c>
      <c r="E713" s="219">
        <f>(E623/E612)*SUM(C713:D713)</f>
        <v>216.65149839702735</v>
      </c>
      <c r="F713" s="219">
        <f>(F624/F612)*AV64</f>
        <v>0</v>
      </c>
      <c r="G713" s="217">
        <f>(G625/G612)*AV91</f>
        <v>0</v>
      </c>
      <c r="H713" s="219">
        <f>(H628/H612)*AV60</f>
        <v>281.96120121497125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499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48903417.850000001</v>
      </c>
      <c r="D715" s="202">
        <f>SUM(D616:D647)+SUM(D668:D713)</f>
        <v>2287855.8699999996</v>
      </c>
      <c r="E715" s="202">
        <f>SUM(E624:E647)+SUM(E668:E713)</f>
        <v>4165107.6217999235</v>
      </c>
      <c r="F715" s="202">
        <f>SUM(F625:F648)+SUM(F668:F713)</f>
        <v>468708.54852658359</v>
      </c>
      <c r="G715" s="202">
        <f>SUM(G626:G647)+SUM(G668:G713)</f>
        <v>891178.9269421224</v>
      </c>
      <c r="H715" s="202">
        <f>SUM(H629:H647)+SUM(H668:H713)</f>
        <v>1413471.5016906508</v>
      </c>
      <c r="I715" s="202">
        <f>SUM(I630:I647)+SUM(I668:I713)</f>
        <v>1184358.5931569142</v>
      </c>
      <c r="J715" s="202">
        <f>SUM(J631:J647)+SUM(J668:J713)</f>
        <v>131918.79600748551</v>
      </c>
      <c r="K715" s="202">
        <f>SUM(K668:K713)</f>
        <v>5374450.1701041209</v>
      </c>
      <c r="L715" s="202">
        <f>SUM(L668:L713)</f>
        <v>1663680.56601599</v>
      </c>
      <c r="M715" s="202">
        <f>SUM(M668:M713)</f>
        <v>15333867</v>
      </c>
      <c r="N715" s="211" t="s">
        <v>693</v>
      </c>
    </row>
    <row r="716" spans="1:14" s="202" customFormat="1" ht="12.6" customHeight="1" x14ac:dyDescent="0.2">
      <c r="C716" s="214">
        <f>CE85</f>
        <v>48903417.850000016</v>
      </c>
      <c r="D716" s="202">
        <f>D615</f>
        <v>2287855.87</v>
      </c>
      <c r="E716" s="202">
        <f>E623</f>
        <v>4165107.6217999235</v>
      </c>
      <c r="F716" s="202">
        <f>F624</f>
        <v>468708.54852658371</v>
      </c>
      <c r="G716" s="202">
        <f>G625</f>
        <v>891178.9269421224</v>
      </c>
      <c r="H716" s="202">
        <f>H628</f>
        <v>1413471.5016906511</v>
      </c>
      <c r="I716" s="202">
        <f>I629</f>
        <v>1184358.5931569145</v>
      </c>
      <c r="J716" s="202">
        <f>J630</f>
        <v>131918.79600748554</v>
      </c>
      <c r="K716" s="202">
        <f>K644</f>
        <v>5374450.1701041227</v>
      </c>
      <c r="L716" s="202">
        <f>L647</f>
        <v>1663680.5660159902</v>
      </c>
      <c r="M716" s="202">
        <f>C648</f>
        <v>15333866.07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Newport Hospital &amp; Health Services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14408450.880000001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11333296.99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3350860.99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-62318.31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44968.81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28842.47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869025.13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405586.89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23676991.870000001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4825260.2699999996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676183.2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5501443.4699999997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911648.52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1062014.8400000001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16525257.68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2612181.96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8115029.5999999996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14288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21475959.370000001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7764461.2300000004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1100804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1100804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38043700.57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Newport Hospital &amp; Health Services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1623663.03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2216664.8199999998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2549593.8199999998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471446.21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6861367.8799999999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141051.20000000001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5141369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5282420.2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595743.69999999995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371784.87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3897038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4864566.57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471446.21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4393120.3600000003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35464355.170000002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3568543.61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39032898.780000001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38043700.57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Newport Hospital &amp; Health Services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11420626.16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68958952.680000007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80379578.840000004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1001204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28488452.469999995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908577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36658.609999999993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30434892.079999994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49944686.760000005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464544.31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4800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147903.96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240627.89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857876.16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50802562.920000002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25399606.040000003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6275457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1876727.23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5710938.8000000007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2527476.3699999996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1273821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121581.48999999999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511439.89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91492.17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1021883.16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1777176.22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547036.6599999998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85372.26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355772.16000000003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561044.64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390898.76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48527723.850000009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2274839.0699999928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1979604.5799999998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4254443.6499999929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4254443.6499999929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Newport Hospital &amp; Health Services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1291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27.35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2983400.96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680580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172414.98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0</v>
      </c>
      <c r="D16" s="238">
        <f>data!D66</f>
        <v>0</v>
      </c>
      <c r="E16" s="238">
        <f>data!E66</f>
        <v>27.309999999997672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61209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5278.6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198093.31000000003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4101004.16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0</v>
      </c>
      <c r="D23" s="246">
        <f>+data!M669</f>
        <v>0</v>
      </c>
      <c r="E23" s="246">
        <f>+data!M670</f>
        <v>3139657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3607911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1667371.99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5275282.99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5833.82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9492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1705.2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8178.4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28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Newport Hospital &amp; Health Services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88</v>
      </c>
      <c r="D41" s="238">
        <f>data!K59</f>
        <v>0</v>
      </c>
      <c r="E41" s="238">
        <f>data!L59</f>
        <v>537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32220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1.94</v>
      </c>
      <c r="I42" s="245">
        <f>data!P60</f>
        <v>11.18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150304.73000000001</v>
      </c>
      <c r="I43" s="238">
        <f>data!P61</f>
        <v>1113057.71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36470</v>
      </c>
      <c r="I44" s="238">
        <f>data!P62</f>
        <v>314599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43766.47</v>
      </c>
      <c r="I46" s="238">
        <f>data!P64</f>
        <v>364720.81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116.32000000000698</v>
      </c>
      <c r="I48" s="238">
        <f>data!P66</f>
        <v>11916.95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1799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14358</v>
      </c>
      <c r="I49" s="238">
        <f>data!P67</f>
        <v>145868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90821.999999999985</v>
      </c>
      <c r="I51" s="238">
        <f>data!P69</f>
        <v>108728.61000000002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1799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335837.52</v>
      </c>
      <c r="I53" s="238">
        <f>data!P85</f>
        <v>2058891.08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43552</v>
      </c>
      <c r="D55" s="246">
        <f>+data!M676</f>
        <v>0</v>
      </c>
      <c r="E55" s="246">
        <f>+data!M691</f>
        <v>0</v>
      </c>
      <c r="F55" s="246">
        <f>+data!M692</f>
        <v>0</v>
      </c>
      <c r="G55" s="246">
        <f>+data!M693</f>
        <v>781663</v>
      </c>
      <c r="H55" s="246">
        <f>+data!M680</f>
        <v>203630</v>
      </c>
      <c r="I55" s="246">
        <f>+data!M681</f>
        <v>1331919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648207.56999999995</v>
      </c>
      <c r="D56" s="238">
        <f>data!K87</f>
        <v>0</v>
      </c>
      <c r="E56" s="238">
        <f>data!L87</f>
        <v>1392483</v>
      </c>
      <c r="F56" s="238">
        <f>data!M87</f>
        <v>0</v>
      </c>
      <c r="G56" s="238">
        <f>data!N87</f>
        <v>0</v>
      </c>
      <c r="H56" s="238">
        <f>data!O87</f>
        <v>970614</v>
      </c>
      <c r="I56" s="238">
        <f>data!P87</f>
        <v>347168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646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158622</v>
      </c>
      <c r="I57" s="238">
        <f>data!P88</f>
        <v>4962882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648853.56999999995</v>
      </c>
      <c r="D58" s="238">
        <f>data!K89</f>
        <v>0</v>
      </c>
      <c r="E58" s="238">
        <f>data!L89</f>
        <v>1392483</v>
      </c>
      <c r="F58" s="238">
        <f>data!M89</f>
        <v>0</v>
      </c>
      <c r="G58" s="238">
        <f>data!N89</f>
        <v>0</v>
      </c>
      <c r="H58" s="238">
        <f>data!O89</f>
        <v>1129236</v>
      </c>
      <c r="I58" s="238">
        <f>data!P89</f>
        <v>5310050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1132.48</v>
      </c>
      <c r="I60" s="238">
        <f>data!P90</f>
        <v>4925.7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276.8</v>
      </c>
      <c r="I62" s="238">
        <f>data!P92</f>
        <v>1483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739</v>
      </c>
      <c r="I63" s="238">
        <f>data!P93</f>
        <v>5049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9.5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Newport Hospital &amp; Health Services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98254</v>
      </c>
      <c r="H73" s="238">
        <f>data!V59</f>
        <v>0</v>
      </c>
      <c r="I73" s="238">
        <f>data!W59</f>
        <v>7815.94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1.29</v>
      </c>
      <c r="E74" s="245">
        <f>data!S60</f>
        <v>0</v>
      </c>
      <c r="F74" s="245">
        <f>data!T60</f>
        <v>0</v>
      </c>
      <c r="G74" s="245">
        <f>data!U60</f>
        <v>11.67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494686.37</v>
      </c>
      <c r="E75" s="238">
        <f>data!S61</f>
        <v>0</v>
      </c>
      <c r="F75" s="238">
        <f>data!T61</f>
        <v>0</v>
      </c>
      <c r="G75" s="238">
        <f>data!U61</f>
        <v>849664.73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77507</v>
      </c>
      <c r="E76" s="238">
        <f>data!S62</f>
        <v>0</v>
      </c>
      <c r="F76" s="238">
        <f>data!T62</f>
        <v>0</v>
      </c>
      <c r="G76" s="238">
        <f>data!U62</f>
        <v>249274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224000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1817620.57</v>
      </c>
      <c r="F78" s="238">
        <f>data!T64</f>
        <v>0</v>
      </c>
      <c r="G78" s="238">
        <f>data!U64</f>
        <v>628311.98</v>
      </c>
      <c r="H78" s="238">
        <f>data!V64</f>
        <v>0</v>
      </c>
      <c r="I78" s="238">
        <f>data!W64</f>
        <v>13222.53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346547.90999999992</v>
      </c>
      <c r="H80" s="238">
        <f>data!V66</f>
        <v>0</v>
      </c>
      <c r="I80" s="238">
        <f>data!W66</f>
        <v>327653.84999999998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9787</v>
      </c>
      <c r="E81" s="238">
        <f>data!S67</f>
        <v>271</v>
      </c>
      <c r="F81" s="238">
        <f>data!T67</f>
        <v>0</v>
      </c>
      <c r="G81" s="238">
        <f>data!U67</f>
        <v>66037</v>
      </c>
      <c r="H81" s="238">
        <f>data!V67</f>
        <v>0</v>
      </c>
      <c r="I81" s="238">
        <f>data!W67</f>
        <v>154243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0</v>
      </c>
      <c r="D83" s="238">
        <f>data!R69</f>
        <v>3835.57</v>
      </c>
      <c r="E83" s="238">
        <f>data!S69</f>
        <v>104845.35</v>
      </c>
      <c r="F83" s="238">
        <f>data!T69</f>
        <v>0</v>
      </c>
      <c r="G83" s="238">
        <f>data!U69</f>
        <v>494766.8</v>
      </c>
      <c r="H83" s="238">
        <f>data!V69</f>
        <v>0</v>
      </c>
      <c r="I83" s="238">
        <f>data!W69</f>
        <v>8086.17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0</v>
      </c>
      <c r="D85" s="238">
        <f>data!R85</f>
        <v>809815.94</v>
      </c>
      <c r="E85" s="238">
        <f>data!S85</f>
        <v>1922736.9200000002</v>
      </c>
      <c r="F85" s="238">
        <f>data!T85</f>
        <v>0</v>
      </c>
      <c r="G85" s="238">
        <f>data!U85</f>
        <v>2634602.42</v>
      </c>
      <c r="H85" s="238">
        <f>data!V85</f>
        <v>0</v>
      </c>
      <c r="I85" s="238">
        <f>data!W85</f>
        <v>503205.55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28253</v>
      </c>
      <c r="D87" s="246">
        <f>+data!M683</f>
        <v>246968</v>
      </c>
      <c r="E87" s="246">
        <f>+data!M684</f>
        <v>708605</v>
      </c>
      <c r="F87" s="246">
        <f>+data!M685</f>
        <v>0</v>
      </c>
      <c r="G87" s="246">
        <f>+data!M686</f>
        <v>1085742</v>
      </c>
      <c r="H87" s="246">
        <f>+data!M687</f>
        <v>22509</v>
      </c>
      <c r="I87" s="246">
        <f>+data!M688</f>
        <v>230081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27130</v>
      </c>
      <c r="D88" s="238">
        <f>data!R87</f>
        <v>402478.36</v>
      </c>
      <c r="E88" s="238">
        <f>data!S87</f>
        <v>383062.22</v>
      </c>
      <c r="F88" s="238">
        <f>data!T87</f>
        <v>0</v>
      </c>
      <c r="G88" s="238">
        <f>data!U87</f>
        <v>673593.84</v>
      </c>
      <c r="H88" s="238">
        <f>data!V87</f>
        <v>14110</v>
      </c>
      <c r="I88" s="238">
        <f>data!W87</f>
        <v>114101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395422</v>
      </c>
      <c r="D89" s="238">
        <f>data!R88</f>
        <v>1783866.02</v>
      </c>
      <c r="E89" s="238">
        <f>data!S88</f>
        <v>5250262.01</v>
      </c>
      <c r="F89" s="238">
        <f>data!T88</f>
        <v>0</v>
      </c>
      <c r="G89" s="238">
        <f>data!U88</f>
        <v>7792896</v>
      </c>
      <c r="H89" s="238">
        <f>data!V88</f>
        <v>322530</v>
      </c>
      <c r="I89" s="238">
        <f>data!W88</f>
        <v>2609663.0099999998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422552</v>
      </c>
      <c r="D90" s="238">
        <f>data!R89</f>
        <v>2186344.38</v>
      </c>
      <c r="E90" s="238">
        <f>data!S89</f>
        <v>5633324.2299999995</v>
      </c>
      <c r="F90" s="238">
        <f>data!T89</f>
        <v>0</v>
      </c>
      <c r="G90" s="238">
        <f>data!U89</f>
        <v>8466489.8399999999</v>
      </c>
      <c r="H90" s="238">
        <f>data!V89</f>
        <v>336640</v>
      </c>
      <c r="I90" s="238">
        <f>data!W89</f>
        <v>2723764.01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460</v>
      </c>
      <c r="E92" s="238">
        <f>data!S90</f>
        <v>0</v>
      </c>
      <c r="F92" s="238">
        <f>data!T90</f>
        <v>0</v>
      </c>
      <c r="G92" s="238">
        <f>data!U90</f>
        <v>2138.1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492.2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Newport Hospital &amp; Health Services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25314.82</v>
      </c>
      <c r="D105" s="238">
        <f>data!Y59</f>
        <v>24816.74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10.18</v>
      </c>
      <c r="E106" s="245">
        <f>data!Z60</f>
        <v>0</v>
      </c>
      <c r="F106" s="245">
        <f>data!AA60</f>
        <v>0</v>
      </c>
      <c r="G106" s="245">
        <f>data!AB60</f>
        <v>2.1800000000000002</v>
      </c>
      <c r="H106" s="245">
        <f>data!AC60</f>
        <v>1.28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933100.82</v>
      </c>
      <c r="E107" s="238">
        <f>data!Z61</f>
        <v>0</v>
      </c>
      <c r="F107" s="238">
        <f>data!AA61</f>
        <v>0</v>
      </c>
      <c r="G107" s="238">
        <f>data!AB61</f>
        <v>394837.75</v>
      </c>
      <c r="H107" s="238">
        <f>data!AC61</f>
        <v>119983.03999999999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242372</v>
      </c>
      <c r="E108" s="238">
        <f>data!Z62</f>
        <v>0</v>
      </c>
      <c r="F108" s="238">
        <f>data!AA62</f>
        <v>0</v>
      </c>
      <c r="G108" s="238">
        <f>data!AB62</f>
        <v>85847</v>
      </c>
      <c r="H108" s="238">
        <f>data!AC62</f>
        <v>42590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53944.6</v>
      </c>
      <c r="D110" s="238">
        <f>data!Y64</f>
        <v>37396.43</v>
      </c>
      <c r="E110" s="238">
        <f>data!Z64</f>
        <v>0</v>
      </c>
      <c r="F110" s="238">
        <f>data!AA64</f>
        <v>0</v>
      </c>
      <c r="G110" s="238">
        <f>data!AB64</f>
        <v>1631102.45</v>
      </c>
      <c r="H110" s="238">
        <f>data!AC64</f>
        <v>15658.93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167942.21</v>
      </c>
      <c r="D112" s="238">
        <f>data!Y66</f>
        <v>253039.46999999997</v>
      </c>
      <c r="E112" s="238">
        <f>data!Z66</f>
        <v>0</v>
      </c>
      <c r="F112" s="238">
        <f>data!AA66</f>
        <v>0</v>
      </c>
      <c r="G112" s="238">
        <f>data!AB66</f>
        <v>155470.48000000001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184660</v>
      </c>
      <c r="E113" s="238">
        <f>data!Z67</f>
        <v>0</v>
      </c>
      <c r="F113" s="238">
        <f>data!AA67</f>
        <v>0</v>
      </c>
      <c r="G113" s="238">
        <f>data!AB67</f>
        <v>687</v>
      </c>
      <c r="H113" s="238">
        <f>data!AC67</f>
        <v>1124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83198.42</v>
      </c>
      <c r="H114" s="238">
        <f>data!AC68</f>
        <v>7255.01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3029.06</v>
      </c>
      <c r="D115" s="238">
        <f>data!Y69</f>
        <v>173908.25999999998</v>
      </c>
      <c r="E115" s="238">
        <f>data!Z69</f>
        <v>0</v>
      </c>
      <c r="F115" s="238">
        <f>data!AA69</f>
        <v>0</v>
      </c>
      <c r="G115" s="238">
        <f>data!AB69</f>
        <v>112567.24</v>
      </c>
      <c r="H115" s="238">
        <f>data!AC69</f>
        <v>3780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224915.87</v>
      </c>
      <c r="D117" s="238">
        <f>data!Y85</f>
        <v>1824476.9799999997</v>
      </c>
      <c r="E117" s="238">
        <f>data!Z85</f>
        <v>0</v>
      </c>
      <c r="F117" s="238">
        <f>data!AA85</f>
        <v>0</v>
      </c>
      <c r="G117" s="238">
        <f>data!AB85</f>
        <v>2463710.3400000003</v>
      </c>
      <c r="H117" s="238">
        <f>data!AC85</f>
        <v>190390.97999999998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352180</v>
      </c>
      <c r="D119" s="246">
        <f>+data!M690</f>
        <v>628220</v>
      </c>
      <c r="E119" s="246">
        <f>+data!M691</f>
        <v>0</v>
      </c>
      <c r="F119" s="246">
        <f>+data!M692</f>
        <v>0</v>
      </c>
      <c r="G119" s="246">
        <f>+data!M693</f>
        <v>781663</v>
      </c>
      <c r="H119" s="246">
        <f>+data!M694</f>
        <v>42039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199269</v>
      </c>
      <c r="D120" s="238">
        <f>data!Y87</f>
        <v>55562.37</v>
      </c>
      <c r="E120" s="238">
        <f>data!Z87</f>
        <v>0</v>
      </c>
      <c r="F120" s="238">
        <f>data!AA87</f>
        <v>0</v>
      </c>
      <c r="G120" s="238">
        <f>data!AB87</f>
        <v>1016924</v>
      </c>
      <c r="H120" s="238">
        <f>data!AC87</f>
        <v>91861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4686839.0599999996</v>
      </c>
      <c r="D121" s="238">
        <f>data!Y88</f>
        <v>3337743.82</v>
      </c>
      <c r="E121" s="238">
        <f>data!Z88</f>
        <v>0</v>
      </c>
      <c r="F121" s="238">
        <f>data!AA88</f>
        <v>0</v>
      </c>
      <c r="G121" s="238">
        <f>data!AB88</f>
        <v>4791601.42</v>
      </c>
      <c r="H121" s="238">
        <f>data!AC88</f>
        <v>58851.71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4886108.0599999996</v>
      </c>
      <c r="D122" s="238">
        <f>data!Y89</f>
        <v>3393306.19</v>
      </c>
      <c r="E122" s="238">
        <f>data!Z89</f>
        <v>0</v>
      </c>
      <c r="F122" s="238">
        <f>data!AA89</f>
        <v>0</v>
      </c>
      <c r="G122" s="238">
        <f>data!AB89</f>
        <v>5808525.4199999999</v>
      </c>
      <c r="H122" s="238">
        <f>data!AC89</f>
        <v>150712.71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2704.8</v>
      </c>
      <c r="E124" s="238">
        <f>data!Z90</f>
        <v>0</v>
      </c>
      <c r="F124" s="238">
        <f>data!AA90</f>
        <v>0</v>
      </c>
      <c r="G124" s="238">
        <f>data!AB90</f>
        <v>235.4</v>
      </c>
      <c r="H124" s="238">
        <f>data!AC90</f>
        <v>110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367.8</v>
      </c>
      <c r="E126" s="238">
        <f>data!Z92</f>
        <v>0</v>
      </c>
      <c r="F126" s="238">
        <f>data!AA92</f>
        <v>0</v>
      </c>
      <c r="G126" s="238">
        <f>data!AB92</f>
        <v>23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2675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Newport Hospital &amp; Health Services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35388.129999999997</v>
      </c>
      <c r="D137" s="238">
        <f>data!AF59</f>
        <v>0</v>
      </c>
      <c r="E137" s="238">
        <f>data!AG59</f>
        <v>9246</v>
      </c>
      <c r="F137" s="238">
        <f>data!AH59</f>
        <v>0</v>
      </c>
      <c r="G137" s="238">
        <f>data!AI59</f>
        <v>0</v>
      </c>
      <c r="H137" s="238">
        <f>data!AJ59</f>
        <v>37259</v>
      </c>
      <c r="I137" s="238">
        <f>data!AK59</f>
        <v>4030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11.24</v>
      </c>
      <c r="D138" s="245">
        <f>data!AF60</f>
        <v>0</v>
      </c>
      <c r="E138" s="245">
        <f>data!AG60</f>
        <v>25.950000000000003</v>
      </c>
      <c r="F138" s="245">
        <f>data!AH60</f>
        <v>0</v>
      </c>
      <c r="G138" s="245">
        <f>data!AI60</f>
        <v>0</v>
      </c>
      <c r="H138" s="245">
        <f>data!AJ60</f>
        <v>36.06</v>
      </c>
      <c r="I138" s="245">
        <f>data!AK60</f>
        <v>1.1599999999999999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876324.29</v>
      </c>
      <c r="D139" s="238">
        <f>data!AF61</f>
        <v>0</v>
      </c>
      <c r="E139" s="238">
        <f>data!AG61</f>
        <v>4409048.58</v>
      </c>
      <c r="F139" s="238">
        <f>data!AH61</f>
        <v>0</v>
      </c>
      <c r="G139" s="238">
        <f>data!AI61</f>
        <v>0</v>
      </c>
      <c r="H139" s="238">
        <f>data!AJ61</f>
        <v>5186854.68</v>
      </c>
      <c r="I139" s="238">
        <f>data!AK61</f>
        <v>103156.64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225923</v>
      </c>
      <c r="D140" s="238">
        <f>data!AF62</f>
        <v>0</v>
      </c>
      <c r="E140" s="238">
        <f>data!AG62</f>
        <v>807977</v>
      </c>
      <c r="F140" s="238">
        <f>data!AH62</f>
        <v>0</v>
      </c>
      <c r="G140" s="238">
        <f>data!AI62</f>
        <v>0</v>
      </c>
      <c r="H140" s="238">
        <f>data!AJ62</f>
        <v>1157523</v>
      </c>
      <c r="I140" s="238">
        <f>data!AK62</f>
        <v>28078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119509.5</v>
      </c>
      <c r="D141" s="238">
        <f>data!AF63</f>
        <v>0</v>
      </c>
      <c r="E141" s="238">
        <f>data!AG63</f>
        <v>284040</v>
      </c>
      <c r="F141" s="238">
        <f>data!AH63</f>
        <v>0</v>
      </c>
      <c r="G141" s="238">
        <f>data!AI63</f>
        <v>0</v>
      </c>
      <c r="H141" s="238">
        <f>data!AJ63</f>
        <v>1201373.17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26211.48</v>
      </c>
      <c r="D142" s="238">
        <f>data!AF64</f>
        <v>0</v>
      </c>
      <c r="E142" s="238">
        <f>data!AG64</f>
        <v>139476.06</v>
      </c>
      <c r="F142" s="238">
        <f>data!AH64</f>
        <v>0</v>
      </c>
      <c r="G142" s="238">
        <f>data!AI64</f>
        <v>0</v>
      </c>
      <c r="H142" s="238">
        <f>data!AJ64</f>
        <v>290035.33</v>
      </c>
      <c r="I142" s="238">
        <f>data!AK64</f>
        <v>1902.76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239.07999999998719</v>
      </c>
      <c r="D144" s="238">
        <f>data!AF66</f>
        <v>0</v>
      </c>
      <c r="E144" s="238">
        <f>data!AG66</f>
        <v>377099.44</v>
      </c>
      <c r="F144" s="238">
        <f>data!AH66</f>
        <v>188727.8</v>
      </c>
      <c r="G144" s="238">
        <f>data!AI66</f>
        <v>0</v>
      </c>
      <c r="H144" s="238">
        <f>data!AJ66</f>
        <v>8602.99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7735</v>
      </c>
      <c r="D145" s="238">
        <f>data!AF67</f>
        <v>0</v>
      </c>
      <c r="E145" s="238">
        <f>data!AG67</f>
        <v>47070</v>
      </c>
      <c r="F145" s="238">
        <f>data!AH67</f>
        <v>0</v>
      </c>
      <c r="G145" s="238">
        <f>data!AI67</f>
        <v>0</v>
      </c>
      <c r="H145" s="238">
        <f>data!AJ67</f>
        <v>344797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17811.900000000001</v>
      </c>
      <c r="F146" s="238">
        <f>data!AH68</f>
        <v>0</v>
      </c>
      <c r="G146" s="238">
        <f>data!AI68</f>
        <v>0</v>
      </c>
      <c r="H146" s="238">
        <f>data!AJ68</f>
        <v>1798.65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160571.6</v>
      </c>
      <c r="D147" s="238">
        <f>data!AF69</f>
        <v>0</v>
      </c>
      <c r="E147" s="238">
        <f>data!AG69</f>
        <v>189695</v>
      </c>
      <c r="F147" s="238">
        <f>data!AH69</f>
        <v>0</v>
      </c>
      <c r="G147" s="238">
        <f>data!AI69</f>
        <v>0</v>
      </c>
      <c r="H147" s="238">
        <f>data!AJ69</f>
        <v>282866.96000000002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1416513.9500000002</v>
      </c>
      <c r="D149" s="238">
        <f>data!AF85</f>
        <v>0</v>
      </c>
      <c r="E149" s="238">
        <f>data!AG85</f>
        <v>6272217.9800000004</v>
      </c>
      <c r="F149" s="238">
        <f>data!AH85</f>
        <v>188727.8</v>
      </c>
      <c r="G149" s="238">
        <f>data!AI85</f>
        <v>0</v>
      </c>
      <c r="H149" s="238">
        <f>data!AJ85</f>
        <v>8473851.7800000012</v>
      </c>
      <c r="I149" s="238">
        <f>data!AK85</f>
        <v>133137.40000000002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707279</v>
      </c>
      <c r="D151" s="246">
        <f>+data!M697</f>
        <v>0</v>
      </c>
      <c r="E151" s="246">
        <f>+data!M698</f>
        <v>2507557</v>
      </c>
      <c r="F151" s="246">
        <f>+data!M699</f>
        <v>50573</v>
      </c>
      <c r="G151" s="246">
        <f>+data!M700</f>
        <v>73794</v>
      </c>
      <c r="H151" s="246">
        <f>+data!M701</f>
        <v>3002690</v>
      </c>
      <c r="I151" s="246">
        <f>+data!M702</f>
        <v>50150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266847</v>
      </c>
      <c r="D152" s="238">
        <f>data!AF87</f>
        <v>0</v>
      </c>
      <c r="E152" s="238">
        <f>data!AG87</f>
        <v>323485</v>
      </c>
      <c r="F152" s="238">
        <f>data!AH87</f>
        <v>0</v>
      </c>
      <c r="G152" s="238">
        <f>data!AI87</f>
        <v>1360</v>
      </c>
      <c r="H152" s="238">
        <f>data!AJ87</f>
        <v>711686.8</v>
      </c>
      <c r="I152" s="238">
        <f>data!AK87</f>
        <v>164869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3543135</v>
      </c>
      <c r="D153" s="238">
        <f>data!AF88</f>
        <v>0</v>
      </c>
      <c r="E153" s="238">
        <f>data!AG88</f>
        <v>14358871.949999999</v>
      </c>
      <c r="F153" s="238">
        <f>data!AH88</f>
        <v>0</v>
      </c>
      <c r="G153" s="238">
        <f>data!AI88</f>
        <v>1102294.03</v>
      </c>
      <c r="H153" s="238">
        <f>data!AJ88</f>
        <v>11836490.66</v>
      </c>
      <c r="I153" s="238">
        <f>data!AK88</f>
        <v>275107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3809982</v>
      </c>
      <c r="D154" s="238">
        <f>data!AF89</f>
        <v>0</v>
      </c>
      <c r="E154" s="238">
        <f>data!AG89</f>
        <v>14682356.949999999</v>
      </c>
      <c r="F154" s="238">
        <f>data!AH89</f>
        <v>0</v>
      </c>
      <c r="G154" s="238">
        <f>data!AI89</f>
        <v>1103654.03</v>
      </c>
      <c r="H154" s="238">
        <f>data!AJ89</f>
        <v>12548177.460000001</v>
      </c>
      <c r="I154" s="238">
        <f>data!AK89</f>
        <v>439976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4609.59</v>
      </c>
      <c r="D156" s="238">
        <f>data!AF90</f>
        <v>0</v>
      </c>
      <c r="E156" s="238">
        <f>data!AG90</f>
        <v>2486.5</v>
      </c>
      <c r="F156" s="238">
        <f>data!AH90</f>
        <v>0</v>
      </c>
      <c r="G156" s="238">
        <f>data!AI90</f>
        <v>0</v>
      </c>
      <c r="H156" s="238">
        <f>data!AJ90</f>
        <v>18410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455</v>
      </c>
      <c r="D158" s="238">
        <f>data!AF92</f>
        <v>0</v>
      </c>
      <c r="E158" s="238">
        <f>data!AG92</f>
        <v>1180.5999999999999</v>
      </c>
      <c r="F158" s="238">
        <f>data!AH92</f>
        <v>235</v>
      </c>
      <c r="G158" s="238">
        <f>data!AI92</f>
        <v>0</v>
      </c>
      <c r="H158" s="238">
        <f>data!AJ92</f>
        <v>2962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3464</v>
      </c>
      <c r="D159" s="238">
        <f>data!AF93</f>
        <v>0</v>
      </c>
      <c r="E159" s="238">
        <f>data!AG93</f>
        <v>5476</v>
      </c>
      <c r="F159" s="238">
        <f>data!AH93</f>
        <v>540</v>
      </c>
      <c r="G159" s="238">
        <f>data!AI93</f>
        <v>0</v>
      </c>
      <c r="H159" s="238">
        <f>data!AJ93</f>
        <v>395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16</v>
      </c>
      <c r="F160" s="245">
        <f>data!AH94</f>
        <v>0</v>
      </c>
      <c r="G160" s="245">
        <f>data!AI94</f>
        <v>0</v>
      </c>
      <c r="H160" s="245">
        <f>data!AJ94</f>
        <v>2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Newport Hospital &amp; Health Services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370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11187.5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201.51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11389.01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3201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7903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23857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31760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Newport Hospital &amp; Health Services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9492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0.04</v>
      </c>
      <c r="G202" s="245">
        <f>data!AW60</f>
        <v>0</v>
      </c>
      <c r="H202" s="245">
        <f>data!AX60</f>
        <v>0</v>
      </c>
      <c r="I202" s="245">
        <f>data!AY60</f>
        <v>6.82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1818.1</v>
      </c>
      <c r="G203" s="238">
        <f>data!AW61</f>
        <v>0</v>
      </c>
      <c r="H203" s="238">
        <f>data!AX61</f>
        <v>0</v>
      </c>
      <c r="I203" s="238">
        <f>data!AY61</f>
        <v>364293.78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509</v>
      </c>
      <c r="G204" s="238">
        <f>data!AW62</f>
        <v>0</v>
      </c>
      <c r="H204" s="238">
        <f>data!AX62</f>
        <v>0</v>
      </c>
      <c r="I204" s="238">
        <f>data!AY62</f>
        <v>115611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9230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206521.59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1796.62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2386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3013.32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7884.2800000000007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2327.1</v>
      </c>
      <c r="G213" s="238">
        <f>data!AW85</f>
        <v>0</v>
      </c>
      <c r="H213" s="238">
        <f>data!AX85</f>
        <v>0</v>
      </c>
      <c r="I213" s="238">
        <f>data!AY85</f>
        <v>710736.59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499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2735.4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Newport Hospital &amp; Health Services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94160.37000000001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1.36</v>
      </c>
      <c r="E234" s="245">
        <f>data!BB60</f>
        <v>1.01</v>
      </c>
      <c r="F234" s="245">
        <f>data!BC60</f>
        <v>0</v>
      </c>
      <c r="G234" s="245">
        <f>data!BD60</f>
        <v>3.75</v>
      </c>
      <c r="H234" s="245">
        <f>data!BE60</f>
        <v>7.24</v>
      </c>
      <c r="I234" s="245">
        <f>data!BF60</f>
        <v>11.86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39940.69</v>
      </c>
      <c r="E235" s="238">
        <f>data!BB61</f>
        <v>84330.58</v>
      </c>
      <c r="F235" s="238">
        <f>data!BC61</f>
        <v>0</v>
      </c>
      <c r="G235" s="238">
        <f>data!BD61</f>
        <v>222937.77</v>
      </c>
      <c r="H235" s="238">
        <f>data!BE61</f>
        <v>516589.52</v>
      </c>
      <c r="I235" s="238">
        <f>data!BF61</f>
        <v>644135.85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18456</v>
      </c>
      <c r="E236" s="238">
        <f>data!BB62</f>
        <v>28636</v>
      </c>
      <c r="F236" s="238">
        <f>data!BC62</f>
        <v>0</v>
      </c>
      <c r="G236" s="238">
        <f>data!BD62</f>
        <v>87814</v>
      </c>
      <c r="H236" s="238">
        <f>data!BE62</f>
        <v>160034</v>
      </c>
      <c r="I236" s="238">
        <f>data!BF62</f>
        <v>240933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23928.61</v>
      </c>
      <c r="E238" s="238">
        <f>data!BB64</f>
        <v>72.92</v>
      </c>
      <c r="F238" s="238">
        <f>data!BC64</f>
        <v>0</v>
      </c>
      <c r="G238" s="238">
        <f>data!BD64</f>
        <v>1218.99</v>
      </c>
      <c r="H238" s="238">
        <f>data!BE64</f>
        <v>18194.79</v>
      </c>
      <c r="I238" s="238">
        <f>data!BF64</f>
        <v>50676.79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197.73000000000002</v>
      </c>
      <c r="H240" s="238">
        <f>data!BE66</f>
        <v>28010.63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2114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202552</v>
      </c>
      <c r="I241" s="238">
        <f>data!BF67</f>
        <v>287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2584.8000000000002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3119.37</v>
      </c>
      <c r="E243" s="238">
        <f>data!BB69</f>
        <v>0</v>
      </c>
      <c r="F243" s="238">
        <f>data!BC69</f>
        <v>0</v>
      </c>
      <c r="G243" s="238">
        <f>data!BD69</f>
        <v>71527.039999999994</v>
      </c>
      <c r="H243" s="238">
        <f>data!BE69</f>
        <v>783119.46000000008</v>
      </c>
      <c r="I243" s="238">
        <f>data!BF69</f>
        <v>33546.99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87558.67</v>
      </c>
      <c r="E245" s="238">
        <f>data!BB85</f>
        <v>113039.5</v>
      </c>
      <c r="F245" s="238">
        <f>data!BC85</f>
        <v>0</v>
      </c>
      <c r="G245" s="238">
        <f>data!BD85</f>
        <v>383695.52999999997</v>
      </c>
      <c r="H245" s="238">
        <f>data!BE85</f>
        <v>1711085.2000000002</v>
      </c>
      <c r="I245" s="238">
        <f>data!BF85</f>
        <v>969579.63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694.7</v>
      </c>
      <c r="E252" s="254">
        <f>data!BB90</f>
        <v>0</v>
      </c>
      <c r="F252" s="254">
        <f>data!BC90</f>
        <v>0</v>
      </c>
      <c r="G252" s="254">
        <f>data!BD90</f>
        <v>1391.5</v>
      </c>
      <c r="H252" s="254">
        <f>data!BE90</f>
        <v>23560.81</v>
      </c>
      <c r="I252" s="254">
        <f>data!BF90</f>
        <v>1034.53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Newport Hospital &amp; Health Services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3.85</v>
      </c>
      <c r="D266" s="245">
        <f>data!BH60</f>
        <v>0.68</v>
      </c>
      <c r="E266" s="245">
        <f>data!BI60</f>
        <v>0</v>
      </c>
      <c r="F266" s="245">
        <f>data!BJ60</f>
        <v>6.99</v>
      </c>
      <c r="G266" s="245">
        <f>data!BK60</f>
        <v>22.72</v>
      </c>
      <c r="H266" s="245">
        <f>data!BL60</f>
        <v>9.43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391296.75</v>
      </c>
      <c r="D267" s="238">
        <f>data!BH61</f>
        <v>51100.53</v>
      </c>
      <c r="E267" s="238">
        <f>data!BI61</f>
        <v>0</v>
      </c>
      <c r="F267" s="238">
        <f>data!BJ61</f>
        <v>878136.06</v>
      </c>
      <c r="G267" s="238">
        <f>data!BK61</f>
        <v>1363419.11</v>
      </c>
      <c r="H267" s="238">
        <f>data!BL61</f>
        <v>483537.44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97908</v>
      </c>
      <c r="D268" s="238">
        <f>data!BH62</f>
        <v>20416</v>
      </c>
      <c r="E268" s="238">
        <f>data!BI62</f>
        <v>0</v>
      </c>
      <c r="F268" s="238">
        <f>data!BJ62</f>
        <v>218265</v>
      </c>
      <c r="G268" s="238">
        <f>data!BK62</f>
        <v>486755</v>
      </c>
      <c r="H268" s="238">
        <f>data!BL62</f>
        <v>157806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106499.2</v>
      </c>
      <c r="D270" s="238">
        <f>data!BH64</f>
        <v>48.15</v>
      </c>
      <c r="E270" s="238">
        <f>data!BI64</f>
        <v>0</v>
      </c>
      <c r="F270" s="238">
        <f>data!BJ64</f>
        <v>2667.78</v>
      </c>
      <c r="G270" s="238">
        <f>data!BK64</f>
        <v>21576.66</v>
      </c>
      <c r="H270" s="238">
        <f>data!BL64</f>
        <v>10142.790000000001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2091.2800000000002</v>
      </c>
      <c r="D272" s="238">
        <f>data!BH66</f>
        <v>0</v>
      </c>
      <c r="E272" s="238">
        <f>data!BI66</f>
        <v>0</v>
      </c>
      <c r="F272" s="238">
        <f>data!BJ66</f>
        <v>124579.71</v>
      </c>
      <c r="G272" s="238">
        <f>data!BK66</f>
        <v>201982.11000000002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19525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1390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1639.53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418545.51999999996</v>
      </c>
      <c r="D275" s="238">
        <f>data!BH69</f>
        <v>507.36</v>
      </c>
      <c r="E275" s="238">
        <f>data!BI69</f>
        <v>0</v>
      </c>
      <c r="F275" s="238">
        <f>data!BJ69</f>
        <v>138396.65</v>
      </c>
      <c r="G275" s="238">
        <f>data!BK69</f>
        <v>154445.13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1035865.75</v>
      </c>
      <c r="D277" s="238">
        <f>data!BH85</f>
        <v>72072.039999999994</v>
      </c>
      <c r="E277" s="238">
        <f>data!BI85</f>
        <v>0</v>
      </c>
      <c r="F277" s="238">
        <f>data!BJ85</f>
        <v>1362045.2</v>
      </c>
      <c r="G277" s="238">
        <f>data!BK85</f>
        <v>2231207.54</v>
      </c>
      <c r="H277" s="238">
        <f>data!BL85</f>
        <v>651486.23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1418.33</v>
      </c>
      <c r="D284" s="254">
        <f>data!BH90</f>
        <v>701.1</v>
      </c>
      <c r="E284" s="254">
        <f>data!BI90</f>
        <v>0</v>
      </c>
      <c r="F284" s="254">
        <f>data!BJ90</f>
        <v>0</v>
      </c>
      <c r="G284" s="254">
        <f>data!BK90</f>
        <v>3893.7</v>
      </c>
      <c r="H284" s="254">
        <f>data!BL90</f>
        <v>947.5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Newport Hospital &amp; Health Services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4.7699999999999996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5.01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816116.7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547796.91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182656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141314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7012.56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5886.34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197390.13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4171.3100000000004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2954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4581.26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237799.07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458392.03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1445555.7200000002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1160514.5900000001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6207.37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4076.96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Newport Hospital &amp; Health Services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2.2799999999999998</v>
      </c>
      <c r="E330" s="245">
        <f>data!BW60</f>
        <v>0</v>
      </c>
      <c r="F330" s="245">
        <f>data!BX60</f>
        <v>2.38</v>
      </c>
      <c r="G330" s="245">
        <f>data!BY60</f>
        <v>6.05</v>
      </c>
      <c r="H330" s="245">
        <f>data!BZ60</f>
        <v>0</v>
      </c>
      <c r="I330" s="245">
        <f>data!CA60</f>
        <v>1.23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160247.76999999999</v>
      </c>
      <c r="E331" s="257">
        <f>data!BW61</f>
        <v>0</v>
      </c>
      <c r="F331" s="257">
        <f>data!BX61</f>
        <v>282839.21999999997</v>
      </c>
      <c r="G331" s="257">
        <f>data!BY61</f>
        <v>790029.67</v>
      </c>
      <c r="H331" s="257">
        <f>data!BZ61</f>
        <v>0</v>
      </c>
      <c r="I331" s="257">
        <f>data!CA61</f>
        <v>132726.85999999999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51551</v>
      </c>
      <c r="E332" s="257">
        <f>data!BW62</f>
        <v>0</v>
      </c>
      <c r="F332" s="257">
        <f>data!BX62</f>
        <v>75598</v>
      </c>
      <c r="G332" s="257">
        <f>data!BY62</f>
        <v>208570</v>
      </c>
      <c r="H332" s="257">
        <f>data!BZ62</f>
        <v>0</v>
      </c>
      <c r="I332" s="257">
        <f>data!CA62</f>
        <v>31315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27387.06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817.22</v>
      </c>
      <c r="E334" s="257">
        <f>data!BW64</f>
        <v>0</v>
      </c>
      <c r="F334" s="257">
        <f>data!BX64</f>
        <v>1348.15</v>
      </c>
      <c r="G334" s="257">
        <f>data!BY64</f>
        <v>9517.01</v>
      </c>
      <c r="H334" s="257">
        <f>data!BZ64</f>
        <v>0</v>
      </c>
      <c r="I334" s="257">
        <f>data!CA64</f>
        <v>3990.15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7611.77</v>
      </c>
      <c r="E336" s="257">
        <f>data!BW66</f>
        <v>0</v>
      </c>
      <c r="F336" s="257">
        <f>data!BX66</f>
        <v>104663.84</v>
      </c>
      <c r="G336" s="257">
        <f>data!BY66</f>
        <v>0.54</v>
      </c>
      <c r="H336" s="257">
        <f>data!BZ66</f>
        <v>0</v>
      </c>
      <c r="I336" s="257">
        <f>data!CA66</f>
        <v>17590.16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2968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617972.24</v>
      </c>
      <c r="E339" s="257">
        <f>data!BW69</f>
        <v>0</v>
      </c>
      <c r="F339" s="257">
        <f>data!BX69</f>
        <v>18700.419999999998</v>
      </c>
      <c r="G339" s="257">
        <f>data!BY69</f>
        <v>6657.92</v>
      </c>
      <c r="H339" s="257">
        <f>data!BZ69</f>
        <v>0</v>
      </c>
      <c r="I339" s="257">
        <f>data!CA69</f>
        <v>253647.43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838200</v>
      </c>
      <c r="E341" s="238">
        <f>data!BW85</f>
        <v>0</v>
      </c>
      <c r="F341" s="238">
        <f>data!BX85</f>
        <v>513504.69</v>
      </c>
      <c r="G341" s="238">
        <f>data!BY85</f>
        <v>1014775.1400000001</v>
      </c>
      <c r="H341" s="238">
        <f>data!BZ85</f>
        <v>0</v>
      </c>
      <c r="I341" s="238">
        <f>data!CA85</f>
        <v>439269.6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1754</v>
      </c>
      <c r="E348" s="254">
        <f>data!BW90</f>
        <v>0</v>
      </c>
      <c r="F348" s="254">
        <f>data!BX90</f>
        <v>304.33</v>
      </c>
      <c r="G348" s="254">
        <f>data!BY90</f>
        <v>615.75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Newport Hospital &amp; Health Services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7.0000000000000007E-2</v>
      </c>
      <c r="E362" s="260"/>
      <c r="F362" s="248"/>
      <c r="G362" s="248"/>
      <c r="H362" s="248"/>
      <c r="I362" s="261">
        <f>data!CE60</f>
        <v>239.02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13892.43</v>
      </c>
      <c r="E363" s="262"/>
      <c r="F363" s="262"/>
      <c r="G363" s="262"/>
      <c r="H363" s="262"/>
      <c r="I363" s="257">
        <f>data!CE61</f>
        <v>25399606.040000003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2570</v>
      </c>
      <c r="E364" s="262"/>
      <c r="F364" s="262"/>
      <c r="G364" s="262"/>
      <c r="H364" s="262"/>
      <c r="I364" s="257">
        <f>data!CE62</f>
        <v>6275457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1876727.23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4832.21</v>
      </c>
      <c r="E366" s="262"/>
      <c r="F366" s="262"/>
      <c r="G366" s="262"/>
      <c r="H366" s="262"/>
      <c r="I366" s="257">
        <f>data!CE64</f>
        <v>5710938.8000000007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6.73</v>
      </c>
      <c r="E368" s="262"/>
      <c r="F368" s="262"/>
      <c r="G368" s="262"/>
      <c r="H368" s="262"/>
      <c r="I368" s="257">
        <f>data!CE66</f>
        <v>2527476.3699999996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1273821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-5580</v>
      </c>
      <c r="E370" s="262"/>
      <c r="F370" s="262"/>
      <c r="G370" s="262"/>
      <c r="H370" s="262"/>
      <c r="I370" s="257">
        <f>data!CE68</f>
        <v>121581.48999999999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1182.4100000000001</v>
      </c>
      <c r="E371" s="257">
        <f>data!CD69</f>
        <v>576770.66999999993</v>
      </c>
      <c r="F371" s="262"/>
      <c r="G371" s="262"/>
      <c r="H371" s="262"/>
      <c r="I371" s="257">
        <f>data!CE69</f>
        <v>5717809.919999999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16903.78</v>
      </c>
      <c r="E373" s="257">
        <f>data!CD85</f>
        <v>576770.66999999993</v>
      </c>
      <c r="F373" s="262"/>
      <c r="G373" s="262"/>
      <c r="H373" s="262"/>
      <c r="I373" s="238">
        <f>data!CE85</f>
        <v>48903417.850000016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588959.44999999995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11420626.16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68958952.679999992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80379578.840000004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1778</v>
      </c>
      <c r="E380" s="248"/>
      <c r="F380" s="248"/>
      <c r="G380" s="248"/>
      <c r="H380" s="248"/>
      <c r="I380" s="238">
        <f>data!CE90</f>
        <v>94160.37000000001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9492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9180.6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26516.400000000001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55.5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5656711</v>
      </c>
      <c r="C47" s="273">
        <v>0</v>
      </c>
      <c r="D47" s="273">
        <v>0</v>
      </c>
      <c r="E47" s="273">
        <v>609960.69999999995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49590.239999999998</v>
      </c>
      <c r="P47" s="273">
        <v>322930.78999999998</v>
      </c>
      <c r="Q47" s="273">
        <v>0</v>
      </c>
      <c r="R47" s="273">
        <v>85993.43</v>
      </c>
      <c r="S47" s="273">
        <v>0</v>
      </c>
      <c r="T47" s="273">
        <v>0</v>
      </c>
      <c r="U47" s="273">
        <v>207983.33</v>
      </c>
      <c r="V47" s="273">
        <v>0</v>
      </c>
      <c r="W47" s="273">
        <v>0</v>
      </c>
      <c r="X47" s="273">
        <v>0</v>
      </c>
      <c r="Y47" s="273">
        <v>222648.32000000001</v>
      </c>
      <c r="Z47" s="273">
        <v>0</v>
      </c>
      <c r="AA47" s="273">
        <v>0</v>
      </c>
      <c r="AB47" s="273">
        <v>79061.39</v>
      </c>
      <c r="AC47" s="273">
        <v>15598</v>
      </c>
      <c r="AD47" s="273">
        <v>0</v>
      </c>
      <c r="AE47" s="273">
        <v>227433.24</v>
      </c>
      <c r="AF47" s="273">
        <v>0</v>
      </c>
      <c r="AG47" s="273">
        <v>767771.95</v>
      </c>
      <c r="AH47" s="273">
        <v>0</v>
      </c>
      <c r="AI47" s="273">
        <v>0</v>
      </c>
      <c r="AJ47" s="273">
        <v>1027821.94</v>
      </c>
      <c r="AK47" s="273">
        <v>11548.76</v>
      </c>
      <c r="AL47" s="273">
        <v>1010.7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184.74</v>
      </c>
      <c r="AW47" s="273">
        <v>0</v>
      </c>
      <c r="AX47" s="273">
        <v>0</v>
      </c>
      <c r="AY47" s="273">
        <v>106322.45</v>
      </c>
      <c r="AZ47" s="273">
        <v>0</v>
      </c>
      <c r="BA47" s="273">
        <v>30082.46</v>
      </c>
      <c r="BB47" s="273">
        <v>13432.16</v>
      </c>
      <c r="BC47" s="273">
        <v>0</v>
      </c>
      <c r="BD47" s="273">
        <v>65725.37</v>
      </c>
      <c r="BE47" s="273">
        <v>122711.37</v>
      </c>
      <c r="BF47" s="273">
        <v>197739.55</v>
      </c>
      <c r="BG47" s="273">
        <v>97551.39</v>
      </c>
      <c r="BH47" s="273">
        <v>20584.419999999998</v>
      </c>
      <c r="BI47" s="273">
        <v>0</v>
      </c>
      <c r="BJ47" s="273">
        <v>185364.8</v>
      </c>
      <c r="BK47" s="273">
        <v>325541.96999999997</v>
      </c>
      <c r="BL47" s="273">
        <v>122918.11</v>
      </c>
      <c r="BM47" s="273">
        <v>0</v>
      </c>
      <c r="BN47" s="273">
        <v>182040.13</v>
      </c>
      <c r="BO47" s="273">
        <v>0</v>
      </c>
      <c r="BP47" s="273">
        <v>0</v>
      </c>
      <c r="BQ47" s="273">
        <v>0</v>
      </c>
      <c r="BR47" s="273">
        <v>176623.6</v>
      </c>
      <c r="BS47" s="273">
        <v>0</v>
      </c>
      <c r="BT47" s="273">
        <v>0</v>
      </c>
      <c r="BU47" s="273">
        <v>0</v>
      </c>
      <c r="BV47" s="273">
        <v>49297.34</v>
      </c>
      <c r="BW47" s="273">
        <v>0</v>
      </c>
      <c r="BX47" s="273">
        <v>72682.58</v>
      </c>
      <c r="BY47" s="273">
        <v>223527.17</v>
      </c>
      <c r="BZ47" s="273">
        <v>0</v>
      </c>
      <c r="CA47" s="273">
        <v>33101.11</v>
      </c>
      <c r="CB47" s="273">
        <v>0</v>
      </c>
      <c r="CC47" s="273">
        <v>1927.33</v>
      </c>
      <c r="CD47" s="16"/>
      <c r="CE47" s="25">
        <v>5656710.8399999999</v>
      </c>
      <c r="CF47" s="328">
        <v>0</v>
      </c>
    </row>
    <row r="48" spans="1:84" x14ac:dyDescent="0.25">
      <c r="A48" s="25" t="s">
        <v>231</v>
      </c>
      <c r="B48" s="272">
        <v>105119.44000000041</v>
      </c>
      <c r="C48" s="25">
        <v>0</v>
      </c>
      <c r="D48" s="25">
        <v>0</v>
      </c>
      <c r="E48" s="25">
        <v>12501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1057</v>
      </c>
      <c r="P48" s="25">
        <v>4911</v>
      </c>
      <c r="Q48" s="25">
        <v>0</v>
      </c>
      <c r="R48" s="25">
        <v>2313</v>
      </c>
      <c r="S48" s="25">
        <v>0</v>
      </c>
      <c r="T48" s="25">
        <v>0</v>
      </c>
      <c r="U48" s="25">
        <v>3245</v>
      </c>
      <c r="V48" s="25">
        <v>0</v>
      </c>
      <c r="W48" s="25">
        <v>0</v>
      </c>
      <c r="X48" s="25">
        <v>0</v>
      </c>
      <c r="Y48" s="25">
        <v>3841</v>
      </c>
      <c r="Z48" s="25">
        <v>0</v>
      </c>
      <c r="AA48" s="25">
        <v>0</v>
      </c>
      <c r="AB48" s="25">
        <v>1623</v>
      </c>
      <c r="AC48" s="25">
        <v>246</v>
      </c>
      <c r="AD48" s="25">
        <v>0</v>
      </c>
      <c r="AE48" s="25">
        <v>3926</v>
      </c>
      <c r="AF48" s="25">
        <v>0</v>
      </c>
      <c r="AG48" s="25">
        <v>17744</v>
      </c>
      <c r="AH48" s="25">
        <v>0</v>
      </c>
      <c r="AI48" s="25">
        <v>0</v>
      </c>
      <c r="AJ48" s="25">
        <v>21107</v>
      </c>
      <c r="AK48" s="25">
        <v>341</v>
      </c>
      <c r="AL48" s="25">
        <v>49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5</v>
      </c>
      <c r="AW48" s="25">
        <v>0</v>
      </c>
      <c r="AX48" s="25">
        <v>0</v>
      </c>
      <c r="AY48" s="25">
        <v>1505</v>
      </c>
      <c r="AZ48" s="25">
        <v>0</v>
      </c>
      <c r="BA48" s="25">
        <v>354</v>
      </c>
      <c r="BB48" s="25">
        <v>257</v>
      </c>
      <c r="BC48" s="25">
        <v>0</v>
      </c>
      <c r="BD48" s="25">
        <v>984</v>
      </c>
      <c r="BE48" s="25">
        <v>2131</v>
      </c>
      <c r="BF48" s="25">
        <v>2531</v>
      </c>
      <c r="BG48" s="25">
        <v>1676</v>
      </c>
      <c r="BH48" s="25">
        <v>273</v>
      </c>
      <c r="BI48" s="25">
        <v>0</v>
      </c>
      <c r="BJ48" s="25">
        <v>3299</v>
      </c>
      <c r="BK48" s="25">
        <v>4444</v>
      </c>
      <c r="BL48" s="25">
        <v>1773</v>
      </c>
      <c r="BM48" s="25">
        <v>0</v>
      </c>
      <c r="BN48" s="25">
        <v>3055</v>
      </c>
      <c r="BO48" s="25">
        <v>0</v>
      </c>
      <c r="BP48" s="25">
        <v>0</v>
      </c>
      <c r="BQ48" s="25">
        <v>0</v>
      </c>
      <c r="BR48" s="25">
        <v>3339</v>
      </c>
      <c r="BS48" s="25">
        <v>0</v>
      </c>
      <c r="BT48" s="25">
        <v>0</v>
      </c>
      <c r="BU48" s="25">
        <v>0</v>
      </c>
      <c r="BV48" s="25">
        <v>628</v>
      </c>
      <c r="BW48" s="25">
        <v>0</v>
      </c>
      <c r="BX48" s="25">
        <v>1302</v>
      </c>
      <c r="BY48" s="25">
        <v>3769</v>
      </c>
      <c r="BZ48" s="25">
        <v>0</v>
      </c>
      <c r="CA48" s="25">
        <v>792</v>
      </c>
      <c r="CB48" s="25">
        <v>0</v>
      </c>
      <c r="CC48" s="25">
        <v>101</v>
      </c>
      <c r="CD48" s="25" t="s">
        <v>1058</v>
      </c>
      <c r="CE48" s="25" t="s">
        <v>1058</v>
      </c>
      <c r="CF48" s="328">
        <v>0</v>
      </c>
    </row>
    <row r="49" spans="1:84" x14ac:dyDescent="0.25">
      <c r="A49" s="16" t="s">
        <v>232</v>
      </c>
      <c r="B49" s="25">
        <v>5761830.4400000004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1067408.5900000001</v>
      </c>
      <c r="C51" s="273">
        <v>0</v>
      </c>
      <c r="D51" s="273">
        <v>0</v>
      </c>
      <c r="E51" s="273">
        <v>63368</v>
      </c>
      <c r="F51" s="273">
        <v>0</v>
      </c>
      <c r="G51" s="273">
        <v>0</v>
      </c>
      <c r="H51" s="273">
        <v>0</v>
      </c>
      <c r="I51" s="273">
        <v>0</v>
      </c>
      <c r="J51" s="273">
        <v>1798.77</v>
      </c>
      <c r="K51" s="273">
        <v>0</v>
      </c>
      <c r="L51" s="273">
        <v>0</v>
      </c>
      <c r="M51" s="273">
        <v>0</v>
      </c>
      <c r="N51" s="273">
        <v>0</v>
      </c>
      <c r="O51" s="273">
        <v>18452.330000000002</v>
      </c>
      <c r="P51" s="273">
        <v>123879.55</v>
      </c>
      <c r="Q51" s="273">
        <v>0</v>
      </c>
      <c r="R51" s="273">
        <v>9786.8799999999992</v>
      </c>
      <c r="S51" s="273">
        <v>271.31</v>
      </c>
      <c r="T51" s="273">
        <v>0</v>
      </c>
      <c r="U51" s="273">
        <v>69430.12</v>
      </c>
      <c r="V51" s="273">
        <v>398.31</v>
      </c>
      <c r="W51" s="273">
        <v>0</v>
      </c>
      <c r="X51" s="273">
        <v>0</v>
      </c>
      <c r="Y51" s="273">
        <v>159282.49</v>
      </c>
      <c r="Z51" s="273">
        <v>0</v>
      </c>
      <c r="AA51" s="273">
        <v>0</v>
      </c>
      <c r="AB51" s="273">
        <v>686.76</v>
      </c>
      <c r="AC51" s="273">
        <v>0</v>
      </c>
      <c r="AD51" s="273">
        <v>0</v>
      </c>
      <c r="AE51" s="273">
        <v>9086.6</v>
      </c>
      <c r="AF51" s="273">
        <v>0</v>
      </c>
      <c r="AG51" s="273">
        <v>35159.11</v>
      </c>
      <c r="AH51" s="273">
        <v>0</v>
      </c>
      <c r="AI51" s="273">
        <v>0</v>
      </c>
      <c r="AJ51" s="273">
        <v>357554.9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2385.83</v>
      </c>
      <c r="AZ51" s="273">
        <v>0</v>
      </c>
      <c r="BA51" s="273">
        <v>2114.02</v>
      </c>
      <c r="BB51" s="273">
        <v>0</v>
      </c>
      <c r="BC51" s="273">
        <v>0</v>
      </c>
      <c r="BD51" s="273">
        <v>0</v>
      </c>
      <c r="BE51" s="273">
        <v>170527.43</v>
      </c>
      <c r="BF51" s="273">
        <v>1147.02</v>
      </c>
      <c r="BG51" s="273">
        <v>34767.440000000002</v>
      </c>
      <c r="BH51" s="273">
        <v>0</v>
      </c>
      <c r="BI51" s="273">
        <v>0</v>
      </c>
      <c r="BJ51" s="273">
        <v>0</v>
      </c>
      <c r="BK51" s="273">
        <v>1389.96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2953.63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2968.13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1067408.5899999996</v>
      </c>
      <c r="CF51" s="328">
        <v>0</v>
      </c>
    </row>
    <row r="52" spans="1:84" x14ac:dyDescent="0.25">
      <c r="A52" s="31" t="s">
        <v>234</v>
      </c>
      <c r="B52" s="272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  <c r="CF52" s="328">
        <v>0</v>
      </c>
    </row>
    <row r="53" spans="1:84" x14ac:dyDescent="0.25">
      <c r="A53" s="16" t="s">
        <v>232</v>
      </c>
      <c r="B53" s="25">
        <v>1067408.5900000001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1366</v>
      </c>
      <c r="F59" s="273">
        <v>0</v>
      </c>
      <c r="G59" s="273">
        <v>0</v>
      </c>
      <c r="H59" s="273">
        <v>0</v>
      </c>
      <c r="I59" s="273">
        <v>0</v>
      </c>
      <c r="J59" s="273">
        <v>66</v>
      </c>
      <c r="K59" s="273">
        <v>0</v>
      </c>
      <c r="L59" s="273">
        <v>882</v>
      </c>
      <c r="M59" s="273">
        <v>0</v>
      </c>
      <c r="N59" s="273">
        <v>0</v>
      </c>
      <c r="O59" s="273">
        <v>0</v>
      </c>
      <c r="P59" s="329">
        <v>26300</v>
      </c>
      <c r="Q59" s="330">
        <v>0</v>
      </c>
      <c r="R59" s="330">
        <v>26300</v>
      </c>
      <c r="S59" s="331">
        <v>0</v>
      </c>
      <c r="T59" s="331">
        <v>0</v>
      </c>
      <c r="U59" s="332">
        <v>88932</v>
      </c>
      <c r="V59" s="330">
        <v>0</v>
      </c>
      <c r="W59" s="330">
        <v>5879</v>
      </c>
      <c r="X59" s="330">
        <v>20860</v>
      </c>
      <c r="Y59" s="330">
        <v>16860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32594</v>
      </c>
      <c r="AF59" s="330">
        <v>0</v>
      </c>
      <c r="AG59" s="330">
        <v>9515</v>
      </c>
      <c r="AH59" s="330">
        <v>0</v>
      </c>
      <c r="AI59" s="330">
        <v>4</v>
      </c>
      <c r="AJ59" s="330">
        <v>32338</v>
      </c>
      <c r="AK59" s="330">
        <v>3462</v>
      </c>
      <c r="AL59" s="330">
        <v>742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2735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15563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24.9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2.2999999999999998</v>
      </c>
      <c r="P60" s="329">
        <v>10.8</v>
      </c>
      <c r="Q60" s="329">
        <v>0</v>
      </c>
      <c r="R60" s="329">
        <v>1.7</v>
      </c>
      <c r="S60" s="278">
        <v>0</v>
      </c>
      <c r="T60" s="278">
        <v>0</v>
      </c>
      <c r="U60" s="333">
        <v>10.3</v>
      </c>
      <c r="V60" s="329">
        <v>0</v>
      </c>
      <c r="W60" s="329">
        <v>0</v>
      </c>
      <c r="X60" s="329">
        <v>0</v>
      </c>
      <c r="Y60" s="329">
        <v>10.3</v>
      </c>
      <c r="Z60" s="329">
        <v>0</v>
      </c>
      <c r="AA60" s="329">
        <v>0</v>
      </c>
      <c r="AB60" s="278">
        <v>2.7</v>
      </c>
      <c r="AC60" s="329">
        <v>0.2</v>
      </c>
      <c r="AD60" s="329">
        <v>0</v>
      </c>
      <c r="AE60" s="329">
        <v>11.1</v>
      </c>
      <c r="AF60" s="329">
        <v>0</v>
      </c>
      <c r="AG60" s="329">
        <v>26.900000000000002</v>
      </c>
      <c r="AH60" s="329">
        <v>0</v>
      </c>
      <c r="AI60" s="329">
        <v>0</v>
      </c>
      <c r="AJ60" s="329">
        <v>35.9</v>
      </c>
      <c r="AK60" s="329">
        <v>0.9</v>
      </c>
      <c r="AL60" s="329">
        <v>0.1</v>
      </c>
      <c r="AM60" s="329">
        <v>0</v>
      </c>
      <c r="AN60" s="329">
        <v>0</v>
      </c>
      <c r="AO60" s="329">
        <v>0</v>
      </c>
      <c r="AP60" s="329">
        <v>0</v>
      </c>
      <c r="AQ60" s="329">
        <v>0</v>
      </c>
      <c r="AR60" s="329">
        <v>0</v>
      </c>
      <c r="AS60" s="329">
        <v>0</v>
      </c>
      <c r="AT60" s="329">
        <v>0</v>
      </c>
      <c r="AU60" s="329">
        <v>0</v>
      </c>
      <c r="AV60" s="278">
        <v>5</v>
      </c>
      <c r="AW60" s="278">
        <v>0</v>
      </c>
      <c r="AX60" s="278">
        <v>0</v>
      </c>
      <c r="AY60" s="329">
        <v>21.6</v>
      </c>
      <c r="AZ60" s="329">
        <v>0</v>
      </c>
      <c r="BA60" s="278">
        <v>2.6</v>
      </c>
      <c r="BB60" s="278">
        <v>0.7</v>
      </c>
      <c r="BC60" s="278">
        <v>0</v>
      </c>
      <c r="BD60" s="278">
        <v>3.8</v>
      </c>
      <c r="BE60" s="329">
        <v>7.2</v>
      </c>
      <c r="BF60" s="278">
        <v>16.2</v>
      </c>
      <c r="BG60" s="278">
        <v>3.6</v>
      </c>
      <c r="BH60" s="278">
        <v>0.9</v>
      </c>
      <c r="BI60" s="278">
        <v>0</v>
      </c>
      <c r="BJ60" s="278">
        <v>6.4</v>
      </c>
      <c r="BK60" s="278">
        <v>16.8</v>
      </c>
      <c r="BL60" s="278">
        <v>7.7</v>
      </c>
      <c r="BM60" s="278">
        <v>0</v>
      </c>
      <c r="BN60" s="278">
        <v>5.5</v>
      </c>
      <c r="BO60" s="278">
        <v>0</v>
      </c>
      <c r="BP60" s="278">
        <v>0</v>
      </c>
      <c r="BQ60" s="278">
        <v>0</v>
      </c>
      <c r="BR60" s="278">
        <v>6.2</v>
      </c>
      <c r="BS60" s="278">
        <v>0</v>
      </c>
      <c r="BT60" s="278">
        <v>0</v>
      </c>
      <c r="BU60" s="278">
        <v>0</v>
      </c>
      <c r="BV60" s="278">
        <v>2.7</v>
      </c>
      <c r="BW60" s="278">
        <v>0</v>
      </c>
      <c r="BX60" s="278">
        <v>2.8</v>
      </c>
      <c r="BY60" s="278">
        <v>6.5</v>
      </c>
      <c r="BZ60" s="278">
        <v>0</v>
      </c>
      <c r="CA60" s="278">
        <v>1.1000000000000001</v>
      </c>
      <c r="CB60" s="278">
        <v>0</v>
      </c>
      <c r="CC60" s="278">
        <v>0.1</v>
      </c>
      <c r="CD60" s="209" t="s">
        <v>247</v>
      </c>
      <c r="CE60" s="227">
        <v>255.49999999999994</v>
      </c>
      <c r="CF60" s="334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2695925.56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227865.86</v>
      </c>
      <c r="P61" s="330">
        <v>1059006.78</v>
      </c>
      <c r="Q61" s="330">
        <v>0</v>
      </c>
      <c r="R61" s="330">
        <v>498694.22</v>
      </c>
      <c r="S61" s="280">
        <v>0</v>
      </c>
      <c r="T61" s="280">
        <v>0</v>
      </c>
      <c r="U61" s="332">
        <v>699746.46</v>
      </c>
      <c r="V61" s="330">
        <v>0</v>
      </c>
      <c r="W61" s="330">
        <v>0</v>
      </c>
      <c r="X61" s="330">
        <v>0</v>
      </c>
      <c r="Y61" s="330">
        <v>828363.04</v>
      </c>
      <c r="Z61" s="330">
        <v>0</v>
      </c>
      <c r="AA61" s="330">
        <v>0</v>
      </c>
      <c r="AB61" s="281">
        <v>349992.29</v>
      </c>
      <c r="AC61" s="330">
        <v>53019.88</v>
      </c>
      <c r="AD61" s="330">
        <v>0</v>
      </c>
      <c r="AE61" s="330">
        <v>846744.62</v>
      </c>
      <c r="AF61" s="330">
        <v>0</v>
      </c>
      <c r="AG61" s="330">
        <v>3826455</v>
      </c>
      <c r="AH61" s="330">
        <v>0</v>
      </c>
      <c r="AI61" s="330">
        <v>0</v>
      </c>
      <c r="AJ61" s="330">
        <v>4551744.18</v>
      </c>
      <c r="AK61" s="330">
        <v>73448.98</v>
      </c>
      <c r="AL61" s="330">
        <v>10467.469999999999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0</v>
      </c>
      <c r="AV61" s="280">
        <v>971.34</v>
      </c>
      <c r="AW61" s="280">
        <v>0</v>
      </c>
      <c r="AX61" s="280">
        <v>0</v>
      </c>
      <c r="AY61" s="330">
        <v>324534.40999999997</v>
      </c>
      <c r="AZ61" s="330">
        <v>0</v>
      </c>
      <c r="BA61" s="280">
        <v>76333.42</v>
      </c>
      <c r="BB61" s="280">
        <v>55387.34</v>
      </c>
      <c r="BC61" s="280">
        <v>0</v>
      </c>
      <c r="BD61" s="280">
        <v>212305.81</v>
      </c>
      <c r="BE61" s="330">
        <v>459628.68</v>
      </c>
      <c r="BF61" s="280">
        <v>545782.54</v>
      </c>
      <c r="BG61" s="280">
        <v>361323.95</v>
      </c>
      <c r="BH61" s="280">
        <v>58878.16</v>
      </c>
      <c r="BI61" s="280">
        <v>0</v>
      </c>
      <c r="BJ61" s="280">
        <v>711369.56</v>
      </c>
      <c r="BK61" s="280">
        <v>958361.33</v>
      </c>
      <c r="BL61" s="280">
        <v>382243.51</v>
      </c>
      <c r="BM61" s="280">
        <v>0</v>
      </c>
      <c r="BN61" s="280">
        <v>658807.6</v>
      </c>
      <c r="BO61" s="280">
        <v>0</v>
      </c>
      <c r="BP61" s="280">
        <v>0</v>
      </c>
      <c r="BQ61" s="280">
        <v>0</v>
      </c>
      <c r="BR61" s="280">
        <v>720057.19</v>
      </c>
      <c r="BS61" s="280">
        <v>0</v>
      </c>
      <c r="BT61" s="280">
        <v>0</v>
      </c>
      <c r="BU61" s="280">
        <v>0</v>
      </c>
      <c r="BV61" s="280">
        <v>135338.19</v>
      </c>
      <c r="BW61" s="280">
        <v>0</v>
      </c>
      <c r="BX61" s="280">
        <v>280869.92</v>
      </c>
      <c r="BY61" s="280">
        <v>812782.68</v>
      </c>
      <c r="BZ61" s="280">
        <v>0</v>
      </c>
      <c r="CA61" s="280">
        <v>170820.73</v>
      </c>
      <c r="CB61" s="280">
        <v>0</v>
      </c>
      <c r="CC61" s="280">
        <v>21796.77</v>
      </c>
      <c r="CD61" s="24" t="s">
        <v>247</v>
      </c>
      <c r="CE61" s="25">
        <v>22669067.470000006</v>
      </c>
      <c r="CF61" s="328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622462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50647</v>
      </c>
      <c r="P62" s="25">
        <v>327842</v>
      </c>
      <c r="Q62" s="25">
        <v>0</v>
      </c>
      <c r="R62" s="25">
        <v>88306</v>
      </c>
      <c r="S62" s="25">
        <v>0</v>
      </c>
      <c r="T62" s="25">
        <v>0</v>
      </c>
      <c r="U62" s="25">
        <v>211228</v>
      </c>
      <c r="V62" s="25">
        <v>0</v>
      </c>
      <c r="W62" s="25">
        <v>0</v>
      </c>
      <c r="X62" s="25">
        <v>0</v>
      </c>
      <c r="Y62" s="25">
        <v>226489</v>
      </c>
      <c r="Z62" s="25">
        <v>0</v>
      </c>
      <c r="AA62" s="25">
        <v>0</v>
      </c>
      <c r="AB62" s="25">
        <v>80684</v>
      </c>
      <c r="AC62" s="25">
        <v>15844</v>
      </c>
      <c r="AD62" s="25">
        <v>0</v>
      </c>
      <c r="AE62" s="25">
        <v>231359</v>
      </c>
      <c r="AF62" s="25">
        <v>0</v>
      </c>
      <c r="AG62" s="25">
        <v>785516</v>
      </c>
      <c r="AH62" s="25">
        <v>0</v>
      </c>
      <c r="AI62" s="25">
        <v>0</v>
      </c>
      <c r="AJ62" s="25">
        <v>1048929</v>
      </c>
      <c r="AK62" s="25">
        <v>11890</v>
      </c>
      <c r="AL62" s="25">
        <v>1060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190</v>
      </c>
      <c r="AW62" s="25">
        <v>0</v>
      </c>
      <c r="AX62" s="25">
        <v>0</v>
      </c>
      <c r="AY62" s="25">
        <v>107827</v>
      </c>
      <c r="AZ62" s="25">
        <v>0</v>
      </c>
      <c r="BA62" s="25">
        <v>30436</v>
      </c>
      <c r="BB62" s="25">
        <v>13689</v>
      </c>
      <c r="BC62" s="25">
        <v>0</v>
      </c>
      <c r="BD62" s="25">
        <v>66709</v>
      </c>
      <c r="BE62" s="25">
        <v>124842</v>
      </c>
      <c r="BF62" s="25">
        <v>200271</v>
      </c>
      <c r="BG62" s="25">
        <v>99227</v>
      </c>
      <c r="BH62" s="25">
        <v>20857</v>
      </c>
      <c r="BI62" s="25">
        <v>0</v>
      </c>
      <c r="BJ62" s="25">
        <v>188664</v>
      </c>
      <c r="BK62" s="25">
        <v>329986</v>
      </c>
      <c r="BL62" s="25">
        <v>124691</v>
      </c>
      <c r="BM62" s="25">
        <v>0</v>
      </c>
      <c r="BN62" s="25">
        <v>185095</v>
      </c>
      <c r="BO62" s="25">
        <v>0</v>
      </c>
      <c r="BP62" s="25">
        <v>0</v>
      </c>
      <c r="BQ62" s="25">
        <v>0</v>
      </c>
      <c r="BR62" s="25">
        <v>179963</v>
      </c>
      <c r="BS62" s="25">
        <v>0</v>
      </c>
      <c r="BT62" s="25">
        <v>0</v>
      </c>
      <c r="BU62" s="25">
        <v>0</v>
      </c>
      <c r="BV62" s="25">
        <v>49925</v>
      </c>
      <c r="BW62" s="25">
        <v>0</v>
      </c>
      <c r="BX62" s="25">
        <v>73985</v>
      </c>
      <c r="BY62" s="25">
        <v>227296</v>
      </c>
      <c r="BZ62" s="25">
        <v>0</v>
      </c>
      <c r="CA62" s="25">
        <v>33893</v>
      </c>
      <c r="CB62" s="25">
        <v>0</v>
      </c>
      <c r="CC62" s="25">
        <v>2028</v>
      </c>
      <c r="CD62" s="24" t="s">
        <v>247</v>
      </c>
      <c r="CE62" s="25">
        <v>5761830</v>
      </c>
      <c r="CF62" s="328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0</v>
      </c>
      <c r="Q63" s="330">
        <v>0</v>
      </c>
      <c r="R63" s="330">
        <v>55800</v>
      </c>
      <c r="S63" s="280">
        <v>0</v>
      </c>
      <c r="T63" s="280">
        <v>0</v>
      </c>
      <c r="U63" s="332">
        <v>9033.9</v>
      </c>
      <c r="V63" s="330">
        <v>0</v>
      </c>
      <c r="W63" s="330">
        <v>1727.5</v>
      </c>
      <c r="X63" s="330">
        <v>9828.48</v>
      </c>
      <c r="Y63" s="330">
        <v>140303.10999999999</v>
      </c>
      <c r="Z63" s="330">
        <v>0</v>
      </c>
      <c r="AA63" s="330">
        <v>0</v>
      </c>
      <c r="AB63" s="281">
        <v>86879.1</v>
      </c>
      <c r="AC63" s="330">
        <v>0</v>
      </c>
      <c r="AD63" s="330">
        <v>0</v>
      </c>
      <c r="AE63" s="330">
        <v>40658.25</v>
      </c>
      <c r="AF63" s="330">
        <v>0</v>
      </c>
      <c r="AG63" s="330">
        <v>189960</v>
      </c>
      <c r="AH63" s="330">
        <v>0</v>
      </c>
      <c r="AI63" s="330">
        <v>0</v>
      </c>
      <c r="AJ63" s="330">
        <v>997321.99</v>
      </c>
      <c r="AK63" s="330">
        <v>0</v>
      </c>
      <c r="AL63" s="330">
        <v>4537.5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0</v>
      </c>
      <c r="AW63" s="280">
        <v>0</v>
      </c>
      <c r="AX63" s="280">
        <v>0</v>
      </c>
      <c r="AY63" s="330">
        <v>10237.5</v>
      </c>
      <c r="AZ63" s="330">
        <v>0</v>
      </c>
      <c r="BA63" s="280">
        <v>0</v>
      </c>
      <c r="BB63" s="280">
        <v>0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54580.6</v>
      </c>
      <c r="BK63" s="280">
        <v>0</v>
      </c>
      <c r="BL63" s="280">
        <v>0</v>
      </c>
      <c r="BM63" s="280">
        <v>0</v>
      </c>
      <c r="BN63" s="280">
        <v>145864.09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31515.13</v>
      </c>
      <c r="BY63" s="280">
        <v>47550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1825797.1500000001</v>
      </c>
      <c r="CF63" s="328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153799.01999999999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31163.89</v>
      </c>
      <c r="P64" s="330">
        <v>278977.15000000002</v>
      </c>
      <c r="Q64" s="330">
        <v>0</v>
      </c>
      <c r="R64" s="330">
        <v>40.840000000000003</v>
      </c>
      <c r="S64" s="280">
        <v>1350855.48</v>
      </c>
      <c r="T64" s="280">
        <v>0</v>
      </c>
      <c r="U64" s="332">
        <v>630579.63</v>
      </c>
      <c r="V64" s="330">
        <v>0</v>
      </c>
      <c r="W64" s="330">
        <v>0</v>
      </c>
      <c r="X64" s="330">
        <v>43818.78</v>
      </c>
      <c r="Y64" s="330">
        <v>25221.17</v>
      </c>
      <c r="Z64" s="330">
        <v>0</v>
      </c>
      <c r="AA64" s="330">
        <v>0</v>
      </c>
      <c r="AB64" s="281">
        <v>1762882.21</v>
      </c>
      <c r="AC64" s="330">
        <v>10.81</v>
      </c>
      <c r="AD64" s="330">
        <v>0</v>
      </c>
      <c r="AE64" s="330">
        <v>16853.009999999998</v>
      </c>
      <c r="AF64" s="330">
        <v>0</v>
      </c>
      <c r="AG64" s="330">
        <v>126313.12</v>
      </c>
      <c r="AH64" s="330">
        <v>1718.7</v>
      </c>
      <c r="AI64" s="330">
        <v>0</v>
      </c>
      <c r="AJ64" s="330">
        <v>225505.36</v>
      </c>
      <c r="AK64" s="330">
        <v>1899.36</v>
      </c>
      <c r="AL64" s="330">
        <v>0</v>
      </c>
      <c r="AM64" s="330">
        <v>0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0</v>
      </c>
      <c r="AV64" s="280">
        <v>291.07</v>
      </c>
      <c r="AW64" s="280">
        <v>0</v>
      </c>
      <c r="AX64" s="280">
        <v>0</v>
      </c>
      <c r="AY64" s="330">
        <v>224406.91</v>
      </c>
      <c r="AZ64" s="330">
        <v>0</v>
      </c>
      <c r="BA64" s="280">
        <v>21821.93</v>
      </c>
      <c r="BB64" s="280">
        <v>649.48</v>
      </c>
      <c r="BC64" s="280">
        <v>0</v>
      </c>
      <c r="BD64" s="280">
        <v>60627.09</v>
      </c>
      <c r="BE64" s="330">
        <v>11079.29</v>
      </c>
      <c r="BF64" s="280">
        <v>34116.17</v>
      </c>
      <c r="BG64" s="280">
        <v>57960.53</v>
      </c>
      <c r="BH64" s="280">
        <v>239.83</v>
      </c>
      <c r="BI64" s="280">
        <v>0</v>
      </c>
      <c r="BJ64" s="280">
        <v>3890.82</v>
      </c>
      <c r="BK64" s="280">
        <v>12477.74</v>
      </c>
      <c r="BL64" s="280">
        <v>4481.8599999999997</v>
      </c>
      <c r="BM64" s="280">
        <v>0</v>
      </c>
      <c r="BN64" s="280">
        <v>23805.61</v>
      </c>
      <c r="BO64" s="280">
        <v>0</v>
      </c>
      <c r="BP64" s="280">
        <v>0</v>
      </c>
      <c r="BQ64" s="280">
        <v>0</v>
      </c>
      <c r="BR64" s="280">
        <v>7211.95</v>
      </c>
      <c r="BS64" s="280">
        <v>0</v>
      </c>
      <c r="BT64" s="280">
        <v>0</v>
      </c>
      <c r="BU64" s="280">
        <v>0</v>
      </c>
      <c r="BV64" s="280">
        <v>3545.3</v>
      </c>
      <c r="BW64" s="280">
        <v>0</v>
      </c>
      <c r="BX64" s="280">
        <v>2533.2600000000002</v>
      </c>
      <c r="BY64" s="280">
        <v>8914.68</v>
      </c>
      <c r="BZ64" s="280">
        <v>0</v>
      </c>
      <c r="CA64" s="280">
        <v>15410.99</v>
      </c>
      <c r="CB64" s="280">
        <v>0</v>
      </c>
      <c r="CC64" s="280">
        <v>3833.33</v>
      </c>
      <c r="CD64" s="24" t="s">
        <v>247</v>
      </c>
      <c r="CE64" s="25">
        <v>5146936.370000002</v>
      </c>
      <c r="CF64" s="328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0</v>
      </c>
      <c r="V65" s="330">
        <v>0</v>
      </c>
      <c r="W65" s="330">
        <v>0</v>
      </c>
      <c r="X65" s="330">
        <v>0</v>
      </c>
      <c r="Y65" s="330">
        <v>0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0</v>
      </c>
      <c r="AW65" s="280">
        <v>0</v>
      </c>
      <c r="AX65" s="280">
        <v>0</v>
      </c>
      <c r="AY65" s="330">
        <v>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  <c r="CF65" s="328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230252.63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3605.54</v>
      </c>
      <c r="P66" s="330">
        <v>4726.75</v>
      </c>
      <c r="Q66" s="330">
        <v>0</v>
      </c>
      <c r="R66" s="330">
        <v>0</v>
      </c>
      <c r="S66" s="280">
        <v>13.65</v>
      </c>
      <c r="T66" s="280">
        <v>0</v>
      </c>
      <c r="U66" s="332">
        <v>264555.23</v>
      </c>
      <c r="V66" s="330">
        <v>0</v>
      </c>
      <c r="W66" s="330">
        <v>352019.5</v>
      </c>
      <c r="X66" s="330">
        <v>93431.78</v>
      </c>
      <c r="Y66" s="330">
        <v>91744.21</v>
      </c>
      <c r="Z66" s="330">
        <v>0</v>
      </c>
      <c r="AA66" s="330">
        <v>0</v>
      </c>
      <c r="AB66" s="281">
        <v>215326.02</v>
      </c>
      <c r="AC66" s="330">
        <v>0</v>
      </c>
      <c r="AD66" s="330">
        <v>0</v>
      </c>
      <c r="AE66" s="330">
        <v>440</v>
      </c>
      <c r="AF66" s="330">
        <v>0</v>
      </c>
      <c r="AG66" s="330">
        <v>22609.61</v>
      </c>
      <c r="AH66" s="330">
        <v>154000</v>
      </c>
      <c r="AI66" s="330">
        <v>0</v>
      </c>
      <c r="AJ66" s="330">
        <v>105160.92</v>
      </c>
      <c r="AK66" s="330">
        <v>0</v>
      </c>
      <c r="AL66" s="330">
        <v>0</v>
      </c>
      <c r="AM66" s="330">
        <v>0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280">
        <v>0</v>
      </c>
      <c r="AW66" s="280">
        <v>0</v>
      </c>
      <c r="AX66" s="280">
        <v>0</v>
      </c>
      <c r="AY66" s="330">
        <v>1850.11</v>
      </c>
      <c r="AZ66" s="330">
        <v>0</v>
      </c>
      <c r="BA66" s="280">
        <v>0</v>
      </c>
      <c r="BB66" s="280">
        <v>0</v>
      </c>
      <c r="BC66" s="280">
        <v>0</v>
      </c>
      <c r="BD66" s="280">
        <v>1789.05</v>
      </c>
      <c r="BE66" s="330">
        <v>253.99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65544.579999999987</v>
      </c>
      <c r="BL66" s="280">
        <v>0</v>
      </c>
      <c r="BM66" s="280">
        <v>0</v>
      </c>
      <c r="BN66" s="280">
        <v>1747.7</v>
      </c>
      <c r="BO66" s="280">
        <v>0</v>
      </c>
      <c r="BP66" s="280">
        <v>0</v>
      </c>
      <c r="BQ66" s="280">
        <v>0</v>
      </c>
      <c r="BR66" s="280">
        <v>6035.75</v>
      </c>
      <c r="BS66" s="280">
        <v>0</v>
      </c>
      <c r="BT66" s="280">
        <v>0</v>
      </c>
      <c r="BU66" s="280">
        <v>0</v>
      </c>
      <c r="BV66" s="280">
        <v>11035.6</v>
      </c>
      <c r="BW66" s="280">
        <v>0</v>
      </c>
      <c r="BX66" s="280">
        <v>51920.17</v>
      </c>
      <c r="BY66" s="280">
        <v>255.36</v>
      </c>
      <c r="BZ66" s="280">
        <v>0</v>
      </c>
      <c r="CA66" s="280">
        <v>16700.27</v>
      </c>
      <c r="CB66" s="280">
        <v>0</v>
      </c>
      <c r="CC66" s="280">
        <v>0</v>
      </c>
      <c r="CD66" s="24" t="s">
        <v>247</v>
      </c>
      <c r="CE66" s="25">
        <v>1695018.4200000004</v>
      </c>
      <c r="CF66" s="328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63368</v>
      </c>
      <c r="F67" s="25">
        <v>0</v>
      </c>
      <c r="G67" s="25">
        <v>0</v>
      </c>
      <c r="H67" s="25">
        <v>0</v>
      </c>
      <c r="I67" s="25">
        <v>0</v>
      </c>
      <c r="J67" s="25">
        <v>1799</v>
      </c>
      <c r="K67" s="25">
        <v>0</v>
      </c>
      <c r="L67" s="25">
        <v>0</v>
      </c>
      <c r="M67" s="25">
        <v>0</v>
      </c>
      <c r="N67" s="25">
        <v>0</v>
      </c>
      <c r="O67" s="25">
        <v>18452</v>
      </c>
      <c r="P67" s="25">
        <v>123880</v>
      </c>
      <c r="Q67" s="25">
        <v>0</v>
      </c>
      <c r="R67" s="25">
        <v>9787</v>
      </c>
      <c r="S67" s="25">
        <v>271</v>
      </c>
      <c r="T67" s="25">
        <v>0</v>
      </c>
      <c r="U67" s="25">
        <v>69430</v>
      </c>
      <c r="V67" s="25">
        <v>398</v>
      </c>
      <c r="W67" s="25">
        <v>0</v>
      </c>
      <c r="X67" s="25">
        <v>0</v>
      </c>
      <c r="Y67" s="25">
        <v>159282</v>
      </c>
      <c r="Z67" s="25">
        <v>0</v>
      </c>
      <c r="AA67" s="25">
        <v>0</v>
      </c>
      <c r="AB67" s="25">
        <v>687</v>
      </c>
      <c r="AC67" s="25">
        <v>0</v>
      </c>
      <c r="AD67" s="25">
        <v>0</v>
      </c>
      <c r="AE67" s="25">
        <v>9087</v>
      </c>
      <c r="AF67" s="25">
        <v>0</v>
      </c>
      <c r="AG67" s="25">
        <v>35159</v>
      </c>
      <c r="AH67" s="25">
        <v>0</v>
      </c>
      <c r="AI67" s="25">
        <v>0</v>
      </c>
      <c r="AJ67" s="25">
        <v>357555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2386</v>
      </c>
      <c r="AZ67" s="25">
        <v>0</v>
      </c>
      <c r="BA67" s="25">
        <v>2114</v>
      </c>
      <c r="BB67" s="25">
        <v>0</v>
      </c>
      <c r="BC67" s="25">
        <v>0</v>
      </c>
      <c r="BD67" s="25">
        <v>0</v>
      </c>
      <c r="BE67" s="25">
        <v>170527</v>
      </c>
      <c r="BF67" s="25">
        <v>1147</v>
      </c>
      <c r="BG67" s="25">
        <v>34767</v>
      </c>
      <c r="BH67" s="25">
        <v>0</v>
      </c>
      <c r="BI67" s="25">
        <v>0</v>
      </c>
      <c r="BJ67" s="25">
        <v>0</v>
      </c>
      <c r="BK67" s="25">
        <v>1390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2954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2968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1067408</v>
      </c>
      <c r="CF67" s="328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2649.41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0">
        <v>0</v>
      </c>
      <c r="Q68" s="330">
        <v>0</v>
      </c>
      <c r="R68" s="330">
        <v>0</v>
      </c>
      <c r="S68" s="280">
        <v>0</v>
      </c>
      <c r="T68" s="280">
        <v>0</v>
      </c>
      <c r="U68" s="332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81">
        <v>76103.820000000007</v>
      </c>
      <c r="AC68" s="330">
        <v>0</v>
      </c>
      <c r="AD68" s="330">
        <v>0</v>
      </c>
      <c r="AE68" s="330">
        <v>0</v>
      </c>
      <c r="AF68" s="330">
        <v>0</v>
      </c>
      <c r="AG68" s="330">
        <v>1235.18</v>
      </c>
      <c r="AH68" s="330">
        <v>0</v>
      </c>
      <c r="AI68" s="330">
        <v>0</v>
      </c>
      <c r="AJ68" s="330">
        <v>1440.83</v>
      </c>
      <c r="AK68" s="330">
        <v>0</v>
      </c>
      <c r="AL68" s="330">
        <v>0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0</v>
      </c>
      <c r="AV68" s="280">
        <v>0</v>
      </c>
      <c r="AW68" s="280">
        <v>0</v>
      </c>
      <c r="AX68" s="280">
        <v>0</v>
      </c>
      <c r="AY68" s="330">
        <v>2965.24</v>
      </c>
      <c r="AZ68" s="330">
        <v>0</v>
      </c>
      <c r="BA68" s="280">
        <v>0</v>
      </c>
      <c r="BB68" s="280">
        <v>0</v>
      </c>
      <c r="BC68" s="280">
        <v>0</v>
      </c>
      <c r="BD68" s="280">
        <v>0</v>
      </c>
      <c r="BE68" s="330">
        <v>1938.6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1743.5</v>
      </c>
      <c r="BL68" s="280">
        <v>0</v>
      </c>
      <c r="BM68" s="280">
        <v>0</v>
      </c>
      <c r="BN68" s="280">
        <v>3279.68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1910</v>
      </c>
      <c r="CD68" s="24" t="s">
        <v>247</v>
      </c>
      <c r="CE68" s="25">
        <v>93266.260000000009</v>
      </c>
      <c r="CF68" s="328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154044.18000000002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337.05</v>
      </c>
      <c r="O69" s="25">
        <v>3794.6499999999996</v>
      </c>
      <c r="P69" s="25">
        <v>45619.819999999992</v>
      </c>
      <c r="Q69" s="25">
        <v>0</v>
      </c>
      <c r="R69" s="25">
        <v>5975.9400000000005</v>
      </c>
      <c r="S69" s="25">
        <v>82975.8</v>
      </c>
      <c r="T69" s="25">
        <v>0</v>
      </c>
      <c r="U69" s="25">
        <v>656856.03</v>
      </c>
      <c r="V69" s="25">
        <v>0</v>
      </c>
      <c r="W69" s="25">
        <v>4405.7</v>
      </c>
      <c r="X69" s="25">
        <v>1114.3499999999999</v>
      </c>
      <c r="Y69" s="25">
        <v>86909.42</v>
      </c>
      <c r="Z69" s="25">
        <v>0</v>
      </c>
      <c r="AA69" s="25">
        <v>0</v>
      </c>
      <c r="AB69" s="25">
        <v>123627.3</v>
      </c>
      <c r="AC69" s="25">
        <v>8774.7000000000007</v>
      </c>
      <c r="AD69" s="25">
        <v>0</v>
      </c>
      <c r="AE69" s="25">
        <v>79805.720000000016</v>
      </c>
      <c r="AF69" s="25">
        <v>0</v>
      </c>
      <c r="AG69" s="25">
        <v>167305.44</v>
      </c>
      <c r="AH69" s="25">
        <v>0</v>
      </c>
      <c r="AI69" s="25">
        <v>0</v>
      </c>
      <c r="AJ69" s="25">
        <v>265285.51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17031.72</v>
      </c>
      <c r="AZ69" s="25">
        <v>0</v>
      </c>
      <c r="BA69" s="25">
        <v>177.66</v>
      </c>
      <c r="BB69" s="25">
        <v>0</v>
      </c>
      <c r="BC69" s="25">
        <v>0</v>
      </c>
      <c r="BD69" s="25">
        <v>78177.88</v>
      </c>
      <c r="BE69" s="25">
        <v>907831.4</v>
      </c>
      <c r="BF69" s="25">
        <v>22089.79</v>
      </c>
      <c r="BG69" s="25">
        <v>362487.43</v>
      </c>
      <c r="BH69" s="25">
        <v>0</v>
      </c>
      <c r="BI69" s="25">
        <v>0</v>
      </c>
      <c r="BJ69" s="25">
        <v>136197.19999999998</v>
      </c>
      <c r="BK69" s="25">
        <v>154073.88999999998</v>
      </c>
      <c r="BL69" s="25">
        <v>0</v>
      </c>
      <c r="BM69" s="25">
        <v>0</v>
      </c>
      <c r="BN69" s="25">
        <v>155712.10999999999</v>
      </c>
      <c r="BO69" s="25">
        <v>0</v>
      </c>
      <c r="BP69" s="25">
        <v>0</v>
      </c>
      <c r="BQ69" s="25">
        <v>0</v>
      </c>
      <c r="BR69" s="25">
        <v>317424.34999999998</v>
      </c>
      <c r="BS69" s="25">
        <v>0</v>
      </c>
      <c r="BT69" s="25">
        <v>0</v>
      </c>
      <c r="BU69" s="25">
        <v>0</v>
      </c>
      <c r="BV69" s="25">
        <v>878465.24000000011</v>
      </c>
      <c r="BW69" s="25">
        <v>0</v>
      </c>
      <c r="BX69" s="25">
        <v>50927.61</v>
      </c>
      <c r="BY69" s="25">
        <v>7282.93</v>
      </c>
      <c r="BZ69" s="25">
        <v>0</v>
      </c>
      <c r="CA69" s="25">
        <v>145145.26</v>
      </c>
      <c r="CB69" s="25">
        <v>0</v>
      </c>
      <c r="CC69" s="25">
        <v>250</v>
      </c>
      <c r="CD69" s="25">
        <v>445054.97</v>
      </c>
      <c r="CE69" s="25">
        <v>5365161.05</v>
      </c>
      <c r="CF69" s="328">
        <v>0</v>
      </c>
    </row>
    <row r="70" spans="1:84" x14ac:dyDescent="0.25">
      <c r="A70" s="26" t="s">
        <v>269</v>
      </c>
      <c r="B70" s="335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69880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69880</v>
      </c>
      <c r="CF70" s="328">
        <v>0</v>
      </c>
    </row>
    <row r="71" spans="1:84" x14ac:dyDescent="0.25">
      <c r="A71" s="26" t="s">
        <v>270</v>
      </c>
      <c r="B71" s="335"/>
      <c r="C71" s="282">
        <v>0</v>
      </c>
      <c r="D71" s="282">
        <v>0</v>
      </c>
      <c r="E71" s="282">
        <v>143562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569409.5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72780</v>
      </c>
      <c r="AF71" s="282">
        <v>0</v>
      </c>
      <c r="AG71" s="282">
        <v>15538.63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21090.85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822380.98</v>
      </c>
      <c r="CF71" s="328">
        <v>0</v>
      </c>
    </row>
    <row r="72" spans="1:84" x14ac:dyDescent="0.25">
      <c r="A72" s="26" t="s">
        <v>271</v>
      </c>
      <c r="B72" s="335"/>
      <c r="C72" s="282">
        <v>0</v>
      </c>
      <c r="D72" s="282">
        <v>0</v>
      </c>
      <c r="E72" s="282">
        <v>-1923.24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888</v>
      </c>
      <c r="P72" s="282">
        <v>16439.84</v>
      </c>
      <c r="Q72" s="282">
        <v>0</v>
      </c>
      <c r="R72" s="282">
        <v>0</v>
      </c>
      <c r="S72" s="282">
        <v>0</v>
      </c>
      <c r="T72" s="282">
        <v>0</v>
      </c>
      <c r="U72" s="282">
        <v>6323.17</v>
      </c>
      <c r="V72" s="282">
        <v>0</v>
      </c>
      <c r="W72" s="282">
        <v>0</v>
      </c>
      <c r="X72" s="282">
        <v>0</v>
      </c>
      <c r="Y72" s="282">
        <v>33197.449999999997</v>
      </c>
      <c r="Z72" s="282">
        <v>0</v>
      </c>
      <c r="AA72" s="282">
        <v>0</v>
      </c>
      <c r="AB72" s="282">
        <v>106812.8</v>
      </c>
      <c r="AC72" s="282">
        <v>8774.7000000000007</v>
      </c>
      <c r="AD72" s="282">
        <v>0</v>
      </c>
      <c r="AE72" s="282">
        <v>1150.32</v>
      </c>
      <c r="AF72" s="282">
        <v>0</v>
      </c>
      <c r="AG72" s="282">
        <v>41636.21</v>
      </c>
      <c r="AH72" s="282">
        <v>0</v>
      </c>
      <c r="AI72" s="282">
        <v>0</v>
      </c>
      <c r="AJ72" s="282">
        <v>32033.45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78056.820000000007</v>
      </c>
      <c r="BE72" s="282">
        <v>4842.6099999999997</v>
      </c>
      <c r="BF72" s="282">
        <v>0</v>
      </c>
      <c r="BG72" s="282">
        <v>312427.94</v>
      </c>
      <c r="BH72" s="282">
        <v>0</v>
      </c>
      <c r="BI72" s="282">
        <v>0</v>
      </c>
      <c r="BJ72" s="282">
        <v>129387.29</v>
      </c>
      <c r="BK72" s="282">
        <v>30636.49</v>
      </c>
      <c r="BL72" s="282">
        <v>0</v>
      </c>
      <c r="BM72" s="282">
        <v>0</v>
      </c>
      <c r="BN72" s="282">
        <v>-71487.820000000007</v>
      </c>
      <c r="BO72" s="282">
        <v>0</v>
      </c>
      <c r="BP72" s="282">
        <v>0</v>
      </c>
      <c r="BQ72" s="282">
        <v>0</v>
      </c>
      <c r="BR72" s="282">
        <v>219410.72</v>
      </c>
      <c r="BS72" s="282">
        <v>0</v>
      </c>
      <c r="BT72" s="282">
        <v>0</v>
      </c>
      <c r="BU72" s="282">
        <v>0</v>
      </c>
      <c r="BV72" s="282">
        <v>870374.31</v>
      </c>
      <c r="BW72" s="282">
        <v>0</v>
      </c>
      <c r="BX72" s="282">
        <v>1108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1820089.06</v>
      </c>
      <c r="CF72" s="328">
        <v>0</v>
      </c>
    </row>
    <row r="73" spans="1:84" x14ac:dyDescent="0.25">
      <c r="A73" s="26" t="s">
        <v>272</v>
      </c>
      <c r="B73" s="335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70018.14</v>
      </c>
      <c r="AH73" s="282">
        <v>0</v>
      </c>
      <c r="AI73" s="282">
        <v>0</v>
      </c>
      <c r="AJ73" s="282">
        <v>111264.28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5497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187703.14</v>
      </c>
      <c r="CE73" s="25">
        <v>374482.56</v>
      </c>
      <c r="CF73" s="328">
        <v>0</v>
      </c>
    </row>
    <row r="74" spans="1:84" x14ac:dyDescent="0.25">
      <c r="A74" s="26" t="s">
        <v>273</v>
      </c>
      <c r="B74" s="335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8">
        <v>0</v>
      </c>
    </row>
    <row r="75" spans="1:84" x14ac:dyDescent="0.25">
      <c r="A75" s="26" t="s">
        <v>274</v>
      </c>
      <c r="B75" s="335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36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35"/>
      <c r="C77" s="282">
        <v>0</v>
      </c>
      <c r="D77" s="282">
        <v>0</v>
      </c>
      <c r="E77" s="282">
        <v>4866.38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1531.82</v>
      </c>
      <c r="P77" s="282">
        <v>28364.53</v>
      </c>
      <c r="Q77" s="282">
        <v>0</v>
      </c>
      <c r="R77" s="282">
        <v>3474.94</v>
      </c>
      <c r="S77" s="282">
        <v>0</v>
      </c>
      <c r="T77" s="282">
        <v>0</v>
      </c>
      <c r="U77" s="282">
        <v>2032.21</v>
      </c>
      <c r="V77" s="282">
        <v>0</v>
      </c>
      <c r="W77" s="282">
        <v>0</v>
      </c>
      <c r="X77" s="282">
        <v>942.38</v>
      </c>
      <c r="Y77" s="282">
        <v>48945.89</v>
      </c>
      <c r="Z77" s="282">
        <v>0</v>
      </c>
      <c r="AA77" s="282">
        <v>0</v>
      </c>
      <c r="AB77" s="282">
        <v>2946.01</v>
      </c>
      <c r="AC77" s="282">
        <v>0</v>
      </c>
      <c r="AD77" s="282">
        <v>0</v>
      </c>
      <c r="AE77" s="282">
        <v>3167.19</v>
      </c>
      <c r="AF77" s="282">
        <v>0</v>
      </c>
      <c r="AG77" s="282">
        <v>13255.24</v>
      </c>
      <c r="AH77" s="282">
        <v>0</v>
      </c>
      <c r="AI77" s="282">
        <v>0</v>
      </c>
      <c r="AJ77" s="282">
        <v>2357.56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5422.63</v>
      </c>
      <c r="AZ77" s="282">
        <v>0</v>
      </c>
      <c r="BA77" s="282">
        <v>177.66</v>
      </c>
      <c r="BB77" s="282">
        <v>0</v>
      </c>
      <c r="BC77" s="282">
        <v>0</v>
      </c>
      <c r="BD77" s="282">
        <v>0</v>
      </c>
      <c r="BE77" s="282">
        <v>498985.39</v>
      </c>
      <c r="BF77" s="282">
        <v>588.02</v>
      </c>
      <c r="BG77" s="282">
        <v>449.47</v>
      </c>
      <c r="BH77" s="282">
        <v>0</v>
      </c>
      <c r="BI77" s="282">
        <v>0</v>
      </c>
      <c r="BJ77" s="282">
        <v>0</v>
      </c>
      <c r="BK77" s="282">
        <v>745.56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134.63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618387.51000000013</v>
      </c>
      <c r="CF77" s="328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8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84015.53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84015.53</v>
      </c>
      <c r="CF79" s="328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1875.48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1336.42</v>
      </c>
      <c r="P80" s="282">
        <v>815.45</v>
      </c>
      <c r="Q80" s="282">
        <v>0</v>
      </c>
      <c r="R80" s="282">
        <v>268</v>
      </c>
      <c r="S80" s="282">
        <v>0</v>
      </c>
      <c r="T80" s="282">
        <v>0</v>
      </c>
      <c r="U80" s="282">
        <v>655.02</v>
      </c>
      <c r="V80" s="282">
        <v>0</v>
      </c>
      <c r="W80" s="282">
        <v>0</v>
      </c>
      <c r="X80" s="282">
        <v>0</v>
      </c>
      <c r="Y80" s="282">
        <v>1603.84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415.96</v>
      </c>
      <c r="AF80" s="282">
        <v>0</v>
      </c>
      <c r="AG80" s="282">
        <v>19353.46</v>
      </c>
      <c r="AH80" s="282">
        <v>0</v>
      </c>
      <c r="AI80" s="282">
        <v>0</v>
      </c>
      <c r="AJ80" s="282">
        <v>28586.61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6109.56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-1700</v>
      </c>
      <c r="BH80" s="282">
        <v>0</v>
      </c>
      <c r="BI80" s="282">
        <v>0</v>
      </c>
      <c r="BJ80" s="282">
        <v>2516.38</v>
      </c>
      <c r="BK80" s="282">
        <v>2533.7800000000002</v>
      </c>
      <c r="BL80" s="282">
        <v>0</v>
      </c>
      <c r="BM80" s="282">
        <v>0</v>
      </c>
      <c r="BN80" s="282">
        <v>21894.34</v>
      </c>
      <c r="BO80" s="282">
        <v>0</v>
      </c>
      <c r="BP80" s="282">
        <v>0</v>
      </c>
      <c r="BQ80" s="282">
        <v>0</v>
      </c>
      <c r="BR80" s="282">
        <v>12196.82</v>
      </c>
      <c r="BS80" s="282">
        <v>0</v>
      </c>
      <c r="BT80" s="282">
        <v>0</v>
      </c>
      <c r="BU80" s="282">
        <v>0</v>
      </c>
      <c r="BV80" s="282">
        <v>1904.3</v>
      </c>
      <c r="BW80" s="282">
        <v>0</v>
      </c>
      <c r="BX80" s="282">
        <v>1088.72</v>
      </c>
      <c r="BY80" s="282">
        <v>3683.75</v>
      </c>
      <c r="BZ80" s="282">
        <v>0</v>
      </c>
      <c r="CA80" s="282">
        <v>96864.36</v>
      </c>
      <c r="CB80" s="282">
        <v>0</v>
      </c>
      <c r="CC80" s="282">
        <v>0</v>
      </c>
      <c r="CD80" s="282">
        <v>0</v>
      </c>
      <c r="CE80" s="25">
        <v>202002.25</v>
      </c>
      <c r="CF80" s="328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  <c r="CF81" s="328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2942.22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405</v>
      </c>
      <c r="S82" s="282">
        <v>0</v>
      </c>
      <c r="T82" s="282">
        <v>0</v>
      </c>
      <c r="U82" s="282">
        <v>0</v>
      </c>
      <c r="V82" s="282">
        <v>0</v>
      </c>
      <c r="W82" s="282">
        <v>4405.7</v>
      </c>
      <c r="X82" s="282">
        <v>0</v>
      </c>
      <c r="Y82" s="282">
        <v>0</v>
      </c>
      <c r="Z82" s="282">
        <v>0</v>
      </c>
      <c r="AA82" s="282">
        <v>0</v>
      </c>
      <c r="AB82" s="282">
        <v>10398.77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52310.3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3056.03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397876.4</v>
      </c>
      <c r="BF82" s="282">
        <v>21113.34</v>
      </c>
      <c r="BG82" s="282">
        <v>51310.02</v>
      </c>
      <c r="BH82" s="282">
        <v>0</v>
      </c>
      <c r="BI82" s="282">
        <v>0</v>
      </c>
      <c r="BJ82" s="282">
        <v>0</v>
      </c>
      <c r="BK82" s="282">
        <v>15647.45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559465.23</v>
      </c>
      <c r="CF82" s="328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0">
        <v>2721.3399999999997</v>
      </c>
      <c r="F83" s="330">
        <v>0</v>
      </c>
      <c r="G83" s="273">
        <v>0</v>
      </c>
      <c r="H83" s="273">
        <v>0</v>
      </c>
      <c r="I83" s="330">
        <v>0</v>
      </c>
      <c r="J83" s="330">
        <v>0</v>
      </c>
      <c r="K83" s="330">
        <v>0</v>
      </c>
      <c r="L83" s="330">
        <v>0</v>
      </c>
      <c r="M83" s="273">
        <v>0</v>
      </c>
      <c r="N83" s="273">
        <v>337.05</v>
      </c>
      <c r="O83" s="273">
        <v>38.409999999999854</v>
      </c>
      <c r="P83" s="330">
        <v>0</v>
      </c>
      <c r="Q83" s="330">
        <v>0</v>
      </c>
      <c r="R83" s="332">
        <v>1828</v>
      </c>
      <c r="S83" s="330">
        <v>82975.8</v>
      </c>
      <c r="T83" s="273">
        <v>0</v>
      </c>
      <c r="U83" s="330">
        <v>8556.1299999999992</v>
      </c>
      <c r="V83" s="330">
        <v>0</v>
      </c>
      <c r="W83" s="273">
        <v>0</v>
      </c>
      <c r="X83" s="330">
        <v>171.97</v>
      </c>
      <c r="Y83" s="330">
        <v>3162.24</v>
      </c>
      <c r="Z83" s="330">
        <v>0</v>
      </c>
      <c r="AA83" s="330">
        <v>0</v>
      </c>
      <c r="AB83" s="330">
        <v>3469.72</v>
      </c>
      <c r="AC83" s="330">
        <v>0</v>
      </c>
      <c r="AD83" s="330">
        <v>0</v>
      </c>
      <c r="AE83" s="330">
        <v>2292.25</v>
      </c>
      <c r="AF83" s="330">
        <v>0</v>
      </c>
      <c r="AG83" s="330">
        <v>7503.760000000002</v>
      </c>
      <c r="AH83" s="330">
        <v>0</v>
      </c>
      <c r="AI83" s="330">
        <v>0</v>
      </c>
      <c r="AJ83" s="330">
        <v>38733.31</v>
      </c>
      <c r="AK83" s="330">
        <v>0</v>
      </c>
      <c r="AL83" s="330">
        <v>0</v>
      </c>
      <c r="AM83" s="330">
        <v>0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0</v>
      </c>
      <c r="AV83" s="330">
        <v>0</v>
      </c>
      <c r="AW83" s="330">
        <v>0</v>
      </c>
      <c r="AX83" s="330">
        <v>0</v>
      </c>
      <c r="AY83" s="330">
        <v>2443.4999999999991</v>
      </c>
      <c r="AZ83" s="330">
        <v>0</v>
      </c>
      <c r="BA83" s="330">
        <v>0</v>
      </c>
      <c r="BB83" s="330">
        <v>0</v>
      </c>
      <c r="BC83" s="330">
        <v>0</v>
      </c>
      <c r="BD83" s="330">
        <v>121.06</v>
      </c>
      <c r="BE83" s="330">
        <v>630</v>
      </c>
      <c r="BF83" s="330">
        <v>388.43</v>
      </c>
      <c r="BG83" s="330">
        <v>0</v>
      </c>
      <c r="BH83" s="332">
        <v>0</v>
      </c>
      <c r="BI83" s="330">
        <v>0</v>
      </c>
      <c r="BJ83" s="330">
        <v>4293.53</v>
      </c>
      <c r="BK83" s="330">
        <v>83419.759999999995</v>
      </c>
      <c r="BL83" s="330">
        <v>0</v>
      </c>
      <c r="BM83" s="330">
        <v>0</v>
      </c>
      <c r="BN83" s="330">
        <v>205305.59</v>
      </c>
      <c r="BO83" s="330">
        <v>0</v>
      </c>
      <c r="BP83" s="330">
        <v>0</v>
      </c>
      <c r="BQ83" s="330">
        <v>0</v>
      </c>
      <c r="BR83" s="330">
        <v>1801.2799999999988</v>
      </c>
      <c r="BS83" s="330">
        <v>0</v>
      </c>
      <c r="BT83" s="330">
        <v>0</v>
      </c>
      <c r="BU83" s="330">
        <v>0</v>
      </c>
      <c r="BV83" s="330">
        <v>6052</v>
      </c>
      <c r="BW83" s="330">
        <v>0</v>
      </c>
      <c r="BX83" s="330">
        <v>48730.89</v>
      </c>
      <c r="BY83" s="330">
        <v>3599.1800000000003</v>
      </c>
      <c r="BZ83" s="330">
        <v>0</v>
      </c>
      <c r="CA83" s="330">
        <v>48280.900000000009</v>
      </c>
      <c r="CB83" s="330">
        <v>0</v>
      </c>
      <c r="CC83" s="330">
        <v>250</v>
      </c>
      <c r="CD83" s="282">
        <v>257351.83</v>
      </c>
      <c r="CE83" s="25">
        <v>814457.92999999993</v>
      </c>
      <c r="CF83" s="328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-1984.54</v>
      </c>
      <c r="CE84" s="25">
        <v>-1984.54</v>
      </c>
      <c r="CF84" s="328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3922500.8000000003</v>
      </c>
      <c r="F85" s="25">
        <v>0</v>
      </c>
      <c r="G85" s="25">
        <v>0</v>
      </c>
      <c r="H85" s="25">
        <v>0</v>
      </c>
      <c r="I85" s="25">
        <v>0</v>
      </c>
      <c r="J85" s="25">
        <v>1799</v>
      </c>
      <c r="K85" s="25">
        <v>0</v>
      </c>
      <c r="L85" s="25">
        <v>0</v>
      </c>
      <c r="M85" s="25">
        <v>0</v>
      </c>
      <c r="N85" s="25">
        <v>337.05</v>
      </c>
      <c r="O85" s="25">
        <v>335528.94</v>
      </c>
      <c r="P85" s="25">
        <v>1840052.5000000002</v>
      </c>
      <c r="Q85" s="25">
        <v>0</v>
      </c>
      <c r="R85" s="25">
        <v>658603.99999999988</v>
      </c>
      <c r="S85" s="25">
        <v>1434115.93</v>
      </c>
      <c r="T85" s="25">
        <v>0</v>
      </c>
      <c r="U85" s="25">
        <v>2541429.25</v>
      </c>
      <c r="V85" s="25">
        <v>398</v>
      </c>
      <c r="W85" s="25">
        <v>358152.7</v>
      </c>
      <c r="X85" s="25">
        <v>148193.38999999998</v>
      </c>
      <c r="Y85" s="25">
        <v>1558311.9499999997</v>
      </c>
      <c r="Z85" s="25">
        <v>0</v>
      </c>
      <c r="AA85" s="25">
        <v>0</v>
      </c>
      <c r="AB85" s="25">
        <v>2696181.7399999998</v>
      </c>
      <c r="AC85" s="25">
        <v>77649.39</v>
      </c>
      <c r="AD85" s="25">
        <v>0</v>
      </c>
      <c r="AE85" s="25">
        <v>1224947.6000000001</v>
      </c>
      <c r="AF85" s="25">
        <v>0</v>
      </c>
      <c r="AG85" s="25">
        <v>5154553.3500000006</v>
      </c>
      <c r="AH85" s="25">
        <v>155718.70000000001</v>
      </c>
      <c r="AI85" s="25">
        <v>0</v>
      </c>
      <c r="AJ85" s="25">
        <v>7552942.79</v>
      </c>
      <c r="AK85" s="25">
        <v>87238.34</v>
      </c>
      <c r="AL85" s="25">
        <v>16064.97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1452.41</v>
      </c>
      <c r="AW85" s="25">
        <v>0</v>
      </c>
      <c r="AX85" s="25">
        <v>0</v>
      </c>
      <c r="AY85" s="25">
        <v>691238.8899999999</v>
      </c>
      <c r="AZ85" s="25">
        <v>0</v>
      </c>
      <c r="BA85" s="25">
        <v>130883.01000000001</v>
      </c>
      <c r="BB85" s="25">
        <v>69725.819999999992</v>
      </c>
      <c r="BC85" s="25">
        <v>0</v>
      </c>
      <c r="BD85" s="25">
        <v>419608.83</v>
      </c>
      <c r="BE85" s="25">
        <v>1676100.96</v>
      </c>
      <c r="BF85" s="25">
        <v>803406.50000000012</v>
      </c>
      <c r="BG85" s="25">
        <v>915765.90999999992</v>
      </c>
      <c r="BH85" s="25">
        <v>79974.990000000005</v>
      </c>
      <c r="BI85" s="25">
        <v>0</v>
      </c>
      <c r="BJ85" s="25">
        <v>1094702.18</v>
      </c>
      <c r="BK85" s="25">
        <v>1523577.04</v>
      </c>
      <c r="BL85" s="25">
        <v>511416.37</v>
      </c>
      <c r="BM85" s="25">
        <v>0</v>
      </c>
      <c r="BN85" s="25">
        <v>1174311.79</v>
      </c>
      <c r="BO85" s="25">
        <v>0</v>
      </c>
      <c r="BP85" s="25">
        <v>0</v>
      </c>
      <c r="BQ85" s="25">
        <v>0</v>
      </c>
      <c r="BR85" s="25">
        <v>1233646.2399999998</v>
      </c>
      <c r="BS85" s="25">
        <v>0</v>
      </c>
      <c r="BT85" s="25">
        <v>0</v>
      </c>
      <c r="BU85" s="25">
        <v>0</v>
      </c>
      <c r="BV85" s="25">
        <v>1078309.33</v>
      </c>
      <c r="BW85" s="25">
        <v>0</v>
      </c>
      <c r="BX85" s="25">
        <v>494719.08999999997</v>
      </c>
      <c r="BY85" s="25">
        <v>1104081.6500000001</v>
      </c>
      <c r="BZ85" s="25">
        <v>0</v>
      </c>
      <c r="CA85" s="25">
        <v>381970.25</v>
      </c>
      <c r="CB85" s="25">
        <v>0</v>
      </c>
      <c r="CC85" s="25">
        <v>29818.1</v>
      </c>
      <c r="CD85" s="25">
        <v>447039.50999999995</v>
      </c>
      <c r="CE85" s="25">
        <v>43626469.259999998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7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597643.61</v>
      </c>
      <c r="CF86" s="328">
        <v>0</v>
      </c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3346752.37</v>
      </c>
      <c r="F87" s="273">
        <v>0</v>
      </c>
      <c r="G87" s="273">
        <v>0</v>
      </c>
      <c r="H87" s="273">
        <v>0</v>
      </c>
      <c r="I87" s="273">
        <v>0</v>
      </c>
      <c r="J87" s="273">
        <v>287065</v>
      </c>
      <c r="K87" s="273">
        <v>0</v>
      </c>
      <c r="L87" s="273">
        <v>2129050</v>
      </c>
      <c r="M87" s="273">
        <v>0</v>
      </c>
      <c r="N87" s="273">
        <v>0</v>
      </c>
      <c r="O87" s="273">
        <v>397530</v>
      </c>
      <c r="P87" s="273">
        <v>226937</v>
      </c>
      <c r="Q87" s="273">
        <v>24213</v>
      </c>
      <c r="R87" s="273">
        <v>98736.93</v>
      </c>
      <c r="S87" s="273">
        <v>188044.92</v>
      </c>
      <c r="T87" s="273">
        <v>0</v>
      </c>
      <c r="U87" s="273">
        <v>620627.36</v>
      </c>
      <c r="V87" s="273">
        <v>8160</v>
      </c>
      <c r="W87" s="273">
        <v>62342.01</v>
      </c>
      <c r="X87" s="273">
        <v>222249</v>
      </c>
      <c r="Y87" s="273">
        <v>65346.39</v>
      </c>
      <c r="Z87" s="273">
        <v>0</v>
      </c>
      <c r="AA87" s="273">
        <v>0</v>
      </c>
      <c r="AB87" s="273">
        <v>888802.27</v>
      </c>
      <c r="AC87" s="273">
        <v>18070</v>
      </c>
      <c r="AD87" s="273">
        <v>0</v>
      </c>
      <c r="AE87" s="273">
        <v>336291</v>
      </c>
      <c r="AF87" s="273">
        <v>0</v>
      </c>
      <c r="AG87" s="273">
        <v>181619</v>
      </c>
      <c r="AH87" s="273">
        <v>0</v>
      </c>
      <c r="AI87" s="273">
        <v>1630</v>
      </c>
      <c r="AJ87" s="273">
        <v>579545</v>
      </c>
      <c r="AK87" s="273">
        <v>151191</v>
      </c>
      <c r="AL87" s="273">
        <v>17037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9851239.25</v>
      </c>
      <c r="CF87" s="328">
        <v>0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1086829.19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55647</v>
      </c>
      <c r="P88" s="273">
        <v>4282920.01</v>
      </c>
      <c r="Q88" s="273">
        <v>388420</v>
      </c>
      <c r="R88" s="273">
        <v>1528371.41</v>
      </c>
      <c r="S88" s="273">
        <v>3910524.66</v>
      </c>
      <c r="T88" s="273">
        <v>0</v>
      </c>
      <c r="U88" s="273">
        <v>6890596.2800000003</v>
      </c>
      <c r="V88" s="273">
        <v>274686</v>
      </c>
      <c r="W88" s="273">
        <v>2085669.41</v>
      </c>
      <c r="X88" s="273">
        <v>4010082.89</v>
      </c>
      <c r="Y88" s="273">
        <v>2905967.59</v>
      </c>
      <c r="Z88" s="273">
        <v>0</v>
      </c>
      <c r="AA88" s="273">
        <v>0</v>
      </c>
      <c r="AB88" s="273">
        <v>4878632.3600000003</v>
      </c>
      <c r="AC88" s="273">
        <v>4832</v>
      </c>
      <c r="AD88" s="273">
        <v>0</v>
      </c>
      <c r="AE88" s="273">
        <v>2862691</v>
      </c>
      <c r="AF88" s="273">
        <v>0</v>
      </c>
      <c r="AG88" s="273">
        <v>12505205.439999999</v>
      </c>
      <c r="AH88" s="273">
        <v>0</v>
      </c>
      <c r="AI88" s="273">
        <v>893307.16</v>
      </c>
      <c r="AJ88" s="273">
        <v>9731371.5500000007</v>
      </c>
      <c r="AK88" s="273">
        <v>203604</v>
      </c>
      <c r="AL88" s="273">
        <v>54916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58554273.949999988</v>
      </c>
      <c r="CF88" s="328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4433581.5600000005</v>
      </c>
      <c r="F89" s="25">
        <v>0</v>
      </c>
      <c r="G89" s="25">
        <v>0</v>
      </c>
      <c r="H89" s="25">
        <v>0</v>
      </c>
      <c r="I89" s="25">
        <v>0</v>
      </c>
      <c r="J89" s="25">
        <v>287065</v>
      </c>
      <c r="K89" s="25">
        <v>0</v>
      </c>
      <c r="L89" s="25">
        <v>2129050</v>
      </c>
      <c r="M89" s="25">
        <v>0</v>
      </c>
      <c r="N89" s="25">
        <v>0</v>
      </c>
      <c r="O89" s="25">
        <v>453177</v>
      </c>
      <c r="P89" s="25">
        <v>4509857.01</v>
      </c>
      <c r="Q89" s="25">
        <v>412633</v>
      </c>
      <c r="R89" s="25">
        <v>1627108.3399999999</v>
      </c>
      <c r="S89" s="25">
        <v>4098569.58</v>
      </c>
      <c r="T89" s="25">
        <v>0</v>
      </c>
      <c r="U89" s="25">
        <v>7511223.6400000006</v>
      </c>
      <c r="V89" s="25">
        <v>282846</v>
      </c>
      <c r="W89" s="25">
        <v>2148011.42</v>
      </c>
      <c r="X89" s="25">
        <v>4232331.8900000006</v>
      </c>
      <c r="Y89" s="25">
        <v>2971313.98</v>
      </c>
      <c r="Z89" s="25">
        <v>0</v>
      </c>
      <c r="AA89" s="25">
        <v>0</v>
      </c>
      <c r="AB89" s="25">
        <v>5767434.6300000008</v>
      </c>
      <c r="AC89" s="25">
        <v>22902</v>
      </c>
      <c r="AD89" s="25">
        <v>0</v>
      </c>
      <c r="AE89" s="25">
        <v>3198982</v>
      </c>
      <c r="AF89" s="25">
        <v>0</v>
      </c>
      <c r="AG89" s="25">
        <v>12686824.439999999</v>
      </c>
      <c r="AH89" s="25">
        <v>0</v>
      </c>
      <c r="AI89" s="25">
        <v>894937.16</v>
      </c>
      <c r="AJ89" s="25">
        <v>10310916.550000001</v>
      </c>
      <c r="AK89" s="25">
        <v>354795</v>
      </c>
      <c r="AL89" s="25">
        <v>71953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68405513.200000003</v>
      </c>
      <c r="CF89" s="328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8346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1132</v>
      </c>
      <c r="P90" s="273">
        <v>4889</v>
      </c>
      <c r="Q90" s="273">
        <v>0</v>
      </c>
      <c r="R90" s="273">
        <v>460</v>
      </c>
      <c r="S90" s="273">
        <v>0</v>
      </c>
      <c r="T90" s="273">
        <v>0</v>
      </c>
      <c r="U90" s="273">
        <v>2138</v>
      </c>
      <c r="V90" s="273">
        <v>0</v>
      </c>
      <c r="W90" s="273">
        <v>0</v>
      </c>
      <c r="X90" s="273">
        <v>0</v>
      </c>
      <c r="Y90" s="273">
        <v>2705</v>
      </c>
      <c r="Z90" s="273">
        <v>0</v>
      </c>
      <c r="AA90" s="273">
        <v>0</v>
      </c>
      <c r="AB90" s="273">
        <v>235</v>
      </c>
      <c r="AC90" s="273">
        <v>0</v>
      </c>
      <c r="AD90" s="273">
        <v>0</v>
      </c>
      <c r="AE90" s="273">
        <v>4610</v>
      </c>
      <c r="AF90" s="273">
        <v>0</v>
      </c>
      <c r="AG90" s="273">
        <v>1495</v>
      </c>
      <c r="AH90" s="273">
        <v>0</v>
      </c>
      <c r="AI90" s="273">
        <v>0</v>
      </c>
      <c r="AJ90" s="273">
        <v>18768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2735</v>
      </c>
      <c r="AZ90" s="273">
        <v>0</v>
      </c>
      <c r="BA90" s="273">
        <v>695</v>
      </c>
      <c r="BB90" s="273">
        <v>0</v>
      </c>
      <c r="BC90" s="273">
        <v>0</v>
      </c>
      <c r="BD90" s="273">
        <v>1508</v>
      </c>
      <c r="BE90" s="273">
        <v>15563</v>
      </c>
      <c r="BF90" s="273">
        <v>1072</v>
      </c>
      <c r="BG90" s="273">
        <v>1949</v>
      </c>
      <c r="BH90" s="273">
        <v>755</v>
      </c>
      <c r="BI90" s="273">
        <v>0</v>
      </c>
      <c r="BJ90" s="273">
        <v>0</v>
      </c>
      <c r="BK90" s="273">
        <v>3536</v>
      </c>
      <c r="BL90" s="273">
        <v>948</v>
      </c>
      <c r="BM90" s="273">
        <v>0</v>
      </c>
      <c r="BN90" s="273">
        <v>6454</v>
      </c>
      <c r="BO90" s="273">
        <v>0</v>
      </c>
      <c r="BP90" s="273">
        <v>0</v>
      </c>
      <c r="BQ90" s="273">
        <v>0</v>
      </c>
      <c r="BR90" s="273">
        <v>8151</v>
      </c>
      <c r="BS90" s="273">
        <v>0</v>
      </c>
      <c r="BT90" s="273">
        <v>0</v>
      </c>
      <c r="BU90" s="273">
        <v>0</v>
      </c>
      <c r="BV90" s="273">
        <v>1202</v>
      </c>
      <c r="BW90" s="273">
        <v>0</v>
      </c>
      <c r="BX90" s="273">
        <v>0</v>
      </c>
      <c r="BY90" s="273">
        <v>827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90173</v>
      </c>
      <c r="CF90" s="25">
        <v>-74610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37957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37957</v>
      </c>
      <c r="CF91" s="25">
        <v>-35222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2732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255</v>
      </c>
      <c r="P92" s="273">
        <v>1639</v>
      </c>
      <c r="Q92" s="273">
        <v>0</v>
      </c>
      <c r="R92" s="273">
        <v>0</v>
      </c>
      <c r="S92" s="273">
        <v>0</v>
      </c>
      <c r="T92" s="273">
        <v>0</v>
      </c>
      <c r="U92" s="273">
        <v>559</v>
      </c>
      <c r="V92" s="273">
        <v>0</v>
      </c>
      <c r="W92" s="273">
        <v>0</v>
      </c>
      <c r="X92" s="273">
        <v>0</v>
      </c>
      <c r="Y92" s="273">
        <v>536</v>
      </c>
      <c r="Z92" s="273">
        <v>0</v>
      </c>
      <c r="AA92" s="273">
        <v>0</v>
      </c>
      <c r="AB92" s="273">
        <v>41</v>
      </c>
      <c r="AC92" s="273">
        <v>0</v>
      </c>
      <c r="AD92" s="273">
        <v>0</v>
      </c>
      <c r="AE92" s="273">
        <v>423</v>
      </c>
      <c r="AF92" s="273">
        <v>0</v>
      </c>
      <c r="AG92" s="273">
        <v>1602</v>
      </c>
      <c r="AH92" s="273">
        <v>0</v>
      </c>
      <c r="AI92" s="273">
        <v>0</v>
      </c>
      <c r="AJ92" s="273">
        <v>2680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357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227</v>
      </c>
      <c r="BL92" s="273">
        <v>316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33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11400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35225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1767</v>
      </c>
      <c r="P93" s="273">
        <v>18448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9154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13854</v>
      </c>
      <c r="AF93" s="273">
        <v>0</v>
      </c>
      <c r="AG93" s="273">
        <v>24310</v>
      </c>
      <c r="AH93" s="273">
        <v>2585</v>
      </c>
      <c r="AI93" s="273">
        <v>0</v>
      </c>
      <c r="AJ93" s="273">
        <v>1348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106691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22.8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2.2999999999999998</v>
      </c>
      <c r="P94" s="329">
        <v>4.54</v>
      </c>
      <c r="Q94" s="329">
        <v>0</v>
      </c>
      <c r="R94" s="329">
        <v>0</v>
      </c>
      <c r="S94" s="278">
        <v>0</v>
      </c>
      <c r="T94" s="278">
        <v>0</v>
      </c>
      <c r="U94" s="333">
        <v>0</v>
      </c>
      <c r="V94" s="329">
        <v>0</v>
      </c>
      <c r="W94" s="329">
        <v>0</v>
      </c>
      <c r="X94" s="329">
        <v>0</v>
      </c>
      <c r="Y94" s="329">
        <v>0</v>
      </c>
      <c r="Z94" s="329">
        <v>0</v>
      </c>
      <c r="AA94" s="329">
        <v>0</v>
      </c>
      <c r="AB94" s="278">
        <v>0</v>
      </c>
      <c r="AC94" s="329">
        <v>0</v>
      </c>
      <c r="AD94" s="329">
        <v>0</v>
      </c>
      <c r="AE94" s="329">
        <v>0</v>
      </c>
      <c r="AF94" s="329">
        <v>0</v>
      </c>
      <c r="AG94" s="329">
        <v>13.03</v>
      </c>
      <c r="AH94" s="329">
        <v>0</v>
      </c>
      <c r="AI94" s="329">
        <v>0</v>
      </c>
      <c r="AJ94" s="329">
        <v>2.95</v>
      </c>
      <c r="AK94" s="329">
        <v>0</v>
      </c>
      <c r="AL94" s="329">
        <v>0</v>
      </c>
      <c r="AM94" s="329">
        <v>0</v>
      </c>
      <c r="AN94" s="329">
        <v>0</v>
      </c>
      <c r="AO94" s="329">
        <v>0</v>
      </c>
      <c r="AP94" s="329">
        <v>0</v>
      </c>
      <c r="AQ94" s="329">
        <v>0</v>
      </c>
      <c r="AR94" s="329">
        <v>0</v>
      </c>
      <c r="AS94" s="329">
        <v>0</v>
      </c>
      <c r="AT94" s="329">
        <v>0</v>
      </c>
      <c r="AU94" s="329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45.620000000000005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99156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/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/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/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/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/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1064</v>
      </c>
      <c r="D110" s="284"/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435</v>
      </c>
      <c r="D127" s="295">
        <v>1383</v>
      </c>
      <c r="E127" s="16"/>
    </row>
    <row r="128" spans="1:5" x14ac:dyDescent="0.25">
      <c r="A128" s="16" t="s">
        <v>334</v>
      </c>
      <c r="B128" s="35" t="s">
        <v>299</v>
      </c>
      <c r="C128" s="294">
        <v>78</v>
      </c>
      <c r="D128" s="295">
        <v>869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38</v>
      </c>
      <c r="D130" s="295">
        <v>37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24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24</v>
      </c>
    </row>
    <row r="144" spans="1:5" x14ac:dyDescent="0.25">
      <c r="A144" s="16" t="s">
        <v>348</v>
      </c>
      <c r="B144" s="35" t="s">
        <v>299</v>
      </c>
      <c r="C144" s="294">
        <v>24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255</v>
      </c>
      <c r="C154" s="295">
        <v>94</v>
      </c>
      <c r="D154" s="295">
        <v>86</v>
      </c>
      <c r="E154" s="25">
        <v>435</v>
      </c>
    </row>
    <row r="155" spans="1:6" x14ac:dyDescent="0.25">
      <c r="A155" s="16" t="s">
        <v>241</v>
      </c>
      <c r="B155" s="295">
        <v>980</v>
      </c>
      <c r="C155" s="295">
        <v>194</v>
      </c>
      <c r="D155" s="295">
        <v>213</v>
      </c>
      <c r="E155" s="25">
        <v>1387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4361513.78</v>
      </c>
      <c r="C157" s="295">
        <v>1278172.56</v>
      </c>
      <c r="D157" s="295">
        <v>1531734.86</v>
      </c>
      <c r="E157" s="25">
        <v>7171421.2000000002</v>
      </c>
      <c r="F157" s="14"/>
    </row>
    <row r="158" spans="1:6" x14ac:dyDescent="0.25">
      <c r="A158" s="16" t="s">
        <v>287</v>
      </c>
      <c r="B158" s="295">
        <v>27321701.030000001</v>
      </c>
      <c r="C158" s="295">
        <v>12094983.449999999</v>
      </c>
      <c r="D158" s="295">
        <v>19137589.469999999</v>
      </c>
      <c r="E158" s="25">
        <v>58554273.950000003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70</v>
      </c>
      <c r="C160" s="272">
        <v>3</v>
      </c>
      <c r="D160" s="272">
        <v>5</v>
      </c>
      <c r="E160" s="25">
        <v>78</v>
      </c>
    </row>
    <row r="161" spans="1:5" x14ac:dyDescent="0.25">
      <c r="A161" s="16" t="s">
        <v>241</v>
      </c>
      <c r="B161" s="272">
        <v>751</v>
      </c>
      <c r="C161" s="272">
        <v>30</v>
      </c>
      <c r="D161" s="272">
        <v>41</v>
      </c>
      <c r="E161" s="25">
        <v>822</v>
      </c>
    </row>
    <row r="162" spans="1:5" x14ac:dyDescent="0.25">
      <c r="A162" s="16" t="s">
        <v>355</v>
      </c>
      <c r="B162" s="295">
        <v>70</v>
      </c>
      <c r="C162" s="295">
        <v>3</v>
      </c>
      <c r="D162" s="295">
        <v>5</v>
      </c>
      <c r="E162" s="25">
        <v>78</v>
      </c>
    </row>
    <row r="163" spans="1:5" x14ac:dyDescent="0.25">
      <c r="A163" s="16" t="s">
        <v>286</v>
      </c>
      <c r="B163" s="272">
        <v>2474417.9500000002</v>
      </c>
      <c r="C163" s="272">
        <v>44487.9</v>
      </c>
      <c r="D163" s="272">
        <v>162896.74</v>
      </c>
      <c r="E163" s="25">
        <v>2681802.59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2651891</v>
      </c>
      <c r="C173" s="272">
        <v>2195301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1546346.83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43132.06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275582.48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2961337.92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904427.76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23503.39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7500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5761830.4399999995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93266.26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93266.26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258323.59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116158.97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374482.56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37978.31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260229.59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298207.90000000002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30529.279999999999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30529.279999999999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889478.52</v>
      </c>
      <c r="C211" s="292">
        <v>22170</v>
      </c>
      <c r="D211" s="295">
        <v>0</v>
      </c>
      <c r="E211" s="25">
        <v>911648.52</v>
      </c>
    </row>
    <row r="212" spans="1:5" x14ac:dyDescent="0.25">
      <c r="A212" s="16" t="s">
        <v>390</v>
      </c>
      <c r="B212" s="292">
        <v>1071854.7</v>
      </c>
      <c r="C212" s="292">
        <v>0</v>
      </c>
      <c r="D212" s="295">
        <v>9839</v>
      </c>
      <c r="E212" s="25">
        <v>1062015.7</v>
      </c>
    </row>
    <row r="213" spans="1:5" x14ac:dyDescent="0.25">
      <c r="A213" s="16" t="s">
        <v>391</v>
      </c>
      <c r="B213" s="292">
        <v>15845449.789999999</v>
      </c>
      <c r="C213" s="292">
        <v>422290</v>
      </c>
      <c r="D213" s="295">
        <v>0</v>
      </c>
      <c r="E213" s="25">
        <v>16267739.789999999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2">
        <v>2602671.7200000002</v>
      </c>
      <c r="C215" s="292">
        <v>0</v>
      </c>
      <c r="D215" s="295">
        <v>56026</v>
      </c>
      <c r="E215" s="25">
        <v>2546645.7200000002</v>
      </c>
    </row>
    <row r="216" spans="1:5" x14ac:dyDescent="0.25">
      <c r="A216" s="16" t="s">
        <v>394</v>
      </c>
      <c r="B216" s="292">
        <v>10705931.58</v>
      </c>
      <c r="C216" s="292">
        <v>291324</v>
      </c>
      <c r="D216" s="295">
        <v>3561949</v>
      </c>
      <c r="E216" s="25">
        <v>7435306.5800000001</v>
      </c>
    </row>
    <row r="217" spans="1:5" x14ac:dyDescent="0.25">
      <c r="A217" s="16" t="s">
        <v>395</v>
      </c>
      <c r="B217" s="292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2">
        <v>94490.77</v>
      </c>
      <c r="C219" s="292">
        <v>733028</v>
      </c>
      <c r="D219" s="295">
        <v>765917</v>
      </c>
      <c r="E219" s="25">
        <v>61601.770000000019</v>
      </c>
    </row>
    <row r="220" spans="1:5" x14ac:dyDescent="0.25">
      <c r="A220" s="16" t="s">
        <v>229</v>
      </c>
      <c r="B220" s="25">
        <v>31209877.079999994</v>
      </c>
      <c r="C220" s="225">
        <v>1468812</v>
      </c>
      <c r="D220" s="25">
        <v>4393731</v>
      </c>
      <c r="E220" s="25">
        <v>28284958.079999994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876043.65</v>
      </c>
      <c r="C225" s="292">
        <v>67396</v>
      </c>
      <c r="D225" s="295">
        <v>9840</v>
      </c>
      <c r="E225" s="25">
        <v>933599.65</v>
      </c>
    </row>
    <row r="226" spans="1:6" x14ac:dyDescent="0.25">
      <c r="A226" s="16" t="s">
        <v>391</v>
      </c>
      <c r="B226" s="292">
        <v>12514932.029999999</v>
      </c>
      <c r="C226" s="292">
        <v>285342</v>
      </c>
      <c r="D226" s="295">
        <v>45808</v>
      </c>
      <c r="E226" s="25">
        <v>12754466.029999999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393</v>
      </c>
      <c r="B228" s="292">
        <v>1363201.65</v>
      </c>
      <c r="C228" s="292">
        <v>144319</v>
      </c>
      <c r="D228" s="295">
        <v>56027</v>
      </c>
      <c r="E228" s="25">
        <v>1451493.65</v>
      </c>
    </row>
    <row r="229" spans="1:6" x14ac:dyDescent="0.25">
      <c r="A229" s="16" t="s">
        <v>394</v>
      </c>
      <c r="B229" s="292">
        <v>8535906.1300000008</v>
      </c>
      <c r="C229" s="292">
        <v>570587</v>
      </c>
      <c r="D229" s="295">
        <v>3564009</v>
      </c>
      <c r="E229" s="25">
        <v>5542484.1300000008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23290083.460000001</v>
      </c>
      <c r="C233" s="225">
        <v>1067644</v>
      </c>
      <c r="D233" s="25">
        <v>3675684</v>
      </c>
      <c r="E233" s="25">
        <v>20682043.460000001</v>
      </c>
    </row>
    <row r="234" spans="1:6" x14ac:dyDescent="0.25">
      <c r="A234" s="16"/>
      <c r="B234" s="16"/>
      <c r="C234" s="22"/>
      <c r="D234" s="16"/>
      <c r="E234" s="16"/>
      <c r="F234" s="11">
        <v>7602914.6199999936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8" t="s">
        <v>400</v>
      </c>
      <c r="C236" s="338"/>
      <c r="D236" s="30"/>
      <c r="E236" s="30"/>
    </row>
    <row r="237" spans="1:6" x14ac:dyDescent="0.25">
      <c r="A237" s="43" t="s">
        <v>400</v>
      </c>
      <c r="B237" s="30"/>
      <c r="C237" s="292">
        <v>803430.82</v>
      </c>
      <c r="D237" s="32">
        <v>803430.82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12302634.43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5010930.53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455384.45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1868181.66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3691699.43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0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23328830.5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541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42087.77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451508.81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493596.58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36029.31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13770.98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49800.289999999994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24675658.189999998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12596370.210000001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10636500.23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2776384.99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-45143.78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57194.52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71749.23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824976.5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391837.03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21757098.950000003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4055684.66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17750869.989999998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21806554.649999999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911648.52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1062014.8400000001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16267740.119999999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2546645.0299999998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7435306.5199999996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61288.66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28284643.690000001</v>
      </c>
      <c r="E291" s="16"/>
    </row>
    <row r="292" spans="1:5" x14ac:dyDescent="0.25">
      <c r="A292" s="16" t="s">
        <v>439</v>
      </c>
      <c r="B292" s="35" t="s">
        <v>299</v>
      </c>
      <c r="C292" s="292">
        <v>20682044.949999999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7602598.7400000021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1203365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1203365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52369617.340000004</v>
      </c>
      <c r="E308" s="16"/>
    </row>
    <row r="309" spans="1:6" x14ac:dyDescent="0.25">
      <c r="A309" s="16"/>
      <c r="B309" s="16"/>
      <c r="C309" s="22"/>
      <c r="D309" s="16"/>
      <c r="E309" s="16"/>
      <c r="F309" s="11">
        <v>52369617.340000004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1562493.02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1376339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1448661.84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460950.25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4848444.1100000003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138291.25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4390288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4528579.25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1056677.28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5013697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6070374.2800000003</v>
      </c>
      <c r="E339" s="16"/>
    </row>
    <row r="340" spans="1:5" x14ac:dyDescent="0.25">
      <c r="A340" s="16" t="s">
        <v>480</v>
      </c>
      <c r="B340" s="16"/>
      <c r="C340" s="22"/>
      <c r="D340" s="25">
        <v>460950.25</v>
      </c>
      <c r="E340" s="16"/>
    </row>
    <row r="341" spans="1:5" x14ac:dyDescent="0.25">
      <c r="A341" s="16" t="s">
        <v>481</v>
      </c>
      <c r="B341" s="16"/>
      <c r="C341" s="22"/>
      <c r="D341" s="25">
        <v>5609424.0300000003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37383169.530000001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52369616.920000002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52369617.340000004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9853223.790000001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58554273.950000003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68407497.74000001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803430.82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23328830.5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493596.58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49800.289999999994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24675658.189999998</v>
      </c>
      <c r="E366" s="16"/>
    </row>
    <row r="367" spans="1:5" x14ac:dyDescent="0.25">
      <c r="A367" s="16" t="s">
        <v>499</v>
      </c>
      <c r="B367" s="16"/>
      <c r="C367" s="22"/>
      <c r="D367" s="25">
        <v>43731839.550000012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390692.33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5200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138715.92000000001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622902.44999999995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1157510.7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1157510.7</v>
      </c>
      <c r="E383" s="16"/>
    </row>
    <row r="384" spans="1:6" x14ac:dyDescent="0.25">
      <c r="A384" s="16" t="s">
        <v>516</v>
      </c>
      <c r="B384" s="16"/>
      <c r="C384" s="22"/>
      <c r="D384" s="25">
        <v>44889350.250000015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22669067.470000006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5761830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1825797.1500000001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5146936.370000002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1695018.4200000004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1067408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93266.260000000009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374482.56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69880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822380.98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1820089.06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618387.51000000013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84015.53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202002.25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559465.23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814457.92999999993</v>
      </c>
      <c r="D414" s="25">
        <v>0</v>
      </c>
      <c r="E414" s="204" t="s">
        <v>1065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4990678.49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43624484.720000014</v>
      </c>
      <c r="E416" s="25"/>
    </row>
    <row r="417" spans="1:13" x14ac:dyDescent="0.25">
      <c r="A417" s="25" t="s">
        <v>530</v>
      </c>
      <c r="B417" s="16"/>
      <c r="C417" s="22"/>
      <c r="D417" s="25">
        <v>1264865.5300000012</v>
      </c>
      <c r="E417" s="25"/>
    </row>
    <row r="418" spans="1:13" x14ac:dyDescent="0.25">
      <c r="A418" s="25" t="s">
        <v>531</v>
      </c>
      <c r="B418" s="16"/>
      <c r="C418" s="294">
        <v>1122036.97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1122036.97</v>
      </c>
      <c r="E420" s="25"/>
      <c r="F420" s="11">
        <v>1122036.97</v>
      </c>
    </row>
    <row r="421" spans="1:13" x14ac:dyDescent="0.25">
      <c r="A421" s="25" t="s">
        <v>534</v>
      </c>
      <c r="B421" s="16"/>
      <c r="C421" s="22"/>
      <c r="D421" s="25">
        <v>2386902.5000000009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2386902.5000000009</v>
      </c>
      <c r="E424" s="16"/>
    </row>
    <row r="426" spans="1:13" ht="29.1" customHeight="1" x14ac:dyDescent="0.25">
      <c r="A426" s="340" t="s">
        <v>538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74610</v>
      </c>
      <c r="E612" s="219">
        <f>SUM(C624:D647)+SUM(C668:D713)</f>
        <v>40172751.197311223</v>
      </c>
      <c r="F612" s="219">
        <f>CE64-(AX64+BD64+BE64+BG64+BJ64+BN64+BP64+BQ64+CB64+CC64+CD64)</f>
        <v>4985739.700000002</v>
      </c>
      <c r="G612" s="217">
        <f>CE91-(AX91+AY91+BD91+BE91+BG91+BJ91+BN91+BP91+BQ91+CB91+CC91+CD91)</f>
        <v>37957</v>
      </c>
      <c r="H612" s="222">
        <f>CE60-(AX60+AY60+AZ60+BD60+BE60+BG60+BJ60+BN60+BO60+BP60+BQ60+BR60+CB60+CC60+CD60)</f>
        <v>201.09999999999994</v>
      </c>
      <c r="I612" s="217">
        <f>CE92-(AX92+AY92+AZ92+BD92+BE92+BF92+BG92+BJ92+BN92+BO92+BP92+BQ92+BR92+CB92+CC92+CD92)</f>
        <v>11400</v>
      </c>
      <c r="J612" s="217">
        <f>CE93-(AX93+AY93+AZ93+BA93+BD93+BE93+BF93+BG93+BJ93+BN93+BO93+BP93+BQ93+BR93+CB93+CC93+CD93)</f>
        <v>106691</v>
      </c>
      <c r="K612" s="217">
        <f>CE89-(AW89+AX89+AY89+AZ89+BA89+BB89+BC89+BD89+BE89+BF89+BG89+BH89+BI89+BJ89+BK89+BL89+BM89+BN89+BO89+BP89+BQ89+BR89+BS89+BT89+BU89+BV89+BW89+BX89+CB89+CC89+CD89)</f>
        <v>68405513.200000003</v>
      </c>
      <c r="L612" s="223">
        <f>CE94-(AW94+AX94+AY94+AZ94+BA94+BB94+BC94+BD94+BE94+BF94+BG94+BH94+BI94+BJ94+BK94+BL94+BM94+BN94+BO94+BP94+BQ94+BR94+BS94+BT94+BU94+BV94+BW94+BX94+BY94+BZ94+CA94+CB94+CC94+CD94)</f>
        <v>45.620000000000005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1676100.96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447039.50999999995</v>
      </c>
      <c r="D615" s="217">
        <f>SUM(C614:C615)</f>
        <v>2123140.4699999997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1094702.18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915765.90999999992</v>
      </c>
      <c r="D618" s="217">
        <f>(D615/D612)*BG90</f>
        <v>55461.744753116196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1174311.79</v>
      </c>
      <c r="D619" s="217">
        <f>(D615/D612)*BN90</f>
        <v>183658.33793566542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29818.1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3453718.0626887819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419608.83</v>
      </c>
      <c r="D624" s="217">
        <f>(D615/D612)*BD90</f>
        <v>42912.422312826689</v>
      </c>
      <c r="E624" s="219">
        <f>(E623/E612)*SUM(C624:D624)</f>
        <v>39763.719334143112</v>
      </c>
      <c r="F624" s="219">
        <f>SUM(C624:E624)</f>
        <v>502284.97164696979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691238.8899999999</v>
      </c>
      <c r="D625" s="217">
        <f>(D615/D612)*AY90</f>
        <v>77828.564340570956</v>
      </c>
      <c r="E625" s="219">
        <f>(E623/E612)*SUM(C625:D625)</f>
        <v>66118.004849513178</v>
      </c>
      <c r="F625" s="219">
        <f>(F624/F612)*AY64</f>
        <v>22607.722265711956</v>
      </c>
      <c r="G625" s="217">
        <f>SUM(C625:F625)</f>
        <v>857793.181455796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1233646.2399999998</v>
      </c>
      <c r="D626" s="217">
        <f>(D615/D612)*BR90</f>
        <v>231949.04129433047</v>
      </c>
      <c r="E626" s="219">
        <f>(E623/E612)*SUM(C626:D626)</f>
        <v>125999.65759717398</v>
      </c>
      <c r="F626" s="219">
        <f>(F624/F612)*BR64</f>
        <v>726.56302158521476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1592321.5019130893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803406.50000000012</v>
      </c>
      <c r="D629" s="217">
        <f>(D615/D612)*BF90</f>
        <v>30505.382439887409</v>
      </c>
      <c r="E629" s="219">
        <f>(E623/E612)*SUM(C629:D629)</f>
        <v>71692.787903115022</v>
      </c>
      <c r="F629" s="219">
        <f>(F624/F612)*BF64</f>
        <v>3437.0104562725551</v>
      </c>
      <c r="G629" s="217">
        <f>(G625/G612)*BF91</f>
        <v>0</v>
      </c>
      <c r="H629" s="219">
        <f>(H628/H612)*BF60</f>
        <v>128272.54267027378</v>
      </c>
      <c r="I629" s="217">
        <f>SUM(C629:H629)</f>
        <v>1037314.2234695489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130883.01000000001</v>
      </c>
      <c r="D630" s="217">
        <f>(D615/D612)*BA90</f>
        <v>19777.276861680737</v>
      </c>
      <c r="E630" s="219">
        <f>(E623/E612)*SUM(C630:D630)</f>
        <v>12952.514790644625</v>
      </c>
      <c r="F630" s="219">
        <f>(F624/F612)*BA64</f>
        <v>2198.4355684136808</v>
      </c>
      <c r="G630" s="217">
        <f>(G625/G612)*BA91</f>
        <v>0</v>
      </c>
      <c r="H630" s="219">
        <f>(H628/H612)*BA60</f>
        <v>20586.95129275999</v>
      </c>
      <c r="I630" s="217">
        <f>(I629/I612)*BA92</f>
        <v>32484.31384023061</v>
      </c>
      <c r="J630" s="217">
        <f>SUM(C630:I630)</f>
        <v>218882.50235372965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69725.819999999992</v>
      </c>
      <c r="D632" s="217">
        <f>(D615/D612)*BB90</f>
        <v>0</v>
      </c>
      <c r="E632" s="219">
        <f>(E623/E612)*SUM(C632:D632)</f>
        <v>5994.4444130056108</v>
      </c>
      <c r="F632" s="219">
        <f>(F624/F612)*BB64</f>
        <v>65.431423021397165</v>
      </c>
      <c r="G632" s="217">
        <f>(G625/G612)*BB91</f>
        <v>0</v>
      </c>
      <c r="H632" s="219">
        <f>(H628/H612)*BB60</f>
        <v>5542.6407326661501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1523577.04</v>
      </c>
      <c r="D635" s="217">
        <f>(D615/D612)*BK90</f>
        <v>100622.23163007638</v>
      </c>
      <c r="E635" s="219">
        <f>(E623/E612)*SUM(C635:D635)</f>
        <v>139635.10575323022</v>
      </c>
      <c r="F635" s="219">
        <f>(F624/F612)*BK64</f>
        <v>1257.0614711630969</v>
      </c>
      <c r="G635" s="217">
        <f>(G625/G612)*BK91</f>
        <v>0</v>
      </c>
      <c r="H635" s="219">
        <f>(H628/H612)*BK60</f>
        <v>133023.37758398763</v>
      </c>
      <c r="I635" s="217">
        <f>(I629/I612)*BK92</f>
        <v>20655.291993648036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79974.990000000005</v>
      </c>
      <c r="D636" s="217">
        <f>(D615/D612)*BH90</f>
        <v>21484.667669883391</v>
      </c>
      <c r="E636" s="219">
        <f>(E623/E612)*SUM(C636:D636)</f>
        <v>8722.6550804952094</v>
      </c>
      <c r="F636" s="219">
        <f>(F624/F612)*BH64</f>
        <v>24.16151102916438</v>
      </c>
      <c r="G636" s="217">
        <f>(G625/G612)*BH91</f>
        <v>0</v>
      </c>
      <c r="H636" s="219">
        <f>(H628/H612)*BH60</f>
        <v>7126.2523705707654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511416.37</v>
      </c>
      <c r="D637" s="217">
        <f>(D615/D612)*BL90</f>
        <v>26976.774769601925</v>
      </c>
      <c r="E637" s="219">
        <f>(E623/E612)*SUM(C637:D637)</f>
        <v>46286.55179192817</v>
      </c>
      <c r="F637" s="219">
        <f>(F624/F612)*BL64</f>
        <v>451.52195230442675</v>
      </c>
      <c r="G637" s="217">
        <f>(G625/G612)*BL91</f>
        <v>0</v>
      </c>
      <c r="H637" s="219">
        <f>(H628/H612)*BL60</f>
        <v>60969.048059327659</v>
      </c>
      <c r="I637" s="217">
        <f>(I629/I612)*BL92</f>
        <v>28753.622334769952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1078309.33</v>
      </c>
      <c r="D642" s="217">
        <f>(D615/D612)*BV90</f>
        <v>34204.729190993159</v>
      </c>
      <c r="E642" s="219">
        <f>(E623/E612)*SUM(C642:D642)</f>
        <v>95644.679209332258</v>
      </c>
      <c r="F642" s="219">
        <f>(F624/F612)*BV64</f>
        <v>357.16884898343193</v>
      </c>
      <c r="G642" s="217">
        <f>(G625/G612)*BV91</f>
        <v>0</v>
      </c>
      <c r="H642" s="219">
        <f>(H628/H612)*BV60</f>
        <v>21378.757111712297</v>
      </c>
      <c r="I642" s="217">
        <f>(I629/I612)*BV92</f>
        <v>3002.7516995171154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494719.08999999997</v>
      </c>
      <c r="D644" s="217">
        <f>(D615/D612)*BX90</f>
        <v>0</v>
      </c>
      <c r="E644" s="219">
        <f>(E623/E612)*SUM(C644:D644)</f>
        <v>42531.820852845041</v>
      </c>
      <c r="F644" s="219">
        <f>(F624/F612)*BX64</f>
        <v>255.21156414852589</v>
      </c>
      <c r="G644" s="217">
        <f>(G625/G612)*BX91</f>
        <v>0</v>
      </c>
      <c r="H644" s="219">
        <f>(H628/H612)*BX60</f>
        <v>22170.562930664601</v>
      </c>
      <c r="I644" s="217">
        <f>(I629/I612)*BX92</f>
        <v>0</v>
      </c>
      <c r="J644" s="217">
        <f>(J630/J612)*BX93</f>
        <v>0</v>
      </c>
      <c r="K644" s="219">
        <f>SUM(C631:J644)</f>
        <v>4584859.1619489063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1104081.6500000001</v>
      </c>
      <c r="D645" s="217">
        <f>(D615/D612)*BY90</f>
        <v>23533.536639726575</v>
      </c>
      <c r="E645" s="219">
        <f>(E623/E612)*SUM(C645:D645)</f>
        <v>96942.948187239512</v>
      </c>
      <c r="F645" s="219">
        <f>(F624/F612)*BY64</f>
        <v>898.10340299992129</v>
      </c>
      <c r="G645" s="217">
        <f>(G625/G612)*BY91</f>
        <v>0</v>
      </c>
      <c r="H645" s="219">
        <f>(H628/H612)*BY60</f>
        <v>51467.378231899973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381970.25</v>
      </c>
      <c r="D647" s="217">
        <f>(D615/D612)*CA90</f>
        <v>0</v>
      </c>
      <c r="E647" s="219">
        <f>(E623/E612)*SUM(C647:D647)</f>
        <v>32838.616039895358</v>
      </c>
      <c r="F647" s="219">
        <f>(F624/F612)*CA64</f>
        <v>1552.5697571419005</v>
      </c>
      <c r="G647" s="217">
        <f>(G625/G612)*CA91</f>
        <v>0</v>
      </c>
      <c r="H647" s="219">
        <f>(H628/H612)*CA60</f>
        <v>8709.8640084753806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1701994.9162673787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13860296.459999997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3922500.8000000003</v>
      </c>
      <c r="D670" s="217">
        <f>(D615/D612)*E90</f>
        <v>237498.06142098911</v>
      </c>
      <c r="E670" s="219">
        <f>(E623/E612)*SUM(C670:D670)</f>
        <v>357642.00310523069</v>
      </c>
      <c r="F670" s="219">
        <f>(F624/F612)*E64</f>
        <v>15494.378176227632</v>
      </c>
      <c r="G670" s="217">
        <f>(G625/G612)*E91</f>
        <v>857793.181455796</v>
      </c>
      <c r="H670" s="219">
        <f>(H628/H612)*E60</f>
        <v>197159.64891912451</v>
      </c>
      <c r="I670" s="217">
        <f>(I629/I612)*E92</f>
        <v>248591.44372971996</v>
      </c>
      <c r="J670" s="217">
        <f>(J630/J612)*E93</f>
        <v>72266.040672691495</v>
      </c>
      <c r="K670" s="217">
        <f>(K644/K612)*E89</f>
        <v>297159.48444362707</v>
      </c>
      <c r="L670" s="217">
        <f>(L647/L612)*E94</f>
        <v>850624.37726646708</v>
      </c>
      <c r="M670" s="202">
        <f t="shared" si="0"/>
        <v>3134229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1799</v>
      </c>
      <c r="D675" s="217">
        <f>(D615/D612)*J90</f>
        <v>0</v>
      </c>
      <c r="E675" s="219">
        <f>(E623/E612)*SUM(C675:D675)</f>
        <v>154.663014346724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19240.446182704214</v>
      </c>
      <c r="L675" s="217">
        <f>(L647/L612)*J94</f>
        <v>0</v>
      </c>
      <c r="M675" s="202">
        <f t="shared" si="0"/>
        <v>19395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142698.94255756156</v>
      </c>
      <c r="L677" s="217">
        <f>(L647/L612)*L94</f>
        <v>0</v>
      </c>
      <c r="M677" s="202">
        <f t="shared" si="0"/>
        <v>142699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337.05</v>
      </c>
      <c r="D679" s="217">
        <f>(D615/D612)*N90</f>
        <v>0</v>
      </c>
      <c r="E679" s="219">
        <f>(E623/E612)*SUM(C679:D679)</f>
        <v>28.976747629551596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29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335528.94</v>
      </c>
      <c r="D680" s="217">
        <f>(D615/D612)*O90</f>
        <v>32212.773248090063</v>
      </c>
      <c r="E680" s="219">
        <f>(E623/E612)*SUM(C680:D680)</f>
        <v>31615.365131727744</v>
      </c>
      <c r="F680" s="219">
        <f>(F624/F612)*O64</f>
        <v>3139.5850058235646</v>
      </c>
      <c r="G680" s="217">
        <f>(G625/G612)*O91</f>
        <v>0</v>
      </c>
      <c r="H680" s="219">
        <f>(H628/H612)*O60</f>
        <v>18211.533835903065</v>
      </c>
      <c r="I680" s="217">
        <f>(I629/I612)*O92</f>
        <v>23203.081314450435</v>
      </c>
      <c r="J680" s="217">
        <f>(J630/J612)*O93</f>
        <v>3625.0984774633316</v>
      </c>
      <c r="K680" s="217">
        <f>(K644/K612)*O89</f>
        <v>30374.053540972771</v>
      </c>
      <c r="L680" s="217">
        <f>(L647/L612)*O94</f>
        <v>85808.599461090969</v>
      </c>
      <c r="M680" s="202">
        <f t="shared" si="0"/>
        <v>228190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1840052.5000000002</v>
      </c>
      <c r="D681" s="217">
        <f>(D615/D612)*P90</f>
        <v>139123.89435504621</v>
      </c>
      <c r="E681" s="219">
        <f>(E623/E612)*SUM(C681:D681)</f>
        <v>170153.07786260813</v>
      </c>
      <c r="F681" s="219">
        <f>(F624/F612)*P64</f>
        <v>28105.364160488039</v>
      </c>
      <c r="G681" s="217">
        <f>(G625/G612)*P91</f>
        <v>0</v>
      </c>
      <c r="H681" s="219">
        <f>(H628/H612)*P60</f>
        <v>85515.028446849188</v>
      </c>
      <c r="I681" s="217">
        <f>(I629/I612)*P92</f>
        <v>149136.66774268338</v>
      </c>
      <c r="J681" s="217">
        <f>(J630/J612)*P93</f>
        <v>37847.094913550391</v>
      </c>
      <c r="K681" s="217">
        <f>(K644/K612)*P89</f>
        <v>302271.82377718057</v>
      </c>
      <c r="L681" s="217">
        <f>(L647/L612)*P94</f>
        <v>169378.71371884915</v>
      </c>
      <c r="M681" s="202">
        <f t="shared" si="0"/>
        <v>1081532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27656.604008526949</v>
      </c>
      <c r="L682" s="217">
        <f>(L647/L612)*Q94</f>
        <v>0</v>
      </c>
      <c r="M682" s="202">
        <f t="shared" si="0"/>
        <v>27657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658603.99999999988</v>
      </c>
      <c r="D683" s="217">
        <f>(D615/D612)*R90</f>
        <v>13089.996196220343</v>
      </c>
      <c r="E683" s="219">
        <f>(E623/E612)*SUM(C683:D683)</f>
        <v>57746.647120791764</v>
      </c>
      <c r="F683" s="219">
        <f>(F624/F612)*R64</f>
        <v>4.1143981588253071</v>
      </c>
      <c r="G683" s="217">
        <f>(G625/G612)*R91</f>
        <v>0</v>
      </c>
      <c r="H683" s="219">
        <f>(H628/H612)*R60</f>
        <v>13460.698922189224</v>
      </c>
      <c r="I683" s="217">
        <f>(I629/I612)*R92</f>
        <v>0</v>
      </c>
      <c r="J683" s="217">
        <f>(J630/J612)*R93</f>
        <v>0</v>
      </c>
      <c r="K683" s="217">
        <f>(K644/K612)*R89</f>
        <v>109056.45219444791</v>
      </c>
      <c r="L683" s="217">
        <f>(L647/L612)*R94</f>
        <v>0</v>
      </c>
      <c r="M683" s="202">
        <f t="shared" si="0"/>
        <v>193358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1434115.93</v>
      </c>
      <c r="D684" s="217">
        <f>(D615/D612)*S90</f>
        <v>0</v>
      </c>
      <c r="E684" s="219">
        <f>(E623/E612)*SUM(C684:D684)</f>
        <v>123293.32554555609</v>
      </c>
      <c r="F684" s="219">
        <f>(F624/F612)*S64</f>
        <v>136091.02105169138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274705.40619740693</v>
      </c>
      <c r="L684" s="217">
        <f>(L647/L612)*S94</f>
        <v>0</v>
      </c>
      <c r="M684" s="202">
        <f t="shared" si="0"/>
        <v>534090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2541429.25</v>
      </c>
      <c r="D686" s="217">
        <f>(D615/D612)*U90</f>
        <v>60840.02579895455</v>
      </c>
      <c r="E686" s="219">
        <f>(E623/E612)*SUM(C686:D686)</f>
        <v>223721.40652414272</v>
      </c>
      <c r="F686" s="219">
        <f>(F624/F612)*U64</f>
        <v>63527.318037824269</v>
      </c>
      <c r="G686" s="217">
        <f>(G625/G612)*U91</f>
        <v>0</v>
      </c>
      <c r="H686" s="219">
        <f>(H628/H612)*U60</f>
        <v>81555.99935208766</v>
      </c>
      <c r="I686" s="217">
        <f>(I629/I612)*U92</f>
        <v>50864.793940305077</v>
      </c>
      <c r="J686" s="217">
        <f>(J630/J612)*U93</f>
        <v>0</v>
      </c>
      <c r="K686" s="217">
        <f>(K644/K612)*U89</f>
        <v>503437.52882335242</v>
      </c>
      <c r="L686" s="217">
        <f>(L647/L612)*U94</f>
        <v>0</v>
      </c>
      <c r="M686" s="202">
        <f t="shared" si="0"/>
        <v>983947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398</v>
      </c>
      <c r="D687" s="217">
        <f>(D615/D612)*V90</f>
        <v>0</v>
      </c>
      <c r="E687" s="219">
        <f>(E623/E612)*SUM(C687:D687)</f>
        <v>34.216720239019537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18957.668963451331</v>
      </c>
      <c r="L687" s="217">
        <f>(L647/L612)*V94</f>
        <v>0</v>
      </c>
      <c r="M687" s="202">
        <f t="shared" si="0"/>
        <v>18992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358152.7</v>
      </c>
      <c r="D688" s="217">
        <f>(D615/D612)*W90</f>
        <v>0</v>
      </c>
      <c r="E688" s="219">
        <f>(E623/E612)*SUM(C688:D688)</f>
        <v>30790.981755651992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143969.82608936672</v>
      </c>
      <c r="L688" s="217">
        <f>(L647/L612)*W94</f>
        <v>0</v>
      </c>
      <c r="M688" s="202">
        <f t="shared" si="0"/>
        <v>174761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148193.38999999998</v>
      </c>
      <c r="D689" s="217">
        <f>(D615/D612)*X90</f>
        <v>0</v>
      </c>
      <c r="E689" s="219">
        <f>(E623/E612)*SUM(C689:D689)</f>
        <v>12740.43157513044</v>
      </c>
      <c r="F689" s="219">
        <f>(F624/F612)*X64</f>
        <v>4414.4933338386672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283670.7852120176</v>
      </c>
      <c r="L689" s="217">
        <f>(L647/L612)*X94</f>
        <v>0</v>
      </c>
      <c r="M689" s="202">
        <f t="shared" si="0"/>
        <v>300826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1558311.9499999997</v>
      </c>
      <c r="D690" s="217">
        <f>(D615/D612)*Y90</f>
        <v>76974.868936469633</v>
      </c>
      <c r="E690" s="219">
        <f>(E623/E612)*SUM(C690:D690)</f>
        <v>140588.32058820443</v>
      </c>
      <c r="F690" s="219">
        <f>(F624/F612)*Y64</f>
        <v>2540.8897015528905</v>
      </c>
      <c r="G690" s="217">
        <f>(G625/G612)*Y91</f>
        <v>0</v>
      </c>
      <c r="H690" s="219">
        <f>(H628/H612)*Y60</f>
        <v>81555.99935208766</v>
      </c>
      <c r="I690" s="217">
        <f>(I629/I612)*Y92</f>
        <v>48771.966998217387</v>
      </c>
      <c r="J690" s="217">
        <f>(J630/J612)*Y93</f>
        <v>18779.938575381631</v>
      </c>
      <c r="K690" s="217">
        <f>(K644/K612)*Y89</f>
        <v>199151.43512482074</v>
      </c>
      <c r="L690" s="217">
        <f>(L647/L612)*Y94</f>
        <v>0</v>
      </c>
      <c r="M690" s="202">
        <f t="shared" si="0"/>
        <v>568363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2696181.7399999998</v>
      </c>
      <c r="D693" s="217">
        <f>(D615/D612)*AB90</f>
        <v>6687.2806654603928</v>
      </c>
      <c r="E693" s="219">
        <f>(E623/E612)*SUM(C693:D693)</f>
        <v>232370.13347442908</v>
      </c>
      <c r="F693" s="219">
        <f>(F624/F612)*AB64</f>
        <v>177600.37509916472</v>
      </c>
      <c r="G693" s="217">
        <f>(G625/G612)*AB91</f>
        <v>0</v>
      </c>
      <c r="H693" s="219">
        <f>(H628/H612)*AB60</f>
        <v>21378.757111712297</v>
      </c>
      <c r="I693" s="217">
        <f>(I629/I612)*AB92</f>
        <v>3730.6915054606584</v>
      </c>
      <c r="J693" s="217">
        <f>(J630/J612)*AB93</f>
        <v>0</v>
      </c>
      <c r="K693" s="217">
        <f>(K644/K612)*AB89</f>
        <v>386560.58945109858</v>
      </c>
      <c r="L693" s="217">
        <f>(L647/L612)*AB94</f>
        <v>0</v>
      </c>
      <c r="M693" s="202">
        <f t="shared" si="0"/>
        <v>828328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77649.39</v>
      </c>
      <c r="D694" s="217">
        <f>(D615/D612)*AC90</f>
        <v>0</v>
      </c>
      <c r="E694" s="219">
        <f>(E623/E612)*SUM(C694:D694)</f>
        <v>6675.6468702525663</v>
      </c>
      <c r="F694" s="219">
        <f>(F624/F612)*AC64</f>
        <v>1.0890461336165909</v>
      </c>
      <c r="G694" s="217">
        <f>(G625/G612)*AC91</f>
        <v>0</v>
      </c>
      <c r="H694" s="219">
        <f>(H628/H612)*AC60</f>
        <v>1583.6116379046146</v>
      </c>
      <c r="I694" s="217">
        <f>(I629/I612)*AC92</f>
        <v>0</v>
      </c>
      <c r="J694" s="217">
        <f>(J630/J612)*AC93</f>
        <v>0</v>
      </c>
      <c r="K694" s="217">
        <f>(K644/K612)*AC89</f>
        <v>1534.9997334272446</v>
      </c>
      <c r="L694" s="217">
        <f>(L647/L612)*AC94</f>
        <v>0</v>
      </c>
      <c r="M694" s="202">
        <f t="shared" si="0"/>
        <v>9795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1224947.6000000001</v>
      </c>
      <c r="D696" s="217">
        <f>(D615/D612)*AE90</f>
        <v>131184.52709690388</v>
      </c>
      <c r="E696" s="219">
        <f>(E623/E612)*SUM(C696:D696)</f>
        <v>116588.92864326948</v>
      </c>
      <c r="F696" s="219">
        <f>(F624/F612)*AE64</f>
        <v>1697.8450860593653</v>
      </c>
      <c r="G696" s="217">
        <f>(G625/G612)*AE91</f>
        <v>0</v>
      </c>
      <c r="H696" s="219">
        <f>(H628/H612)*AE60</f>
        <v>87890.445903706102</v>
      </c>
      <c r="I696" s="217">
        <f>(I629/I612)*AE92</f>
        <v>38489.817239264841</v>
      </c>
      <c r="J696" s="217">
        <f>(J630/J612)*AE93</f>
        <v>28422.249183235428</v>
      </c>
      <c r="K696" s="217">
        <f>(K644/K612)*AE89</f>
        <v>214410.81640199778</v>
      </c>
      <c r="L696" s="217">
        <f>(L647/L612)*AE94</f>
        <v>0</v>
      </c>
      <c r="M696" s="202">
        <f t="shared" si="0"/>
        <v>618685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5154553.3500000006</v>
      </c>
      <c r="D698" s="217">
        <f>(D615/D612)*AG90</f>
        <v>42542.48763771612</v>
      </c>
      <c r="E698" s="219">
        <f>(E623/E612)*SUM(C698:D698)</f>
        <v>446802.950582469</v>
      </c>
      <c r="F698" s="219">
        <f>(F624/F612)*AG64</f>
        <v>12725.329783630754</v>
      </c>
      <c r="G698" s="217">
        <f>(G625/G612)*AG91</f>
        <v>0</v>
      </c>
      <c r="H698" s="219">
        <f>(H628/H612)*AG60</f>
        <v>212995.76529817068</v>
      </c>
      <c r="I698" s="217">
        <f>(I629/I612)*AG92</f>
        <v>145769.94614019452</v>
      </c>
      <c r="J698" s="217">
        <f>(J630/J612)*AG93</f>
        <v>49873.312952537402</v>
      </c>
      <c r="K698" s="217">
        <f>(K644/K612)*AG89</f>
        <v>850330.63197267707</v>
      </c>
      <c r="L698" s="217">
        <f>(L647/L612)*AG94</f>
        <v>486124.36999044148</v>
      </c>
      <c r="M698" s="202">
        <f t="shared" si="0"/>
        <v>2247165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155718.70000000001</v>
      </c>
      <c r="D699" s="217">
        <f>(D615/D612)*AH90</f>
        <v>0</v>
      </c>
      <c r="E699" s="219">
        <f>(E623/E612)*SUM(C699:D699)</f>
        <v>13387.394959507066</v>
      </c>
      <c r="F699" s="219">
        <f>(F624/F612)*AH64</f>
        <v>173.1492682559514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5303.2708343195882</v>
      </c>
      <c r="K699" s="217">
        <f>(K644/K612)*AH89</f>
        <v>0</v>
      </c>
      <c r="L699" s="217">
        <f>(L647/L612)*AH94</f>
        <v>0</v>
      </c>
      <c r="M699" s="202">
        <f t="shared" si="0"/>
        <v>18864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59982.896779064504</v>
      </c>
      <c r="L700" s="217">
        <f>(L647/L612)*AI94</f>
        <v>0</v>
      </c>
      <c r="M700" s="202">
        <f t="shared" si="0"/>
        <v>59983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7552942.79</v>
      </c>
      <c r="D701" s="217">
        <f>(D615/D612)*AJ90</f>
        <v>534071.84480579</v>
      </c>
      <c r="E701" s="219">
        <f>(E623/E612)*SUM(C701:D701)</f>
        <v>695254.06363820727</v>
      </c>
      <c r="F701" s="219">
        <f>(F624/F612)*AJ64</f>
        <v>22718.38486751317</v>
      </c>
      <c r="G701" s="217">
        <f>(G625/G612)*AJ91</f>
        <v>0</v>
      </c>
      <c r="H701" s="219">
        <f>(H628/H612)*AJ60</f>
        <v>284258.28900387831</v>
      </c>
      <c r="I701" s="217">
        <f>(I629/I612)*AJ92</f>
        <v>243859.83499108694</v>
      </c>
      <c r="J701" s="217">
        <f>(J630/J612)*AJ93</f>
        <v>2765.496744550408</v>
      </c>
      <c r="K701" s="217">
        <f>(K644/K612)*AJ89</f>
        <v>691086.11281287938</v>
      </c>
      <c r="L701" s="217">
        <f>(L647/L612)*AJ94</f>
        <v>110058.85583052975</v>
      </c>
      <c r="M701" s="202">
        <f t="shared" si="0"/>
        <v>2584073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87238.34</v>
      </c>
      <c r="D702" s="217">
        <f>(D615/D612)*AK90</f>
        <v>0</v>
      </c>
      <c r="E702" s="219">
        <f>(E623/E612)*SUM(C702:D702)</f>
        <v>7500.0248087850941</v>
      </c>
      <c r="F702" s="219">
        <f>(F624/F612)*AK64</f>
        <v>191.34973768233189</v>
      </c>
      <c r="G702" s="217">
        <f>(G625/G612)*AK91</f>
        <v>0</v>
      </c>
      <c r="H702" s="219">
        <f>(H628/H612)*AK60</f>
        <v>7126.2523705707654</v>
      </c>
      <c r="I702" s="217">
        <f>(I629/I612)*AK92</f>
        <v>0</v>
      </c>
      <c r="J702" s="217">
        <f>(J630/J612)*AK93</f>
        <v>0</v>
      </c>
      <c r="K702" s="217">
        <f>(K644/K612)*AK89</f>
        <v>23780.029273483502</v>
      </c>
      <c r="L702" s="217">
        <f>(L647/L612)*AK94</f>
        <v>0</v>
      </c>
      <c r="M702" s="202">
        <f t="shared" si="0"/>
        <v>38598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16064.97</v>
      </c>
      <c r="D703" s="217">
        <f>(D615/D612)*AL90</f>
        <v>0</v>
      </c>
      <c r="E703" s="219">
        <f>(E623/E612)*SUM(C703:D703)</f>
        <v>1381.132120950356</v>
      </c>
      <c r="F703" s="219">
        <f>(F624/F612)*AL64</f>
        <v>0</v>
      </c>
      <c r="G703" s="217">
        <f>(G625/G612)*AL91</f>
        <v>0</v>
      </c>
      <c r="H703" s="219">
        <f>(H628/H612)*AL60</f>
        <v>791.80581895230728</v>
      </c>
      <c r="I703" s="217">
        <f>(I629/I612)*AL92</f>
        <v>0</v>
      </c>
      <c r="J703" s="217">
        <f>(J630/J612)*AL93</f>
        <v>0</v>
      </c>
      <c r="K703" s="217">
        <f>(K644/K612)*AL89</f>
        <v>4822.6284088416087</v>
      </c>
      <c r="L703" s="217">
        <f>(L647/L612)*AL94</f>
        <v>0</v>
      </c>
      <c r="M703" s="202">
        <f t="shared" si="0"/>
        <v>6996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1452.41</v>
      </c>
      <c r="D713" s="217">
        <f>(D615/D612)*AV90</f>
        <v>0</v>
      </c>
      <c r="E713" s="219">
        <f>(E623/E612)*SUM(C713:D713)</f>
        <v>124.86609709134264</v>
      </c>
      <c r="F713" s="219">
        <f>(F624/F612)*AV64</f>
        <v>29.323650149100931</v>
      </c>
      <c r="G713" s="217">
        <f>(G625/G612)*AV91</f>
        <v>0</v>
      </c>
      <c r="H713" s="219">
        <f>(H628/H612)*AV60</f>
        <v>39590.290947615365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39744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43626469.25999999</v>
      </c>
      <c r="D715" s="202">
        <f>SUM(D616:D647)+SUM(D668:D713)</f>
        <v>2123140.4699999993</v>
      </c>
      <c r="E715" s="202">
        <f>SUM(E624:E647)+SUM(E668:E713)</f>
        <v>3453718.0626887809</v>
      </c>
      <c r="F715" s="202">
        <f>SUM(F625:F648)+SUM(F668:F713)</f>
        <v>502284.97164696956</v>
      </c>
      <c r="G715" s="202">
        <f>SUM(G626:G647)+SUM(G668:G713)</f>
        <v>857793.181455796</v>
      </c>
      <c r="H715" s="202">
        <f>SUM(H629:H647)+SUM(H668:H713)</f>
        <v>1592321.5019130902</v>
      </c>
      <c r="I715" s="202">
        <f>SUM(I630:I647)+SUM(I668:I713)</f>
        <v>1037314.223469549</v>
      </c>
      <c r="J715" s="202">
        <f>SUM(J631:J647)+SUM(J668:J713)</f>
        <v>218882.50235372968</v>
      </c>
      <c r="K715" s="202">
        <f>SUM(K668:K713)</f>
        <v>4584859.1619489072</v>
      </c>
      <c r="L715" s="202">
        <f>SUM(L668:L713)</f>
        <v>1701994.9162673785</v>
      </c>
      <c r="M715" s="202">
        <f>SUM(M668:M713)</f>
        <v>13860299</v>
      </c>
      <c r="N715" s="211" t="s">
        <v>693</v>
      </c>
    </row>
    <row r="716" spans="1:14" s="202" customFormat="1" ht="12.6" customHeight="1" x14ac:dyDescent="0.2">
      <c r="C716" s="214">
        <f>CE85</f>
        <v>43626469.259999998</v>
      </c>
      <c r="D716" s="202">
        <f>D615</f>
        <v>2123140.4699999997</v>
      </c>
      <c r="E716" s="202">
        <f>E623</f>
        <v>3453718.0626887819</v>
      </c>
      <c r="F716" s="202">
        <f>F624</f>
        <v>502284.97164696979</v>
      </c>
      <c r="G716" s="202">
        <f>G625</f>
        <v>857793.181455796</v>
      </c>
      <c r="H716" s="202">
        <f>H628</f>
        <v>1592321.5019130893</v>
      </c>
      <c r="I716" s="202">
        <f>I629</f>
        <v>1037314.2234695489</v>
      </c>
      <c r="J716" s="202">
        <f>J630</f>
        <v>218882.50235372965</v>
      </c>
      <c r="K716" s="202">
        <f>K644</f>
        <v>4584859.1619489063</v>
      </c>
      <c r="L716" s="202">
        <f>L647</f>
        <v>1701994.9162673787</v>
      </c>
      <c r="M716" s="202">
        <f>C648</f>
        <v>13860296.459999997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021</v>
      </c>
      <c r="C2" s="11" t="str">
        <f>SUBSTITUTE(LEFT(data!C98,49),",","")</f>
        <v>Newport Hospital &amp; Health Services</v>
      </c>
      <c r="D2" s="11" t="str">
        <f>LEFT(data!C99, 49)</f>
        <v>714 W Pine Street</v>
      </c>
      <c r="E2" s="11" t="str">
        <f>LEFT(data!C100, 100)</f>
        <v xml:space="preserve">Newport  </v>
      </c>
      <c r="F2" s="11" t="str">
        <f>LEFT(data!C101, 2)</f>
        <v>WA</v>
      </c>
      <c r="G2" s="11" t="str">
        <f>LEFT(data!C102, 100)</f>
        <v>99156</v>
      </c>
      <c r="H2" s="11" t="str">
        <f>LEFT(data!C103, 100)</f>
        <v>Pend Orielle</v>
      </c>
      <c r="I2" s="11" t="str">
        <f>LEFT(data!C104, 49)</f>
        <v>Kim Manus</v>
      </c>
      <c r="J2" s="11" t="str">
        <f>LEFT(data!C105, 49)</f>
        <v>Kim Manus</v>
      </c>
      <c r="K2" s="11" t="str">
        <f>LEFT(data!C107, 49)</f>
        <v>509-447-4221</v>
      </c>
      <c r="L2" s="11" t="str">
        <f>LEFT(data!C108, 49)</f>
        <v>509-447-5527</v>
      </c>
      <c r="M2" s="11" t="str">
        <f>LEFT(data!C109, 49)</f>
        <v>Jane Tilley</v>
      </c>
      <c r="N2" s="11" t="str">
        <f>LEFT(data!C110, 49)</f>
        <v>Jane.tilley@nhhsqualitycare.org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69" customFormat="1" ht="12.6" customHeight="1" x14ac:dyDescent="0.25">
      <c r="A2" s="12" t="str">
        <f>RIGHT(data!C97,3)</f>
        <v>021</v>
      </c>
      <c r="B2" s="200" t="str">
        <f>RIGHT(data!C96,4)</f>
        <v>2024</v>
      </c>
      <c r="C2" s="12" t="s">
        <v>1164</v>
      </c>
      <c r="D2" s="199">
        <f>ROUND(N(data!C181),0)</f>
        <v>1707782</v>
      </c>
      <c r="E2" s="199">
        <f>ROUND(N(data!C182),0)</f>
        <v>31917</v>
      </c>
      <c r="F2" s="199">
        <f>ROUND(N(data!C183),0)</f>
        <v>366219</v>
      </c>
      <c r="G2" s="199">
        <f>ROUND(N(data!C184),0)</f>
        <v>2814585</v>
      </c>
      <c r="H2" s="199">
        <f>ROUND(N(data!C185),0)</f>
        <v>0</v>
      </c>
      <c r="I2" s="199">
        <f>ROUND(N(data!C186),0)</f>
        <v>945442</v>
      </c>
      <c r="J2" s="199">
        <f>ROUND(N(data!C187)+N(data!C188),0)</f>
        <v>33819</v>
      </c>
      <c r="K2" s="199">
        <f>ROUND(N(data!C191),0)</f>
        <v>0</v>
      </c>
      <c r="L2" s="199">
        <f>ROUND(N(data!C192),0)</f>
        <v>121581</v>
      </c>
      <c r="M2" s="199">
        <f>ROUND(N(data!C195),0)</f>
        <v>352848</v>
      </c>
      <c r="N2" s="199">
        <f>ROUND(N(data!C196),0)</f>
        <v>158592</v>
      </c>
      <c r="O2" s="199">
        <f>ROUND(N(data!C199),0)</f>
        <v>25275</v>
      </c>
      <c r="P2" s="199">
        <f>ROUND(N(data!C200),0)</f>
        <v>313780</v>
      </c>
      <c r="Q2" s="199">
        <f>ROUND(N(data!C201),0)</f>
        <v>0</v>
      </c>
      <c r="R2" s="199">
        <f>ROUND(N(data!C204),0)</f>
        <v>0</v>
      </c>
      <c r="S2" s="199">
        <f>ROUND(N(data!C205),0)</f>
        <v>30575</v>
      </c>
      <c r="T2" s="199">
        <f>ROUND(N(data!B211),0)</f>
        <v>911649</v>
      </c>
      <c r="U2" s="199">
        <f>ROUND(N(data!C211),0)</f>
        <v>0</v>
      </c>
      <c r="V2" s="199">
        <f>ROUND(N(data!D211),0)</f>
        <v>0</v>
      </c>
      <c r="W2" s="199">
        <f>ROUND(N(data!B212),0)</f>
        <v>1062015</v>
      </c>
      <c r="X2" s="199">
        <f>ROUND(N(data!C212),0)</f>
        <v>0</v>
      </c>
      <c r="Y2" s="199">
        <f>ROUND(N(data!D212),0)</f>
        <v>0</v>
      </c>
      <c r="Z2" s="199">
        <f>ROUND(N(data!B213),0)</f>
        <v>16267740</v>
      </c>
      <c r="AA2" s="199">
        <f>ROUND(N(data!C213),0)</f>
        <v>257518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2546645</v>
      </c>
      <c r="AG2" s="199">
        <f>ROUND(N(data!C215),0)</f>
        <v>65537</v>
      </c>
      <c r="AH2" s="199">
        <f>ROUND(N(data!D215),0)</f>
        <v>0</v>
      </c>
      <c r="AI2" s="199">
        <f>ROUND(N(data!B216),0)</f>
        <v>7435307</v>
      </c>
      <c r="AJ2" s="199">
        <f>ROUND(N(data!C216),0)</f>
        <v>124447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61289</v>
      </c>
      <c r="AS2" s="199">
        <f>ROUND(N(data!C219),0)</f>
        <v>0</v>
      </c>
      <c r="AT2" s="199">
        <f>ROUND(N(data!D219),0)</f>
        <v>47001</v>
      </c>
      <c r="AU2" s="199">
        <v>0</v>
      </c>
      <c r="AV2" s="199">
        <v>0</v>
      </c>
      <c r="AW2" s="199">
        <v>0</v>
      </c>
      <c r="AX2" s="199">
        <f>ROUND(N(data!B225),0)</f>
        <v>933600</v>
      </c>
      <c r="AY2" s="199">
        <f>ROUND(N(data!C225),0)</f>
        <v>67396</v>
      </c>
      <c r="AZ2" s="199">
        <f>ROUND(N(data!D225),0)</f>
        <v>9519</v>
      </c>
      <c r="BA2" s="199">
        <f>ROUND(N(data!B226),0)</f>
        <v>12754466</v>
      </c>
      <c r="BB2" s="199">
        <f>ROUND(N(data!C226),0)</f>
        <v>285342</v>
      </c>
      <c r="BC2" s="199">
        <f>ROUND(N(data!D226),0)</f>
        <v>45187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1451494</v>
      </c>
      <c r="BH2" s="199">
        <f>ROUND(N(data!C228),0)</f>
        <v>150873</v>
      </c>
      <c r="BI2" s="199">
        <f>ROUND(N(data!D228),0)</f>
        <v>0</v>
      </c>
      <c r="BJ2" s="199">
        <f>ROUND(N(data!B229),0)</f>
        <v>5542484</v>
      </c>
      <c r="BK2" s="199">
        <f>ROUND(N(data!C229),0)</f>
        <v>570352</v>
      </c>
      <c r="BL2" s="199">
        <f>ROUND(N(data!D229),0)</f>
        <v>379585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15263730</v>
      </c>
      <c r="BW2" s="199">
        <f>ROUND(N(data!C240),0)</f>
        <v>5888941</v>
      </c>
      <c r="BX2" s="199">
        <f>ROUND(N(data!C241),0)</f>
        <v>789221</v>
      </c>
      <c r="BY2" s="199">
        <f>ROUND(N(data!C242),0)</f>
        <v>2150055</v>
      </c>
      <c r="BZ2" s="199">
        <f>ROUND(N(data!C243),0)</f>
        <v>4396507</v>
      </c>
      <c r="CA2" s="199">
        <f>ROUND(N(data!C244),0)</f>
        <v>0</v>
      </c>
      <c r="CB2" s="199">
        <f>ROUND(N(data!C247),0)</f>
        <v>744</v>
      </c>
      <c r="CC2" s="199">
        <f>ROUND(N(data!C249),0)</f>
        <v>154228</v>
      </c>
      <c r="CD2" s="199">
        <f>ROUND(N(data!C250),0)</f>
        <v>754349</v>
      </c>
      <c r="CE2" s="199">
        <f>ROUND(N(data!C254)+N(data!C255),0)</f>
        <v>36659</v>
      </c>
      <c r="CF2" s="199">
        <f>ROUND(N(data!D237),0)</f>
        <v>1001204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69" customFormat="1" ht="12.6" customHeight="1" x14ac:dyDescent="0.25">
      <c r="A2" s="12" t="str">
        <f>RIGHT(data!C97,3)</f>
        <v>021</v>
      </c>
      <c r="B2" s="12" t="str">
        <f>RIGHT(data!C96,4)</f>
        <v>2024</v>
      </c>
      <c r="C2" s="12" t="s">
        <v>1164</v>
      </c>
      <c r="D2" s="198">
        <f>ROUND(N(data!C127),0)</f>
        <v>464</v>
      </c>
      <c r="E2" s="198">
        <f>ROUND(N(data!C128),0)</f>
        <v>53</v>
      </c>
      <c r="F2" s="198">
        <f>ROUND(N(data!C129),0)</f>
        <v>0</v>
      </c>
      <c r="G2" s="198">
        <f>ROUND(N(data!C130),0)</f>
        <v>74</v>
      </c>
      <c r="H2" s="198">
        <f>ROUND(N(data!D127),0)</f>
        <v>1291</v>
      </c>
      <c r="I2" s="198">
        <f>ROUND(N(data!D128),0)</f>
        <v>537</v>
      </c>
      <c r="J2" s="198">
        <f>ROUND(N(data!D129),0)</f>
        <v>0</v>
      </c>
      <c r="K2" s="198">
        <f>ROUND(N(data!D130),0)</f>
        <v>115</v>
      </c>
      <c r="L2" s="198">
        <f>ROUND(N(data!C132),0)</f>
        <v>0</v>
      </c>
      <c r="M2" s="198">
        <f>ROUND(N(data!C133),0)</f>
        <v>0</v>
      </c>
      <c r="N2" s="198">
        <f>ROUND(N(data!C134),0)</f>
        <v>24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24</v>
      </c>
      <c r="X2" s="198">
        <f>ROUND(N(data!C145),0)</f>
        <v>0</v>
      </c>
      <c r="Y2" s="198">
        <f>ROUND(N(data!B154),0)</f>
        <v>334</v>
      </c>
      <c r="Z2" s="198">
        <f>ROUND(N(data!B155),0)</f>
        <v>814</v>
      </c>
      <c r="AA2" s="198">
        <f>ROUND(N(data!B156),0)</f>
        <v>22596</v>
      </c>
      <c r="AB2" s="198">
        <f>ROUND(N(data!B157),0)</f>
        <v>4020324</v>
      </c>
      <c r="AC2" s="198">
        <f>ROUND(N(data!B158),0)</f>
        <v>32650985</v>
      </c>
      <c r="AD2" s="198">
        <f>ROUND(N(data!C154),0)</f>
        <v>187</v>
      </c>
      <c r="AE2" s="198">
        <f>ROUND(N(data!C155),0)</f>
        <v>225</v>
      </c>
      <c r="AF2" s="198">
        <f>ROUND(N(data!C156),0)</f>
        <v>11843</v>
      </c>
      <c r="AG2" s="198">
        <f>ROUND(N(data!C157),0)</f>
        <v>2888776</v>
      </c>
      <c r="AH2" s="198">
        <f>ROUND(N(data!C158),0)</f>
        <v>13287491</v>
      </c>
      <c r="AI2" s="198">
        <f>ROUND(N(data!D154),0)</f>
        <v>164</v>
      </c>
      <c r="AJ2" s="198">
        <f>ROUND(N(data!D155),0)</f>
        <v>257</v>
      </c>
      <c r="AK2" s="198">
        <f>ROUND(N(data!D156),0)</f>
        <v>18709</v>
      </c>
      <c r="AL2" s="198">
        <f>ROUND(N(data!D157),0)</f>
        <v>2520119</v>
      </c>
      <c r="AM2" s="198">
        <f>ROUND(N(data!D158),0)</f>
        <v>23020476</v>
      </c>
      <c r="AN2" s="198">
        <f>ROUND(N(data!B160),0)</f>
        <v>45</v>
      </c>
      <c r="AO2" s="198">
        <f>ROUND(N(data!B161),0)</f>
        <v>439</v>
      </c>
      <c r="AP2" s="198">
        <f>ROUND(N(data!B162),0)</f>
        <v>0</v>
      </c>
      <c r="AQ2" s="198">
        <f>ROUND(N(data!B163),0)</f>
        <v>1640658</v>
      </c>
      <c r="AR2" s="198">
        <f>ROUND(N(data!B164),0)</f>
        <v>0</v>
      </c>
      <c r="AS2" s="198">
        <f>ROUND(N(data!C160),0)</f>
        <v>5</v>
      </c>
      <c r="AT2" s="198">
        <f>ROUND(N(data!C161),0)</f>
        <v>38</v>
      </c>
      <c r="AU2" s="198">
        <f>ROUND(N(data!C162),0)</f>
        <v>3</v>
      </c>
      <c r="AV2" s="198">
        <f>ROUND(N(data!C163),0)</f>
        <v>131279</v>
      </c>
      <c r="AW2" s="198">
        <f>ROUND(N(data!C164),0)</f>
        <v>0</v>
      </c>
      <c r="AX2" s="198">
        <f>ROUND(N(data!D160),0)</f>
        <v>3</v>
      </c>
      <c r="AY2" s="198">
        <f>ROUND(N(data!D161),0)</f>
        <v>60</v>
      </c>
      <c r="AZ2" s="198">
        <f>ROUND(N(data!D162),0)</f>
        <v>0</v>
      </c>
      <c r="BA2" s="198">
        <f>ROUND(N(data!D163),0)</f>
        <v>219469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2785020</v>
      </c>
      <c r="BS2" s="198">
        <f>ROUND(N(data!C173),0)</f>
        <v>2758611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197" t="s">
        <v>1330</v>
      </c>
      <c r="CR1" s="197" t="s">
        <v>1331</v>
      </c>
      <c r="CS1" s="197" t="s">
        <v>1332</v>
      </c>
      <c r="CT1" s="197" t="s">
        <v>1333</v>
      </c>
      <c r="CU1" s="197" t="s">
        <v>1334</v>
      </c>
      <c r="CV1" s="197" t="s">
        <v>1335</v>
      </c>
      <c r="CW1" s="197" t="s">
        <v>1336</v>
      </c>
      <c r="CX1" s="197" t="s">
        <v>1337</v>
      </c>
      <c r="CY1" s="197" t="s">
        <v>1338</v>
      </c>
      <c r="CZ1" s="197" t="s">
        <v>1339</v>
      </c>
      <c r="DA1" s="197" t="s">
        <v>1340</v>
      </c>
      <c r="DB1" s="197" t="s">
        <v>1341</v>
      </c>
      <c r="DC1" s="197" t="s">
        <v>1342</v>
      </c>
      <c r="DD1" s="197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69" customFormat="1" ht="12.6" customHeight="1" x14ac:dyDescent="0.25">
      <c r="A2" s="199" t="str">
        <f>RIGHT(data!C97,3)</f>
        <v>021</v>
      </c>
      <c r="B2" s="200" t="str">
        <f>RIGHT(data!C96,4)</f>
        <v>2024</v>
      </c>
      <c r="C2" s="12" t="s">
        <v>1164</v>
      </c>
      <c r="D2" s="198">
        <f>ROUND(N(data!C266),0)</f>
        <v>14408451</v>
      </c>
      <c r="E2" s="198">
        <f>ROUND(N(data!C267),0)</f>
        <v>0</v>
      </c>
      <c r="F2" s="198">
        <f>ROUND(N(data!C268),0)</f>
        <v>11333297</v>
      </c>
      <c r="G2" s="198">
        <f>ROUND(N(data!C269),0)</f>
        <v>3350861</v>
      </c>
      <c r="H2" s="198">
        <f>ROUND(N(data!C270),0)</f>
        <v>-62318</v>
      </c>
      <c r="I2" s="198">
        <f>ROUND(N(data!C271),0)</f>
        <v>44969</v>
      </c>
      <c r="J2" s="198">
        <f>ROUND(N(data!C272),0)</f>
        <v>28842</v>
      </c>
      <c r="K2" s="198">
        <f>ROUND(N(data!C273),0)</f>
        <v>869025</v>
      </c>
      <c r="L2" s="198">
        <f>ROUND(N(data!C274),0)</f>
        <v>405587</v>
      </c>
      <c r="M2" s="198">
        <f>ROUND(N(data!C275),0)</f>
        <v>0</v>
      </c>
      <c r="N2" s="198">
        <f>ROUND(N(data!C278),0)</f>
        <v>4825260</v>
      </c>
      <c r="O2" s="198">
        <f>ROUND(N(data!C279),0)</f>
        <v>0</v>
      </c>
      <c r="P2" s="198">
        <f>ROUND(N(data!C280),0)</f>
        <v>676183</v>
      </c>
      <c r="Q2" s="198">
        <f>ROUND(N(data!C283),0)</f>
        <v>911649</v>
      </c>
      <c r="R2" s="198">
        <f>ROUND(N(data!C284),0)</f>
        <v>1062015</v>
      </c>
      <c r="S2" s="198">
        <f>ROUND(N(data!C285),0)</f>
        <v>16525258</v>
      </c>
      <c r="T2" s="198">
        <f>ROUND(N(data!C286),0)</f>
        <v>0</v>
      </c>
      <c r="U2" s="198">
        <f>ROUND(N(data!C287),0)</f>
        <v>2612182</v>
      </c>
      <c r="V2" s="198">
        <f>ROUND(N(data!C288),0)</f>
        <v>8115030</v>
      </c>
      <c r="W2" s="198">
        <f>ROUND(N(data!C289),0)</f>
        <v>0</v>
      </c>
      <c r="X2" s="198">
        <f>ROUND(N(data!C290),0)</f>
        <v>14288</v>
      </c>
      <c r="Y2" s="198">
        <f>ROUND(N(data!C291),0)</f>
        <v>0</v>
      </c>
      <c r="Z2" s="198">
        <f>ROUND(N(data!C292),0)</f>
        <v>21475959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1100804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1623663</v>
      </c>
      <c r="AK2" s="198">
        <f>ROUND(N(data!C316),0)</f>
        <v>2216665</v>
      </c>
      <c r="AL2" s="198">
        <f>ROUND(N(data!C317),0)</f>
        <v>2549594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471446</v>
      </c>
      <c r="AS2" s="198">
        <f>ROUND(N(data!C326),0)</f>
        <v>0</v>
      </c>
      <c r="AT2" s="198">
        <f>ROUND(N(data!C327),0)</f>
        <v>141051</v>
      </c>
      <c r="AU2" s="198">
        <f>ROUND(N(data!C328),0)</f>
        <v>5141369</v>
      </c>
      <c r="AV2" s="198">
        <f>ROUND(N(data!C331),0)</f>
        <v>0</v>
      </c>
      <c r="AW2" s="198">
        <f>ROUND(N(data!C332),0)</f>
        <v>0</v>
      </c>
      <c r="AX2" s="198">
        <f>ROUND(N(data!C333),0)</f>
        <v>595744</v>
      </c>
      <c r="AY2" s="198">
        <f>ROUND(N(data!C334),0)</f>
        <v>371785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3897038</v>
      </c>
      <c r="BD2" s="198">
        <f>ROUND(N(data!C339),0)</f>
        <v>0</v>
      </c>
      <c r="BE2" s="198">
        <f>ROUND(N(data!C343),0)</f>
        <v>35464355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3568544</v>
      </c>
      <c r="BJ2" s="198">
        <f>ROUND(N(data!C349),0)</f>
        <v>0</v>
      </c>
      <c r="BK2" s="198">
        <f>ROUND(N(data!CE60),2)</f>
        <v>239.02</v>
      </c>
      <c r="BL2" s="198">
        <f>ROUND(N(data!C358),0)</f>
        <v>11420626</v>
      </c>
      <c r="BM2" s="198">
        <f>ROUND(N(data!C359),0)</f>
        <v>68958953</v>
      </c>
      <c r="BN2" s="198">
        <f>ROUND(N(data!C363),0)</f>
        <v>28488452</v>
      </c>
      <c r="BO2" s="198">
        <f>ROUND(N(data!C364),0)</f>
        <v>908577</v>
      </c>
      <c r="BP2" s="198">
        <f>ROUND(N(data!C365),0)</f>
        <v>36659</v>
      </c>
      <c r="BQ2" s="198">
        <f>ROUND(N(data!D381),0)</f>
        <v>857876</v>
      </c>
      <c r="BR2" s="198">
        <f>ROUND(N(data!C370),0)</f>
        <v>0</v>
      </c>
      <c r="BS2" s="198">
        <f>ROUND(N(data!C371),0)</f>
        <v>464544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4800</v>
      </c>
      <c r="CA2" s="198">
        <f>ROUND(N(data!C379),0)</f>
        <v>147904</v>
      </c>
      <c r="CB2" s="198">
        <f>ROUND(N(data!C380),0)</f>
        <v>240628</v>
      </c>
      <c r="CC2" s="198">
        <f>ROUND(N(data!C382),0)</f>
        <v>0</v>
      </c>
      <c r="CD2" s="198">
        <f>ROUND(N(data!C389),0)</f>
        <v>25399606</v>
      </c>
      <c r="CE2" s="198">
        <f>ROUND(N(data!C390),0)</f>
        <v>6275457</v>
      </c>
      <c r="CF2" s="198">
        <f>ROUND(N(data!C391),0)</f>
        <v>1876727</v>
      </c>
      <c r="CG2" s="198">
        <f>ROUND(N(data!C392),0)</f>
        <v>5710939</v>
      </c>
      <c r="CH2" s="198">
        <f>ROUND(N(data!C393),0)</f>
        <v>0</v>
      </c>
      <c r="CI2" s="198">
        <f>ROUND(N(data!C394),0)</f>
        <v>2527476</v>
      </c>
      <c r="CJ2" s="198">
        <f>ROUND(N(data!C395),0)</f>
        <v>1273821</v>
      </c>
      <c r="CK2" s="198">
        <f>ROUND(N(data!C396),0)</f>
        <v>121581</v>
      </c>
      <c r="CL2" s="198">
        <f>ROUND(N(data!C397),0)</f>
        <v>511440</v>
      </c>
      <c r="CM2" s="198">
        <f>ROUND(N(data!C398),0)</f>
        <v>0</v>
      </c>
      <c r="CN2" s="198">
        <f>ROUND(N(data!C399),0)</f>
        <v>0</v>
      </c>
      <c r="CO2" s="198">
        <f>ROUND(N(data!C362),0)</f>
        <v>1001204</v>
      </c>
      <c r="CP2" s="198">
        <f>ROUND(N(data!D415),0)</f>
        <v>4830676</v>
      </c>
      <c r="CQ2" s="52">
        <f>ROUND(N(data!C401),0)</f>
        <v>91492</v>
      </c>
      <c r="CR2" s="52">
        <f>ROUND(N(data!C402),0)</f>
        <v>1021883</v>
      </c>
      <c r="CS2" s="52">
        <f>ROUND(N(data!C403),0)</f>
        <v>1777176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547037</v>
      </c>
      <c r="CY2" s="52">
        <f>ROUND(N(data!C409),0)</f>
        <v>0</v>
      </c>
      <c r="CZ2" s="52">
        <f>ROUND(N(data!C410),0)</f>
        <v>85372</v>
      </c>
      <c r="DA2" s="52">
        <f>ROUND(N(data!C411),0)</f>
        <v>355772</v>
      </c>
      <c r="DB2" s="52">
        <f>ROUND(N(data!C412),0)</f>
        <v>0</v>
      </c>
      <c r="DC2" s="52">
        <f>ROUND(N(data!C413),0)</f>
        <v>561045</v>
      </c>
      <c r="DD2" s="52">
        <f>ROUND(N(data!C414),0)</f>
        <v>390899</v>
      </c>
      <c r="DE2" s="52">
        <f>ROUND(N(data!C419),0)</f>
        <v>0</v>
      </c>
      <c r="DF2" s="198">
        <f>ROUND(N(data!D420),0)</f>
        <v>1979605</v>
      </c>
      <c r="DG2" s="198">
        <f>ROUND(N(data!C422),0)</f>
        <v>0</v>
      </c>
      <c r="DH2" s="198">
        <f>ROUND(N(data!C423),0)</f>
        <v>0</v>
      </c>
    </row>
  </sheetData>
  <sheetProtection algorithmName="SHA-512" hashValue="jXnsFFegqiZUoPYaaz41jDiiAhtjRj+1MxSI80PHNzCbTWc3pVaX4spq9NDgOhPaenmBwh0/Slb+F/EINOC06g==" saltValue="fzko9MrC0wEj7kbKWlUSF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021</v>
      </c>
      <c r="B2" s="200" t="str">
        <f>RIGHT(data!$C$96,4)</f>
        <v>2024</v>
      </c>
      <c r="C2" s="12" t="str">
        <f>data!C$55</f>
        <v>6010</v>
      </c>
      <c r="D2" s="12" t="s">
        <v>1164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021</v>
      </c>
      <c r="B3" s="200" t="str">
        <f>RIGHT(data!$C$96,4)</f>
        <v>2024</v>
      </c>
      <c r="C3" s="12" t="str">
        <f>data!D$55</f>
        <v>6030</v>
      </c>
      <c r="D3" s="12" t="s">
        <v>1164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021</v>
      </c>
      <c r="B4" s="200" t="str">
        <f>RIGHT(data!$C$96,4)</f>
        <v>2024</v>
      </c>
      <c r="C4" s="12" t="str">
        <f>data!E$55</f>
        <v>6070</v>
      </c>
      <c r="D4" s="12" t="s">
        <v>1164</v>
      </c>
      <c r="E4" s="198">
        <f>ROUND(N(data!E59), 0)</f>
        <v>1291</v>
      </c>
      <c r="F4" s="271">
        <f>ROUND(N(data!E60), 2)</f>
        <v>27.35</v>
      </c>
      <c r="G4" s="198">
        <f>ROUND(N(data!E61), 0)</f>
        <v>2983401</v>
      </c>
      <c r="H4" s="198">
        <f>ROUND(N(data!E62), 0)</f>
        <v>680580</v>
      </c>
      <c r="I4" s="198">
        <f>ROUND(N(data!E63), 0)</f>
        <v>0</v>
      </c>
      <c r="J4" s="198">
        <f>ROUND(N(data!E64), 0)</f>
        <v>172415</v>
      </c>
      <c r="K4" s="198">
        <f>ROUND(N(data!E65), 0)</f>
        <v>0</v>
      </c>
      <c r="L4" s="198">
        <f>ROUND(N(data!E66), 0)</f>
        <v>27</v>
      </c>
      <c r="M4" s="198">
        <f>ROUND(N(data!E67), 0)</f>
        <v>61209</v>
      </c>
      <c r="N4" s="198">
        <f>ROUND(N(data!E68), 0)</f>
        <v>5279</v>
      </c>
      <c r="O4" s="198">
        <f>ROUND(N(data!E69), 0)</f>
        <v>198093</v>
      </c>
      <c r="P4" s="198">
        <f>ROUND(N(data!E70), 0)</f>
        <v>0</v>
      </c>
      <c r="Q4" s="198">
        <f>ROUND(N(data!E71), 0)</f>
        <v>189281</v>
      </c>
      <c r="R4" s="198">
        <f>ROUND(N(data!E72), 0)</f>
        <v>5425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135</v>
      </c>
      <c r="X4" s="198">
        <f>ROUND(N(data!E78), 0)</f>
        <v>0</v>
      </c>
      <c r="Y4" s="198">
        <f>ROUND(N(data!E79), 0)</f>
        <v>0</v>
      </c>
      <c r="Z4" s="198">
        <f>ROUND(N(data!E80), 0)</f>
        <v>132</v>
      </c>
      <c r="AA4" s="198">
        <f>ROUND(N(data!E81), 0)</f>
        <v>0</v>
      </c>
      <c r="AB4" s="198">
        <f>ROUND(N(data!E82), 0)</f>
        <v>2848</v>
      </c>
      <c r="AC4" s="198">
        <f>ROUND(N(data!E83), 0)</f>
        <v>273</v>
      </c>
      <c r="AD4" s="198">
        <f>ROUND(N(data!E84), 0)</f>
        <v>0</v>
      </c>
      <c r="AE4" s="198">
        <f>ROUND(N(data!E89), 0)</f>
        <v>5275283</v>
      </c>
      <c r="AF4" s="198">
        <f>ROUND(N(data!E87), 0)</f>
        <v>3607911</v>
      </c>
      <c r="AG4" s="198">
        <f>ROUND(N(data!E90), 0)</f>
        <v>5834</v>
      </c>
      <c r="AH4" s="198">
        <f>ROUND(N(data!E91), 0)</f>
        <v>9492</v>
      </c>
      <c r="AI4" s="198">
        <f>ROUND(N(data!E92), 0)</f>
        <v>1705</v>
      </c>
      <c r="AJ4" s="198">
        <f>ROUND(N(data!E93), 0)</f>
        <v>8178</v>
      </c>
      <c r="AK4" s="271">
        <f>ROUND(N(data!E94), 2)</f>
        <v>28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021</v>
      </c>
      <c r="B5" s="200" t="str">
        <f>RIGHT(data!$C$96,4)</f>
        <v>2024</v>
      </c>
      <c r="C5" s="12" t="str">
        <f>data!F$55</f>
        <v>6100</v>
      </c>
      <c r="D5" s="12" t="s">
        <v>1164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021</v>
      </c>
      <c r="B6" s="200" t="str">
        <f>RIGHT(data!$C$96,4)</f>
        <v>2024</v>
      </c>
      <c r="C6" s="12" t="str">
        <f>data!G$55</f>
        <v>6120</v>
      </c>
      <c r="D6" s="12" t="s">
        <v>1164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021</v>
      </c>
      <c r="B7" s="200" t="str">
        <f>RIGHT(data!$C$96,4)</f>
        <v>2024</v>
      </c>
      <c r="C7" s="12" t="str">
        <f>data!H$55</f>
        <v>6140</v>
      </c>
      <c r="D7" s="12" t="s">
        <v>1164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021</v>
      </c>
      <c r="B8" s="200" t="str">
        <f>RIGHT(data!$C$96,4)</f>
        <v>2024</v>
      </c>
      <c r="C8" s="12" t="str">
        <f>data!I$55</f>
        <v>6150</v>
      </c>
      <c r="D8" s="12" t="s">
        <v>1164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021</v>
      </c>
      <c r="B9" s="200" t="str">
        <f>RIGHT(data!$C$96,4)</f>
        <v>2024</v>
      </c>
      <c r="C9" s="12" t="str">
        <f>data!J$55</f>
        <v>6170</v>
      </c>
      <c r="D9" s="12" t="s">
        <v>1164</v>
      </c>
      <c r="E9" s="198">
        <f>ROUND(N(data!J59), 0)</f>
        <v>88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1799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648854</v>
      </c>
      <c r="AF9" s="198">
        <f>ROUND(N(data!J87), 0)</f>
        <v>648208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021</v>
      </c>
      <c r="B10" s="200" t="str">
        <f>RIGHT(data!$C$96,4)</f>
        <v>2024</v>
      </c>
      <c r="C10" s="12" t="str">
        <f>data!K$55</f>
        <v>6200</v>
      </c>
      <c r="D10" s="12" t="s">
        <v>1164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021</v>
      </c>
      <c r="B11" s="200" t="str">
        <f>RIGHT(data!$C$96,4)</f>
        <v>2024</v>
      </c>
      <c r="C11" s="12" t="str">
        <f>data!L$55</f>
        <v>6210</v>
      </c>
      <c r="D11" s="12" t="s">
        <v>1164</v>
      </c>
      <c r="E11" s="198">
        <f>ROUND(N(data!L59), 0)</f>
        <v>537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1392483</v>
      </c>
      <c r="AF11" s="198">
        <f>ROUND(N(data!L87), 0)</f>
        <v>1392483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021</v>
      </c>
      <c r="B12" s="200" t="str">
        <f>RIGHT(data!$C$96,4)</f>
        <v>2024</v>
      </c>
      <c r="C12" s="12" t="str">
        <f>data!M$55</f>
        <v>6330</v>
      </c>
      <c r="D12" s="12" t="s">
        <v>1164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021</v>
      </c>
      <c r="B13" s="200" t="str">
        <f>RIGHT(data!$C$96,4)</f>
        <v>2024</v>
      </c>
      <c r="C13" s="12" t="str">
        <f>data!N$55</f>
        <v>6400</v>
      </c>
      <c r="D13" s="12" t="s">
        <v>1164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021</v>
      </c>
      <c r="B14" s="200" t="str">
        <f>RIGHT(data!$C$96,4)</f>
        <v>2024</v>
      </c>
      <c r="C14" s="12" t="str">
        <f>data!O$55</f>
        <v>7010</v>
      </c>
      <c r="D14" s="12" t="s">
        <v>1164</v>
      </c>
      <c r="E14" s="198">
        <f>ROUND(N(data!O59), 0)</f>
        <v>0</v>
      </c>
      <c r="F14" s="271">
        <f>ROUND(N(data!O60), 2)</f>
        <v>1.94</v>
      </c>
      <c r="G14" s="198">
        <f>ROUND(N(data!O61), 0)</f>
        <v>150305</v>
      </c>
      <c r="H14" s="198">
        <f>ROUND(N(data!O62), 0)</f>
        <v>36470</v>
      </c>
      <c r="I14" s="198">
        <f>ROUND(N(data!O63), 0)</f>
        <v>0</v>
      </c>
      <c r="J14" s="198">
        <f>ROUND(N(data!O64), 0)</f>
        <v>43766</v>
      </c>
      <c r="K14" s="198">
        <f>ROUND(N(data!O65), 0)</f>
        <v>0</v>
      </c>
      <c r="L14" s="198">
        <f>ROUND(N(data!O66), 0)</f>
        <v>116</v>
      </c>
      <c r="M14" s="198">
        <f>ROUND(N(data!O67), 0)</f>
        <v>14358</v>
      </c>
      <c r="N14" s="198">
        <f>ROUND(N(data!O68), 0)</f>
        <v>0</v>
      </c>
      <c r="O14" s="198">
        <f>ROUND(N(data!O69), 0)</f>
        <v>90822</v>
      </c>
      <c r="P14" s="198">
        <f>ROUND(N(data!O70), 0)</f>
        <v>0</v>
      </c>
      <c r="Q14" s="198">
        <f>ROUND(N(data!O71), 0)</f>
        <v>86799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2246</v>
      </c>
      <c r="X14" s="198">
        <f>ROUND(N(data!O78), 0)</f>
        <v>0</v>
      </c>
      <c r="Y14" s="198">
        <f>ROUND(N(data!O79), 0)</f>
        <v>0</v>
      </c>
      <c r="Z14" s="198">
        <f>ROUND(N(data!O80), 0)</f>
        <v>1657</v>
      </c>
      <c r="AA14" s="198">
        <f>ROUND(N(data!O81), 0)</f>
        <v>0</v>
      </c>
      <c r="AB14" s="198">
        <f>ROUND(N(data!O82), 0)</f>
        <v>0</v>
      </c>
      <c r="AC14" s="198">
        <f>ROUND(N(data!O83), 0)</f>
        <v>120</v>
      </c>
      <c r="AD14" s="198">
        <f>ROUND(N(data!O84), 0)</f>
        <v>0</v>
      </c>
      <c r="AE14" s="198">
        <f>ROUND(N(data!O89), 0)</f>
        <v>1129236</v>
      </c>
      <c r="AF14" s="198">
        <f>ROUND(N(data!O87), 0)</f>
        <v>970614</v>
      </c>
      <c r="AG14" s="198">
        <f>ROUND(N(data!O90), 0)</f>
        <v>1132</v>
      </c>
      <c r="AH14" s="198">
        <f>ROUND(N(data!O91), 0)</f>
        <v>0</v>
      </c>
      <c r="AI14" s="198">
        <f>ROUND(N(data!O92), 0)</f>
        <v>277</v>
      </c>
      <c r="AJ14" s="198">
        <f>ROUND(N(data!O93), 0)</f>
        <v>739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021</v>
      </c>
      <c r="B15" s="200" t="str">
        <f>RIGHT(data!$C$96,4)</f>
        <v>2024</v>
      </c>
      <c r="C15" s="12" t="str">
        <f>data!P$55</f>
        <v>7020</v>
      </c>
      <c r="D15" s="12" t="s">
        <v>1164</v>
      </c>
      <c r="E15" s="198">
        <f>ROUND(N(data!P59), 0)</f>
        <v>32220</v>
      </c>
      <c r="F15" s="271">
        <f>ROUND(N(data!P60), 2)</f>
        <v>11.18</v>
      </c>
      <c r="G15" s="198">
        <f>ROUND(N(data!P61), 0)</f>
        <v>1113058</v>
      </c>
      <c r="H15" s="198">
        <f>ROUND(N(data!P62), 0)</f>
        <v>314599</v>
      </c>
      <c r="I15" s="198">
        <f>ROUND(N(data!P63), 0)</f>
        <v>0</v>
      </c>
      <c r="J15" s="198">
        <f>ROUND(N(data!P64), 0)</f>
        <v>364721</v>
      </c>
      <c r="K15" s="198">
        <f>ROUND(N(data!P65), 0)</f>
        <v>0</v>
      </c>
      <c r="L15" s="198">
        <f>ROUND(N(data!P66), 0)</f>
        <v>11917</v>
      </c>
      <c r="M15" s="198">
        <f>ROUND(N(data!P67), 0)</f>
        <v>145868</v>
      </c>
      <c r="N15" s="198">
        <f>ROUND(N(data!P68), 0)</f>
        <v>0</v>
      </c>
      <c r="O15" s="198">
        <f>ROUND(N(data!P69), 0)</f>
        <v>108729</v>
      </c>
      <c r="P15" s="198">
        <f>ROUND(N(data!P70), 0)</f>
        <v>0</v>
      </c>
      <c r="Q15" s="198">
        <f>ROUND(N(data!P71), 0)</f>
        <v>3432</v>
      </c>
      <c r="R15" s="198">
        <f>ROUND(N(data!P72), 0)</f>
        <v>20897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81970</v>
      </c>
      <c r="X15" s="198">
        <f>ROUND(N(data!P78), 0)</f>
        <v>0</v>
      </c>
      <c r="Y15" s="198">
        <f>ROUND(N(data!P79), 0)</f>
        <v>0</v>
      </c>
      <c r="Z15" s="198">
        <f>ROUND(N(data!P80), 0)</f>
        <v>979</v>
      </c>
      <c r="AA15" s="198">
        <f>ROUND(N(data!P81), 0)</f>
        <v>0</v>
      </c>
      <c r="AB15" s="198">
        <f>ROUND(N(data!P82), 0)</f>
        <v>0</v>
      </c>
      <c r="AC15" s="198">
        <f>ROUND(N(data!P83), 0)</f>
        <v>1451</v>
      </c>
      <c r="AD15" s="198">
        <f>ROUND(N(data!P84), 0)</f>
        <v>0</v>
      </c>
      <c r="AE15" s="198">
        <f>ROUND(N(data!P89), 0)</f>
        <v>5310050</v>
      </c>
      <c r="AF15" s="198">
        <f>ROUND(N(data!P87), 0)</f>
        <v>347168</v>
      </c>
      <c r="AG15" s="198">
        <f>ROUND(N(data!P90), 0)</f>
        <v>4926</v>
      </c>
      <c r="AH15" s="198">
        <f>ROUND(N(data!P91), 0)</f>
        <v>0</v>
      </c>
      <c r="AI15" s="198">
        <f>ROUND(N(data!P92), 0)</f>
        <v>1483</v>
      </c>
      <c r="AJ15" s="198">
        <f>ROUND(N(data!P93), 0)</f>
        <v>5049</v>
      </c>
      <c r="AK15" s="271">
        <f>ROUND(N(data!P94), 2)</f>
        <v>9.5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021</v>
      </c>
      <c r="B16" s="200" t="str">
        <f>RIGHT(data!$C$96,4)</f>
        <v>2024</v>
      </c>
      <c r="C16" s="12" t="str">
        <f>data!Q$55</f>
        <v>7030</v>
      </c>
      <c r="D16" s="12" t="s">
        <v>1164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422552</v>
      </c>
      <c r="AF16" s="198">
        <f>ROUND(N(data!Q87), 0)</f>
        <v>27130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021</v>
      </c>
      <c r="B17" s="200" t="str">
        <f>RIGHT(data!$C$96,4)</f>
        <v>2024</v>
      </c>
      <c r="C17" s="12" t="str">
        <f>data!R$55</f>
        <v>7040</v>
      </c>
      <c r="D17" s="12" t="s">
        <v>1164</v>
      </c>
      <c r="E17" s="198">
        <f>ROUND(N(data!R59), 0)</f>
        <v>0</v>
      </c>
      <c r="F17" s="271">
        <f>ROUND(N(data!R60), 2)</f>
        <v>1.29</v>
      </c>
      <c r="G17" s="198">
        <f>ROUND(N(data!R61), 0)</f>
        <v>494686</v>
      </c>
      <c r="H17" s="198">
        <f>ROUND(N(data!R62), 0)</f>
        <v>77507</v>
      </c>
      <c r="I17" s="198">
        <f>ROUND(N(data!R63), 0)</f>
        <v>224000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9787</v>
      </c>
      <c r="N17" s="198">
        <f>ROUND(N(data!R68), 0)</f>
        <v>0</v>
      </c>
      <c r="O17" s="198">
        <f>ROUND(N(data!R69), 0)</f>
        <v>3836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828</v>
      </c>
      <c r="X17" s="198">
        <f>ROUND(N(data!R78), 0)</f>
        <v>0</v>
      </c>
      <c r="Y17" s="198">
        <f>ROUND(N(data!R79), 0)</f>
        <v>0</v>
      </c>
      <c r="Z17" s="198">
        <f>ROUND(N(data!R80), 0)</f>
        <v>1992</v>
      </c>
      <c r="AA17" s="198">
        <f>ROUND(N(data!R81), 0)</f>
        <v>0</v>
      </c>
      <c r="AB17" s="198">
        <f>ROUND(N(data!R82), 0)</f>
        <v>0</v>
      </c>
      <c r="AC17" s="198">
        <f>ROUND(N(data!R83), 0)</f>
        <v>1016</v>
      </c>
      <c r="AD17" s="198">
        <f>ROUND(N(data!R84), 0)</f>
        <v>0</v>
      </c>
      <c r="AE17" s="198">
        <f>ROUND(N(data!R89), 0)</f>
        <v>2186344</v>
      </c>
      <c r="AF17" s="198">
        <f>ROUND(N(data!R87), 0)</f>
        <v>402478</v>
      </c>
      <c r="AG17" s="198">
        <f>ROUND(N(data!R90), 0)</f>
        <v>460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021</v>
      </c>
      <c r="B18" s="200" t="str">
        <f>RIGHT(data!$C$96,4)</f>
        <v>2024</v>
      </c>
      <c r="C18" s="12" t="str">
        <f>data!S$55</f>
        <v>7050</v>
      </c>
      <c r="D18" s="12" t="s">
        <v>1164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1817621</v>
      </c>
      <c r="K18" s="198">
        <f>ROUND(N(data!S65), 0)</f>
        <v>0</v>
      </c>
      <c r="L18" s="198">
        <f>ROUND(N(data!S66), 0)</f>
        <v>0</v>
      </c>
      <c r="M18" s="198">
        <f>ROUND(N(data!S67), 0)</f>
        <v>271</v>
      </c>
      <c r="N18" s="198">
        <f>ROUND(N(data!S68), 0)</f>
        <v>0</v>
      </c>
      <c r="O18" s="198">
        <f>ROUND(N(data!S69), 0)</f>
        <v>104845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104845</v>
      </c>
      <c r="AD18" s="198">
        <f>ROUND(N(data!S84), 0)</f>
        <v>0</v>
      </c>
      <c r="AE18" s="198">
        <f>ROUND(N(data!S89), 0)</f>
        <v>5633324</v>
      </c>
      <c r="AF18" s="198">
        <f>ROUND(N(data!S87), 0)</f>
        <v>383062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021</v>
      </c>
      <c r="B19" s="200" t="str">
        <f>RIGHT(data!$C$96,4)</f>
        <v>2024</v>
      </c>
      <c r="C19" s="12" t="str">
        <f>data!T$55</f>
        <v>7060</v>
      </c>
      <c r="D19" s="12" t="s">
        <v>1164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021</v>
      </c>
      <c r="B20" s="200" t="str">
        <f>RIGHT(data!$C$96,4)</f>
        <v>2024</v>
      </c>
      <c r="C20" s="12" t="str">
        <f>data!U$55</f>
        <v>7070</v>
      </c>
      <c r="D20" s="12" t="s">
        <v>1164</v>
      </c>
      <c r="E20" s="198">
        <f>ROUND(N(data!U59), 0)</f>
        <v>98254</v>
      </c>
      <c r="F20" s="271">
        <f>ROUND(N(data!U60), 2)</f>
        <v>11.67</v>
      </c>
      <c r="G20" s="198">
        <f>ROUND(N(data!U61), 0)</f>
        <v>849665</v>
      </c>
      <c r="H20" s="198">
        <f>ROUND(N(data!U62), 0)</f>
        <v>249274</v>
      </c>
      <c r="I20" s="198">
        <f>ROUND(N(data!U63), 0)</f>
        <v>0</v>
      </c>
      <c r="J20" s="198">
        <f>ROUND(N(data!U64), 0)</f>
        <v>628312</v>
      </c>
      <c r="K20" s="198">
        <f>ROUND(N(data!U65), 0)</f>
        <v>0</v>
      </c>
      <c r="L20" s="198">
        <f>ROUND(N(data!U66), 0)</f>
        <v>346548</v>
      </c>
      <c r="M20" s="198">
        <f>ROUND(N(data!U67), 0)</f>
        <v>66037</v>
      </c>
      <c r="N20" s="198">
        <f>ROUND(N(data!U68), 0)</f>
        <v>0</v>
      </c>
      <c r="O20" s="198">
        <f>ROUND(N(data!U69), 0)</f>
        <v>494767</v>
      </c>
      <c r="P20" s="198">
        <f>ROUND(N(data!U70), 0)</f>
        <v>91492</v>
      </c>
      <c r="Q20" s="198">
        <f>ROUND(N(data!U71), 0)</f>
        <v>375426</v>
      </c>
      <c r="R20" s="198">
        <f>ROUND(N(data!U72), 0)</f>
        <v>-117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22231</v>
      </c>
      <c r="X20" s="198">
        <f>ROUND(N(data!U78), 0)</f>
        <v>0</v>
      </c>
      <c r="Y20" s="198">
        <f>ROUND(N(data!U79), 0)</f>
        <v>0</v>
      </c>
      <c r="Z20" s="198">
        <f>ROUND(N(data!U80), 0)</f>
        <v>366</v>
      </c>
      <c r="AA20" s="198">
        <f>ROUND(N(data!U81), 0)</f>
        <v>0</v>
      </c>
      <c r="AB20" s="198">
        <f>ROUND(N(data!U82), 0)</f>
        <v>0</v>
      </c>
      <c r="AC20" s="198">
        <f>ROUND(N(data!U83), 0)</f>
        <v>5369</v>
      </c>
      <c r="AD20" s="198">
        <f>ROUND(N(data!U84), 0)</f>
        <v>0</v>
      </c>
      <c r="AE20" s="198">
        <f>ROUND(N(data!U89), 0)</f>
        <v>8466490</v>
      </c>
      <c r="AF20" s="198">
        <f>ROUND(N(data!U87), 0)</f>
        <v>673594</v>
      </c>
      <c r="AG20" s="198">
        <f>ROUND(N(data!U90), 0)</f>
        <v>2138</v>
      </c>
      <c r="AH20" s="198">
        <f>ROUND(N(data!U91), 0)</f>
        <v>0</v>
      </c>
      <c r="AI20" s="198">
        <f>ROUND(N(data!U92), 0)</f>
        <v>492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021</v>
      </c>
      <c r="B21" s="200" t="str">
        <f>RIGHT(data!$C$96,4)</f>
        <v>2024</v>
      </c>
      <c r="C21" s="12" t="str">
        <f>data!V$55</f>
        <v>7110</v>
      </c>
      <c r="D21" s="12" t="s">
        <v>1164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336640</v>
      </c>
      <c r="AF21" s="198">
        <f>ROUND(N(data!V87), 0)</f>
        <v>14110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021</v>
      </c>
      <c r="B22" s="200" t="str">
        <f>RIGHT(data!$C$96,4)</f>
        <v>2024</v>
      </c>
      <c r="C22" s="12" t="str">
        <f>data!W$55</f>
        <v>7120</v>
      </c>
      <c r="D22" s="12" t="s">
        <v>1164</v>
      </c>
      <c r="E22" s="198">
        <f>ROUND(N(data!W59), 0)</f>
        <v>7816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13223</v>
      </c>
      <c r="K22" s="198">
        <f>ROUND(N(data!W65), 0)</f>
        <v>0</v>
      </c>
      <c r="L22" s="198">
        <f>ROUND(N(data!W66), 0)</f>
        <v>327654</v>
      </c>
      <c r="M22" s="198">
        <f>ROUND(N(data!W67), 0)</f>
        <v>154243</v>
      </c>
      <c r="N22" s="198">
        <f>ROUND(N(data!W68), 0)</f>
        <v>0</v>
      </c>
      <c r="O22" s="198">
        <f>ROUND(N(data!W69), 0)</f>
        <v>8086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8086</v>
      </c>
      <c r="AC22" s="198">
        <f>ROUND(N(data!W83), 0)</f>
        <v>0</v>
      </c>
      <c r="AD22" s="198">
        <f>ROUND(N(data!W84), 0)</f>
        <v>0</v>
      </c>
      <c r="AE22" s="198">
        <f>ROUND(N(data!W89), 0)</f>
        <v>2723764</v>
      </c>
      <c r="AF22" s="198">
        <f>ROUND(N(data!W87), 0)</f>
        <v>114101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021</v>
      </c>
      <c r="B23" s="200" t="str">
        <f>RIGHT(data!$C$96,4)</f>
        <v>2024</v>
      </c>
      <c r="C23" s="12" t="str">
        <f>data!X$55</f>
        <v>7130</v>
      </c>
      <c r="D23" s="12" t="s">
        <v>1164</v>
      </c>
      <c r="E23" s="198">
        <f>ROUND(N(data!X59), 0)</f>
        <v>25315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53945</v>
      </c>
      <c r="K23" s="198">
        <f>ROUND(N(data!X65), 0)</f>
        <v>0</v>
      </c>
      <c r="L23" s="198">
        <f>ROUND(N(data!X66), 0)</f>
        <v>167942</v>
      </c>
      <c r="M23" s="198">
        <f>ROUND(N(data!X67), 0)</f>
        <v>0</v>
      </c>
      <c r="N23" s="198">
        <f>ROUND(N(data!X68), 0)</f>
        <v>0</v>
      </c>
      <c r="O23" s="198">
        <f>ROUND(N(data!X69), 0)</f>
        <v>3029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2855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174</v>
      </c>
      <c r="AD23" s="198">
        <f>ROUND(N(data!X84), 0)</f>
        <v>0</v>
      </c>
      <c r="AE23" s="198">
        <f>ROUND(N(data!X89), 0)</f>
        <v>4886108</v>
      </c>
      <c r="AF23" s="198">
        <f>ROUND(N(data!X87), 0)</f>
        <v>199269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021</v>
      </c>
      <c r="B24" s="200" t="str">
        <f>RIGHT(data!$C$96,4)</f>
        <v>2024</v>
      </c>
      <c r="C24" s="12" t="str">
        <f>data!Y$55</f>
        <v>7140</v>
      </c>
      <c r="D24" s="12" t="s">
        <v>1164</v>
      </c>
      <c r="E24" s="198">
        <f>ROUND(N(data!Y59), 0)</f>
        <v>24817</v>
      </c>
      <c r="F24" s="271">
        <f>ROUND(N(data!Y60), 2)</f>
        <v>10.18</v>
      </c>
      <c r="G24" s="198">
        <f>ROUND(N(data!Y61), 0)</f>
        <v>933101</v>
      </c>
      <c r="H24" s="198">
        <f>ROUND(N(data!Y62), 0)</f>
        <v>242372</v>
      </c>
      <c r="I24" s="198">
        <f>ROUND(N(data!Y63), 0)</f>
        <v>0</v>
      </c>
      <c r="J24" s="198">
        <f>ROUND(N(data!Y64), 0)</f>
        <v>37396</v>
      </c>
      <c r="K24" s="198">
        <f>ROUND(N(data!Y65), 0)</f>
        <v>0</v>
      </c>
      <c r="L24" s="198">
        <f>ROUND(N(data!Y66), 0)</f>
        <v>253039</v>
      </c>
      <c r="M24" s="198">
        <f>ROUND(N(data!Y67), 0)</f>
        <v>184660</v>
      </c>
      <c r="N24" s="198">
        <f>ROUND(N(data!Y68), 0)</f>
        <v>0</v>
      </c>
      <c r="O24" s="198">
        <f>ROUND(N(data!Y69), 0)</f>
        <v>173908</v>
      </c>
      <c r="P24" s="198">
        <f>ROUND(N(data!Y70), 0)</f>
        <v>0</v>
      </c>
      <c r="Q24" s="198">
        <f>ROUND(N(data!Y71), 0)</f>
        <v>117761</v>
      </c>
      <c r="R24" s="198">
        <f>ROUND(N(data!Y72), 0)</f>
        <v>17441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38467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239</v>
      </c>
      <c r="AD24" s="198">
        <f>ROUND(N(data!Y84), 0)</f>
        <v>0</v>
      </c>
      <c r="AE24" s="198">
        <f>ROUND(N(data!Y89), 0)</f>
        <v>3393306</v>
      </c>
      <c r="AF24" s="198">
        <f>ROUND(N(data!Y87), 0)</f>
        <v>55562</v>
      </c>
      <c r="AG24" s="198">
        <f>ROUND(N(data!Y90), 0)</f>
        <v>2705</v>
      </c>
      <c r="AH24" s="198">
        <f>ROUND(N(data!Y91), 0)</f>
        <v>0</v>
      </c>
      <c r="AI24" s="198">
        <f>ROUND(N(data!Y92), 0)</f>
        <v>368</v>
      </c>
      <c r="AJ24" s="198">
        <f>ROUND(N(data!Y93), 0)</f>
        <v>2675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021</v>
      </c>
      <c r="B25" s="200" t="str">
        <f>RIGHT(data!$C$96,4)</f>
        <v>2024</v>
      </c>
      <c r="C25" s="12" t="str">
        <f>data!Z$55</f>
        <v>7150</v>
      </c>
      <c r="D25" s="12" t="s">
        <v>1164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021</v>
      </c>
      <c r="B26" s="200" t="str">
        <f>RIGHT(data!$C$96,4)</f>
        <v>2024</v>
      </c>
      <c r="C26" s="12" t="str">
        <f>data!AA$55</f>
        <v>7160</v>
      </c>
      <c r="D26" s="12" t="s">
        <v>1164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021</v>
      </c>
      <c r="B27" s="200" t="str">
        <f>RIGHT(data!$C$96,4)</f>
        <v>2024</v>
      </c>
      <c r="C27" s="12" t="str">
        <f>data!AB$55</f>
        <v>7170</v>
      </c>
      <c r="D27" s="12" t="s">
        <v>1164</v>
      </c>
      <c r="E27" s="198">
        <f>ROUND(N(data!AB59), 0)</f>
        <v>0</v>
      </c>
      <c r="F27" s="271">
        <f>ROUND(N(data!AB60), 2)</f>
        <v>2.1800000000000002</v>
      </c>
      <c r="G27" s="198">
        <f>ROUND(N(data!AB61), 0)</f>
        <v>394838</v>
      </c>
      <c r="H27" s="198">
        <f>ROUND(N(data!AB62), 0)</f>
        <v>85847</v>
      </c>
      <c r="I27" s="198">
        <f>ROUND(N(data!AB63), 0)</f>
        <v>0</v>
      </c>
      <c r="J27" s="198">
        <f>ROUND(N(data!AB64), 0)</f>
        <v>1631102</v>
      </c>
      <c r="K27" s="198">
        <f>ROUND(N(data!AB65), 0)</f>
        <v>0</v>
      </c>
      <c r="L27" s="198">
        <f>ROUND(N(data!AB66), 0)</f>
        <v>155470</v>
      </c>
      <c r="M27" s="198">
        <f>ROUND(N(data!AB67), 0)</f>
        <v>687</v>
      </c>
      <c r="N27" s="198">
        <f>ROUND(N(data!AB68), 0)</f>
        <v>83198</v>
      </c>
      <c r="O27" s="198">
        <f>ROUND(N(data!AB69), 0)</f>
        <v>112567</v>
      </c>
      <c r="P27" s="198">
        <f>ROUND(N(data!AB70), 0)</f>
        <v>0</v>
      </c>
      <c r="Q27" s="198">
        <f>ROUND(N(data!AB71), 0)</f>
        <v>0</v>
      </c>
      <c r="R27" s="198">
        <f>ROUND(N(data!AB72), 0)</f>
        <v>109729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2838</v>
      </c>
      <c r="AD27" s="198">
        <f>ROUND(N(data!AB84), 0)</f>
        <v>0</v>
      </c>
      <c r="AE27" s="198">
        <f>ROUND(N(data!AB89), 0)</f>
        <v>5808525</v>
      </c>
      <c r="AF27" s="198">
        <f>ROUND(N(data!AB87), 0)</f>
        <v>1016924</v>
      </c>
      <c r="AG27" s="198">
        <f>ROUND(N(data!AB90), 0)</f>
        <v>235</v>
      </c>
      <c r="AH27" s="198">
        <f>ROUND(N(data!AB91), 0)</f>
        <v>0</v>
      </c>
      <c r="AI27" s="198">
        <f>ROUND(N(data!AB92), 0)</f>
        <v>23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021</v>
      </c>
      <c r="B28" s="200" t="str">
        <f>RIGHT(data!$C$96,4)</f>
        <v>2024</v>
      </c>
      <c r="C28" s="12" t="str">
        <f>data!AC$55</f>
        <v>7180</v>
      </c>
      <c r="D28" s="12" t="s">
        <v>1164</v>
      </c>
      <c r="E28" s="198">
        <f>ROUND(N(data!AC59), 0)</f>
        <v>0</v>
      </c>
      <c r="F28" s="271">
        <f>ROUND(N(data!AC60), 2)</f>
        <v>1.28</v>
      </c>
      <c r="G28" s="198">
        <f>ROUND(N(data!AC61), 0)</f>
        <v>119983</v>
      </c>
      <c r="H28" s="198">
        <f>ROUND(N(data!AC62), 0)</f>
        <v>42590</v>
      </c>
      <c r="I28" s="198">
        <f>ROUND(N(data!AC63), 0)</f>
        <v>0</v>
      </c>
      <c r="J28" s="198">
        <f>ROUND(N(data!AC64), 0)</f>
        <v>15659</v>
      </c>
      <c r="K28" s="198">
        <f>ROUND(N(data!AC65), 0)</f>
        <v>0</v>
      </c>
      <c r="L28" s="198">
        <f>ROUND(N(data!AC66), 0)</f>
        <v>0</v>
      </c>
      <c r="M28" s="198">
        <f>ROUND(N(data!AC67), 0)</f>
        <v>1124</v>
      </c>
      <c r="N28" s="198">
        <f>ROUND(N(data!AC68), 0)</f>
        <v>7255</v>
      </c>
      <c r="O28" s="198">
        <f>ROUND(N(data!AC69), 0)</f>
        <v>3780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3780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150713</v>
      </c>
      <c r="AF28" s="198">
        <f>ROUND(N(data!AC87), 0)</f>
        <v>91861</v>
      </c>
      <c r="AG28" s="198">
        <f>ROUND(N(data!AC90), 0)</f>
        <v>110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021</v>
      </c>
      <c r="B29" s="200" t="str">
        <f>RIGHT(data!$C$96,4)</f>
        <v>2024</v>
      </c>
      <c r="C29" s="12" t="str">
        <f>data!AD$55</f>
        <v>7190</v>
      </c>
      <c r="D29" s="12" t="s">
        <v>1164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021</v>
      </c>
      <c r="B30" s="200" t="str">
        <f>RIGHT(data!$C$96,4)</f>
        <v>2024</v>
      </c>
      <c r="C30" s="12" t="str">
        <f>data!AE$55</f>
        <v>7200</v>
      </c>
      <c r="D30" s="12" t="s">
        <v>1164</v>
      </c>
      <c r="E30" s="198">
        <f>ROUND(N(data!AE59), 0)</f>
        <v>35388</v>
      </c>
      <c r="F30" s="271">
        <f>ROUND(N(data!AE60), 2)</f>
        <v>11.24</v>
      </c>
      <c r="G30" s="198">
        <f>ROUND(N(data!AE61), 0)</f>
        <v>876324</v>
      </c>
      <c r="H30" s="198">
        <f>ROUND(N(data!AE62), 0)</f>
        <v>225923</v>
      </c>
      <c r="I30" s="198">
        <f>ROUND(N(data!AE63), 0)</f>
        <v>119510</v>
      </c>
      <c r="J30" s="198">
        <f>ROUND(N(data!AE64), 0)</f>
        <v>26211</v>
      </c>
      <c r="K30" s="198">
        <f>ROUND(N(data!AE65), 0)</f>
        <v>0</v>
      </c>
      <c r="L30" s="198">
        <f>ROUND(N(data!AE66), 0)</f>
        <v>239</v>
      </c>
      <c r="M30" s="198">
        <f>ROUND(N(data!AE67), 0)</f>
        <v>7735</v>
      </c>
      <c r="N30" s="198">
        <f>ROUND(N(data!AE68), 0)</f>
        <v>0</v>
      </c>
      <c r="O30" s="198">
        <f>ROUND(N(data!AE69), 0)</f>
        <v>160572</v>
      </c>
      <c r="P30" s="198">
        <f>ROUND(N(data!AE70), 0)</f>
        <v>0</v>
      </c>
      <c r="Q30" s="198">
        <f>ROUND(N(data!AE71), 0)</f>
        <v>154841</v>
      </c>
      <c r="R30" s="198">
        <f>ROUND(N(data!AE72), 0)</f>
        <v>1175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1385</v>
      </c>
      <c r="X30" s="198">
        <f>ROUND(N(data!AE78), 0)</f>
        <v>0</v>
      </c>
      <c r="Y30" s="198">
        <f>ROUND(N(data!AE79), 0)</f>
        <v>0</v>
      </c>
      <c r="Z30" s="198">
        <f>ROUND(N(data!AE80), 0)</f>
        <v>180</v>
      </c>
      <c r="AA30" s="198">
        <f>ROUND(N(data!AE81), 0)</f>
        <v>0</v>
      </c>
      <c r="AB30" s="198">
        <f>ROUND(N(data!AE82), 0)</f>
        <v>0</v>
      </c>
      <c r="AC30" s="198">
        <f>ROUND(N(data!AE83), 0)</f>
        <v>2990</v>
      </c>
      <c r="AD30" s="198">
        <f>ROUND(N(data!AE84), 0)</f>
        <v>0</v>
      </c>
      <c r="AE30" s="198">
        <f>ROUND(N(data!AE89), 0)</f>
        <v>3809982</v>
      </c>
      <c r="AF30" s="198">
        <f>ROUND(N(data!AE87), 0)</f>
        <v>266847</v>
      </c>
      <c r="AG30" s="198">
        <f>ROUND(N(data!AE90), 0)</f>
        <v>4610</v>
      </c>
      <c r="AH30" s="198">
        <f>ROUND(N(data!AE91), 0)</f>
        <v>0</v>
      </c>
      <c r="AI30" s="198">
        <f>ROUND(N(data!AE92), 0)</f>
        <v>455</v>
      </c>
      <c r="AJ30" s="198">
        <f>ROUND(N(data!AE93), 0)</f>
        <v>3464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021</v>
      </c>
      <c r="B31" s="200" t="str">
        <f>RIGHT(data!$C$96,4)</f>
        <v>2024</v>
      </c>
      <c r="C31" s="12" t="str">
        <f>data!AF$55</f>
        <v>7220</v>
      </c>
      <c r="D31" s="12" t="s">
        <v>1164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021</v>
      </c>
      <c r="B32" s="200" t="str">
        <f>RIGHT(data!$C$96,4)</f>
        <v>2024</v>
      </c>
      <c r="C32" s="12" t="str">
        <f>data!AG$55</f>
        <v>7230</v>
      </c>
      <c r="D32" s="12" t="s">
        <v>1164</v>
      </c>
      <c r="E32" s="198">
        <f>ROUND(N(data!AG59), 0)</f>
        <v>9246</v>
      </c>
      <c r="F32" s="271">
        <f>ROUND(N(data!AG60), 2)</f>
        <v>25.95</v>
      </c>
      <c r="G32" s="198">
        <f>ROUND(N(data!AG61), 0)</f>
        <v>4409049</v>
      </c>
      <c r="H32" s="198">
        <f>ROUND(N(data!AG62), 0)</f>
        <v>807977</v>
      </c>
      <c r="I32" s="198">
        <f>ROUND(N(data!AG63), 0)</f>
        <v>284040</v>
      </c>
      <c r="J32" s="198">
        <f>ROUND(N(data!AG64), 0)</f>
        <v>139476</v>
      </c>
      <c r="K32" s="198">
        <f>ROUND(N(data!AG65), 0)</f>
        <v>0</v>
      </c>
      <c r="L32" s="198">
        <f>ROUND(N(data!AG66), 0)</f>
        <v>377099</v>
      </c>
      <c r="M32" s="198">
        <f>ROUND(N(data!AG67), 0)</f>
        <v>47070</v>
      </c>
      <c r="N32" s="198">
        <f>ROUND(N(data!AG68), 0)</f>
        <v>17812</v>
      </c>
      <c r="O32" s="198">
        <f>ROUND(N(data!AG69), 0)</f>
        <v>189695</v>
      </c>
      <c r="P32" s="198">
        <f>ROUND(N(data!AG70), 0)</f>
        <v>0</v>
      </c>
      <c r="Q32" s="198">
        <f>ROUND(N(data!AG71), 0)</f>
        <v>22328</v>
      </c>
      <c r="R32" s="198">
        <f>ROUND(N(data!AG72), 0)</f>
        <v>35358</v>
      </c>
      <c r="S32" s="198">
        <f>ROUND(N(data!AG73), 0)</f>
        <v>93656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4784</v>
      </c>
      <c r="X32" s="198">
        <f>ROUND(N(data!AG78), 0)</f>
        <v>0</v>
      </c>
      <c r="Y32" s="198">
        <f>ROUND(N(data!AG79), 0)</f>
        <v>0</v>
      </c>
      <c r="Z32" s="198">
        <f>ROUND(N(data!AG80), 0)</f>
        <v>24491</v>
      </c>
      <c r="AA32" s="198">
        <f>ROUND(N(data!AG81), 0)</f>
        <v>0</v>
      </c>
      <c r="AB32" s="198">
        <f>ROUND(N(data!AG82), 0)</f>
        <v>0</v>
      </c>
      <c r="AC32" s="198">
        <f>ROUND(N(data!AG83), 0)</f>
        <v>9078</v>
      </c>
      <c r="AD32" s="198">
        <f>ROUND(N(data!AG84), 0)</f>
        <v>0</v>
      </c>
      <c r="AE32" s="198">
        <f>ROUND(N(data!AG89), 0)</f>
        <v>14682357</v>
      </c>
      <c r="AF32" s="198">
        <f>ROUND(N(data!AG87), 0)</f>
        <v>323485</v>
      </c>
      <c r="AG32" s="198">
        <f>ROUND(N(data!AG90), 0)</f>
        <v>2487</v>
      </c>
      <c r="AH32" s="198">
        <f>ROUND(N(data!AG91), 0)</f>
        <v>0</v>
      </c>
      <c r="AI32" s="198">
        <f>ROUND(N(data!AG92), 0)</f>
        <v>1181</v>
      </c>
      <c r="AJ32" s="198">
        <f>ROUND(N(data!AG93), 0)</f>
        <v>5476</v>
      </c>
      <c r="AK32" s="271">
        <f>ROUND(N(data!AG94), 2)</f>
        <v>16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021</v>
      </c>
      <c r="B33" s="200" t="str">
        <f>RIGHT(data!$C$96,4)</f>
        <v>2024</v>
      </c>
      <c r="C33" s="12" t="str">
        <f>data!AH$55</f>
        <v>7240</v>
      </c>
      <c r="D33" s="12" t="s">
        <v>1164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188728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235</v>
      </c>
      <c r="AJ33" s="198">
        <f>ROUND(N(data!AH93), 0)</f>
        <v>540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021</v>
      </c>
      <c r="B34" s="200" t="str">
        <f>RIGHT(data!$C$96,4)</f>
        <v>2024</v>
      </c>
      <c r="C34" s="12" t="str">
        <f>data!AI$55</f>
        <v>7250</v>
      </c>
      <c r="D34" s="12" t="s">
        <v>1164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1103654</v>
      </c>
      <c r="AF34" s="198">
        <f>ROUND(N(data!AI87), 0)</f>
        <v>1360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021</v>
      </c>
      <c r="B35" s="200" t="str">
        <f>RIGHT(data!$C$96,4)</f>
        <v>2024</v>
      </c>
      <c r="C35" s="12" t="str">
        <f>data!AJ$55</f>
        <v>7260</v>
      </c>
      <c r="D35" s="12" t="s">
        <v>1164</v>
      </c>
      <c r="E35" s="198">
        <f>ROUND(N(data!AJ59), 0)</f>
        <v>37259</v>
      </c>
      <c r="F35" s="271">
        <f>ROUND(N(data!AJ60), 2)</f>
        <v>36.06</v>
      </c>
      <c r="G35" s="198">
        <f>ROUND(N(data!AJ61), 0)</f>
        <v>5186855</v>
      </c>
      <c r="H35" s="198">
        <f>ROUND(N(data!AJ62), 0)</f>
        <v>1157523</v>
      </c>
      <c r="I35" s="198">
        <f>ROUND(N(data!AJ63), 0)</f>
        <v>1201373</v>
      </c>
      <c r="J35" s="198">
        <f>ROUND(N(data!AJ64), 0)</f>
        <v>290035</v>
      </c>
      <c r="K35" s="198">
        <f>ROUND(N(data!AJ65), 0)</f>
        <v>0</v>
      </c>
      <c r="L35" s="198">
        <f>ROUND(N(data!AJ66), 0)</f>
        <v>8603</v>
      </c>
      <c r="M35" s="198">
        <f>ROUND(N(data!AJ67), 0)</f>
        <v>344797</v>
      </c>
      <c r="N35" s="198">
        <f>ROUND(N(data!AJ68), 0)</f>
        <v>1799</v>
      </c>
      <c r="O35" s="198">
        <f>ROUND(N(data!AJ69), 0)</f>
        <v>282867</v>
      </c>
      <c r="P35" s="198">
        <f>ROUND(N(data!AJ70), 0)</f>
        <v>0</v>
      </c>
      <c r="Q35" s="198">
        <f>ROUND(N(data!AJ71), 0)</f>
        <v>0</v>
      </c>
      <c r="R35" s="198">
        <f>ROUND(N(data!AJ72), 0)</f>
        <v>14088</v>
      </c>
      <c r="S35" s="198">
        <f>ROUND(N(data!AJ73), 0)</f>
        <v>147692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2256</v>
      </c>
      <c r="X35" s="198">
        <f>ROUND(N(data!AJ78), 0)</f>
        <v>0</v>
      </c>
      <c r="Y35" s="198">
        <f>ROUND(N(data!AJ79), 0)</f>
        <v>0</v>
      </c>
      <c r="Z35" s="198">
        <f>ROUND(N(data!AJ80), 0)</f>
        <v>46439</v>
      </c>
      <c r="AA35" s="198">
        <f>ROUND(N(data!AJ81), 0)</f>
        <v>0</v>
      </c>
      <c r="AB35" s="198">
        <f>ROUND(N(data!AJ82), 0)</f>
        <v>50053</v>
      </c>
      <c r="AC35" s="198">
        <f>ROUND(N(data!AJ83), 0)</f>
        <v>22339</v>
      </c>
      <c r="AD35" s="198">
        <f>ROUND(N(data!AJ84), 0)</f>
        <v>0</v>
      </c>
      <c r="AE35" s="198">
        <f>ROUND(N(data!AJ89), 0)</f>
        <v>12548177</v>
      </c>
      <c r="AF35" s="198">
        <f>ROUND(N(data!AJ87), 0)</f>
        <v>711687</v>
      </c>
      <c r="AG35" s="198">
        <f>ROUND(N(data!AJ90), 0)</f>
        <v>18410</v>
      </c>
      <c r="AH35" s="198">
        <f>ROUND(N(data!AJ91), 0)</f>
        <v>0</v>
      </c>
      <c r="AI35" s="198">
        <f>ROUND(N(data!AJ92), 0)</f>
        <v>2962</v>
      </c>
      <c r="AJ35" s="198">
        <f>ROUND(N(data!AJ93), 0)</f>
        <v>395</v>
      </c>
      <c r="AK35" s="271">
        <f>ROUND(N(data!AJ94), 2)</f>
        <v>2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021</v>
      </c>
      <c r="B36" s="200" t="str">
        <f>RIGHT(data!$C$96,4)</f>
        <v>2024</v>
      </c>
      <c r="C36" s="12" t="str">
        <f>data!AK$55</f>
        <v>7310</v>
      </c>
      <c r="D36" s="12" t="s">
        <v>1164</v>
      </c>
      <c r="E36" s="198">
        <f>ROUND(N(data!AK59), 0)</f>
        <v>4030</v>
      </c>
      <c r="F36" s="271">
        <f>ROUND(N(data!AK60), 2)</f>
        <v>1.1599999999999999</v>
      </c>
      <c r="G36" s="198">
        <f>ROUND(N(data!AK61), 0)</f>
        <v>103157</v>
      </c>
      <c r="H36" s="198">
        <f>ROUND(N(data!AK62), 0)</f>
        <v>28078</v>
      </c>
      <c r="I36" s="198">
        <f>ROUND(N(data!AK63), 0)</f>
        <v>0</v>
      </c>
      <c r="J36" s="198">
        <f>ROUND(N(data!AK64), 0)</f>
        <v>1903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439976</v>
      </c>
      <c r="AF36" s="198">
        <f>ROUND(N(data!AK87), 0)</f>
        <v>164869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021</v>
      </c>
      <c r="B37" s="200" t="str">
        <f>RIGHT(data!$C$96,4)</f>
        <v>2024</v>
      </c>
      <c r="C37" s="12" t="str">
        <f>data!AL$55</f>
        <v>7320</v>
      </c>
      <c r="D37" s="12" t="s">
        <v>1164</v>
      </c>
      <c r="E37" s="198">
        <f>ROUND(N(data!AL59), 0)</f>
        <v>370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11188</v>
      </c>
      <c r="J37" s="198">
        <f>ROUND(N(data!AL64), 0)</f>
        <v>202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31760</v>
      </c>
      <c r="AF37" s="198">
        <f>ROUND(N(data!AL87), 0)</f>
        <v>7903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021</v>
      </c>
      <c r="B38" s="200" t="str">
        <f>RIGHT(data!$C$96,4)</f>
        <v>2024</v>
      </c>
      <c r="C38" s="12" t="str">
        <f>data!AM$55</f>
        <v>7330</v>
      </c>
      <c r="D38" s="12" t="s">
        <v>1164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021</v>
      </c>
      <c r="B39" s="200" t="str">
        <f>RIGHT(data!$C$96,4)</f>
        <v>2024</v>
      </c>
      <c r="C39" s="12" t="str">
        <f>data!AN$55</f>
        <v>7340</v>
      </c>
      <c r="D39" s="12" t="s">
        <v>1164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021</v>
      </c>
      <c r="B40" s="200" t="str">
        <f>RIGHT(data!$C$96,4)</f>
        <v>2024</v>
      </c>
      <c r="C40" s="12" t="str">
        <f>data!AO$55</f>
        <v>7350</v>
      </c>
      <c r="D40" s="12" t="s">
        <v>1164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021</v>
      </c>
      <c r="B41" s="200" t="str">
        <f>RIGHT(data!$C$96,4)</f>
        <v>2024</v>
      </c>
      <c r="C41" s="12" t="str">
        <f>data!AP$55</f>
        <v>7380</v>
      </c>
      <c r="D41" s="12" t="s">
        <v>1164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021</v>
      </c>
      <c r="B42" s="200" t="str">
        <f>RIGHT(data!$C$96,4)</f>
        <v>2024</v>
      </c>
      <c r="C42" s="12" t="str">
        <f>data!AQ$55</f>
        <v>7390</v>
      </c>
      <c r="D42" s="12" t="s">
        <v>1164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021</v>
      </c>
      <c r="B43" s="200" t="str">
        <f>RIGHT(data!$C$96,4)</f>
        <v>2024</v>
      </c>
      <c r="C43" s="12" t="str">
        <f>data!AR$55</f>
        <v>7400</v>
      </c>
      <c r="D43" s="12" t="s">
        <v>1164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021</v>
      </c>
      <c r="B44" s="200" t="str">
        <f>RIGHT(data!$C$96,4)</f>
        <v>2024</v>
      </c>
      <c r="C44" s="12" t="str">
        <f>data!AS$55</f>
        <v>7410</v>
      </c>
      <c r="D44" s="12" t="s">
        <v>1164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021</v>
      </c>
      <c r="B45" s="200" t="str">
        <f>RIGHT(data!$C$96,4)</f>
        <v>2024</v>
      </c>
      <c r="C45" s="12" t="str">
        <f>data!AT$55</f>
        <v>7420</v>
      </c>
      <c r="D45" s="12" t="s">
        <v>1164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021</v>
      </c>
      <c r="B46" s="200" t="str">
        <f>RIGHT(data!$C$96,4)</f>
        <v>2024</v>
      </c>
      <c r="C46" s="12" t="str">
        <f>data!AU$55</f>
        <v>7430</v>
      </c>
      <c r="D46" s="12" t="s">
        <v>1164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021</v>
      </c>
      <c r="B47" s="200" t="str">
        <f>RIGHT(data!$C$96,4)</f>
        <v>2024</v>
      </c>
      <c r="C47" s="12" t="str">
        <f>data!AV$55</f>
        <v>7490</v>
      </c>
      <c r="D47" s="12" t="s">
        <v>1164</v>
      </c>
      <c r="E47" s="198">
        <f>ROUND(N(data!AV59), 0)</f>
        <v>0</v>
      </c>
      <c r="F47" s="271">
        <f>ROUND(N(data!AV60), 2)</f>
        <v>0.04</v>
      </c>
      <c r="G47" s="198">
        <f>ROUND(N(data!AV61), 0)</f>
        <v>1818</v>
      </c>
      <c r="H47" s="198">
        <f>ROUND(N(data!AV62), 0)</f>
        <v>509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021</v>
      </c>
      <c r="B48" s="200" t="str">
        <f>RIGHT(data!$C$96,4)</f>
        <v>2024</v>
      </c>
      <c r="C48" s="12" t="str">
        <f>data!AW$55</f>
        <v>8200</v>
      </c>
      <c r="D48" s="12" t="s">
        <v>1164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021</v>
      </c>
      <c r="B49" s="200" t="str">
        <f>RIGHT(data!$C$96,4)</f>
        <v>2024</v>
      </c>
      <c r="C49" s="12" t="str">
        <f>data!AX$55</f>
        <v>8310</v>
      </c>
      <c r="D49" s="12" t="s">
        <v>1164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021</v>
      </c>
      <c r="B50" s="200" t="str">
        <f>RIGHT(data!$C$96,4)</f>
        <v>2024</v>
      </c>
      <c r="C50" s="12" t="str">
        <f>data!AY$55</f>
        <v>8320</v>
      </c>
      <c r="D50" s="12" t="s">
        <v>1164</v>
      </c>
      <c r="E50" s="198">
        <f>ROUND(N(data!AY59), 0)</f>
        <v>9492</v>
      </c>
      <c r="F50" s="271">
        <f>ROUND(N(data!AY60), 2)</f>
        <v>6.82</v>
      </c>
      <c r="G50" s="198">
        <f>ROUND(N(data!AY61), 0)</f>
        <v>364294</v>
      </c>
      <c r="H50" s="198">
        <f>ROUND(N(data!AY62), 0)</f>
        <v>115611</v>
      </c>
      <c r="I50" s="198">
        <f>ROUND(N(data!AY63), 0)</f>
        <v>9230</v>
      </c>
      <c r="J50" s="198">
        <f>ROUND(N(data!AY64), 0)</f>
        <v>206522</v>
      </c>
      <c r="K50" s="198">
        <f>ROUND(N(data!AY65), 0)</f>
        <v>0</v>
      </c>
      <c r="L50" s="198">
        <f>ROUND(N(data!AY66), 0)</f>
        <v>1797</v>
      </c>
      <c r="M50" s="198">
        <f>ROUND(N(data!AY67), 0)</f>
        <v>2386</v>
      </c>
      <c r="N50" s="198">
        <f>ROUND(N(data!AY68), 0)</f>
        <v>3013</v>
      </c>
      <c r="O50" s="198">
        <f>ROUND(N(data!AY69), 0)</f>
        <v>7884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2935</v>
      </c>
      <c r="X50" s="198">
        <f>ROUND(N(data!AY78), 0)</f>
        <v>0</v>
      </c>
      <c r="Y50" s="198">
        <f>ROUND(N(data!AY79), 0)</f>
        <v>0</v>
      </c>
      <c r="Z50" s="198">
        <f>ROUND(N(data!AY80), 0)</f>
        <v>189</v>
      </c>
      <c r="AA50" s="198">
        <f>ROUND(N(data!AY81), 0)</f>
        <v>0</v>
      </c>
      <c r="AB50" s="198">
        <f>ROUND(N(data!AY82), 0)</f>
        <v>1931</v>
      </c>
      <c r="AC50" s="198">
        <f>ROUND(N(data!AY83), 0)</f>
        <v>2829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2735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021</v>
      </c>
      <c r="B51" s="200" t="str">
        <f>RIGHT(data!$C$96,4)</f>
        <v>2024</v>
      </c>
      <c r="C51" s="12" t="str">
        <f>data!AZ$55</f>
        <v>8330</v>
      </c>
      <c r="D51" s="12" t="s">
        <v>1164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021</v>
      </c>
      <c r="B52" s="200" t="str">
        <f>RIGHT(data!$C$96,4)</f>
        <v>2024</v>
      </c>
      <c r="C52" s="12" t="str">
        <f>data!BA$55</f>
        <v>8350</v>
      </c>
      <c r="D52" s="12" t="s">
        <v>1164</v>
      </c>
      <c r="E52" s="198">
        <f>ROUND(N(data!BA59), 0)</f>
        <v>0</v>
      </c>
      <c r="F52" s="271">
        <f>ROUND(N(data!BA60), 2)</f>
        <v>1.36</v>
      </c>
      <c r="G52" s="198">
        <f>ROUND(N(data!BA61), 0)</f>
        <v>39941</v>
      </c>
      <c r="H52" s="198">
        <f>ROUND(N(data!BA62), 0)</f>
        <v>18456</v>
      </c>
      <c r="I52" s="198">
        <f>ROUND(N(data!BA63), 0)</f>
        <v>0</v>
      </c>
      <c r="J52" s="198">
        <f>ROUND(N(data!BA64), 0)</f>
        <v>23929</v>
      </c>
      <c r="K52" s="198">
        <f>ROUND(N(data!BA65), 0)</f>
        <v>0</v>
      </c>
      <c r="L52" s="198">
        <f>ROUND(N(data!BA66), 0)</f>
        <v>0</v>
      </c>
      <c r="M52" s="198">
        <f>ROUND(N(data!BA67), 0)</f>
        <v>2114</v>
      </c>
      <c r="N52" s="198">
        <f>ROUND(N(data!BA68), 0)</f>
        <v>0</v>
      </c>
      <c r="O52" s="198">
        <f>ROUND(N(data!BA69), 0)</f>
        <v>3119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3119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695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021</v>
      </c>
      <c r="B53" s="200" t="str">
        <f>RIGHT(data!$C$96,4)</f>
        <v>2024</v>
      </c>
      <c r="C53" s="12" t="str">
        <f>data!BB$55</f>
        <v>8360</v>
      </c>
      <c r="D53" s="12" t="s">
        <v>1164</v>
      </c>
      <c r="E53" s="198">
        <f>ROUND(N(data!BB59), 0)</f>
        <v>0</v>
      </c>
      <c r="F53" s="271">
        <f>ROUND(N(data!BB60), 2)</f>
        <v>1.01</v>
      </c>
      <c r="G53" s="198">
        <f>ROUND(N(data!BB61), 0)</f>
        <v>84331</v>
      </c>
      <c r="H53" s="198">
        <f>ROUND(N(data!BB62), 0)</f>
        <v>28636</v>
      </c>
      <c r="I53" s="198">
        <f>ROUND(N(data!BB63), 0)</f>
        <v>0</v>
      </c>
      <c r="J53" s="198">
        <f>ROUND(N(data!BB64), 0)</f>
        <v>73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021</v>
      </c>
      <c r="B54" s="200" t="str">
        <f>RIGHT(data!$C$96,4)</f>
        <v>2024</v>
      </c>
      <c r="C54" s="12" t="str">
        <f>data!BC$55</f>
        <v>8370</v>
      </c>
      <c r="D54" s="12" t="s">
        <v>1164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021</v>
      </c>
      <c r="B55" s="200" t="str">
        <f>RIGHT(data!$C$96,4)</f>
        <v>2024</v>
      </c>
      <c r="C55" s="12" t="str">
        <f>data!BD$55</f>
        <v>8420</v>
      </c>
      <c r="D55" s="12" t="s">
        <v>1164</v>
      </c>
      <c r="E55" s="198">
        <f>ROUND(N(data!BD59), 0)</f>
        <v>0</v>
      </c>
      <c r="F55" s="271">
        <f>ROUND(N(data!BD60), 2)</f>
        <v>3.75</v>
      </c>
      <c r="G55" s="198">
        <f>ROUND(N(data!BD61), 0)</f>
        <v>222938</v>
      </c>
      <c r="H55" s="198">
        <f>ROUND(N(data!BD62), 0)</f>
        <v>87814</v>
      </c>
      <c r="I55" s="198">
        <f>ROUND(N(data!BD63), 0)</f>
        <v>0</v>
      </c>
      <c r="J55" s="198">
        <f>ROUND(N(data!BD64), 0)</f>
        <v>1219</v>
      </c>
      <c r="K55" s="198">
        <f>ROUND(N(data!BD65), 0)</f>
        <v>0</v>
      </c>
      <c r="L55" s="198">
        <f>ROUND(N(data!BD66), 0)</f>
        <v>198</v>
      </c>
      <c r="M55" s="198">
        <f>ROUND(N(data!BD67), 0)</f>
        <v>0</v>
      </c>
      <c r="N55" s="198">
        <f>ROUND(N(data!BD68), 0)</f>
        <v>0</v>
      </c>
      <c r="O55" s="198">
        <f>ROUND(N(data!BD69), 0)</f>
        <v>71527</v>
      </c>
      <c r="P55" s="198">
        <f>ROUND(N(data!BD70), 0)</f>
        <v>0</v>
      </c>
      <c r="Q55" s="198">
        <f>ROUND(N(data!BD71), 0)</f>
        <v>537</v>
      </c>
      <c r="R55" s="198">
        <f>ROUND(N(data!BD72), 0)</f>
        <v>70003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903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83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1392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021</v>
      </c>
      <c r="B56" s="200" t="str">
        <f>RIGHT(data!$C$96,4)</f>
        <v>2024</v>
      </c>
      <c r="C56" s="12" t="str">
        <f>data!BE$55</f>
        <v>8430</v>
      </c>
      <c r="D56" s="12" t="s">
        <v>1164</v>
      </c>
      <c r="E56" s="198">
        <f>ROUND(N(data!BE59), 0)</f>
        <v>94160</v>
      </c>
      <c r="F56" s="271">
        <f>ROUND(N(data!BE60), 2)</f>
        <v>7.24</v>
      </c>
      <c r="G56" s="198">
        <f>ROUND(N(data!BE61), 0)</f>
        <v>516590</v>
      </c>
      <c r="H56" s="198">
        <f>ROUND(N(data!BE62), 0)</f>
        <v>160034</v>
      </c>
      <c r="I56" s="198">
        <f>ROUND(N(data!BE63), 0)</f>
        <v>0</v>
      </c>
      <c r="J56" s="198">
        <f>ROUND(N(data!BE64), 0)</f>
        <v>18195</v>
      </c>
      <c r="K56" s="198">
        <f>ROUND(N(data!BE65), 0)</f>
        <v>0</v>
      </c>
      <c r="L56" s="198">
        <f>ROUND(N(data!BE66), 0)</f>
        <v>28011</v>
      </c>
      <c r="M56" s="198">
        <f>ROUND(N(data!BE67), 0)</f>
        <v>202552</v>
      </c>
      <c r="N56" s="198">
        <f>ROUND(N(data!BE68), 0)</f>
        <v>2585</v>
      </c>
      <c r="O56" s="198">
        <f>ROUND(N(data!BE69), 0)</f>
        <v>783119</v>
      </c>
      <c r="P56" s="198">
        <f>ROUND(N(data!BE70), 0)</f>
        <v>0</v>
      </c>
      <c r="Q56" s="198">
        <f>ROUND(N(data!BE71), 0)</f>
        <v>0</v>
      </c>
      <c r="R56" s="198">
        <f>ROUND(N(data!BE72), 0)</f>
        <v>6564</v>
      </c>
      <c r="S56" s="198">
        <f>ROUND(N(data!BE73), 0)</f>
        <v>4708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374180</v>
      </c>
      <c r="X56" s="198">
        <f>ROUND(N(data!BE78), 0)</f>
        <v>0</v>
      </c>
      <c r="Y56" s="198">
        <f>ROUND(N(data!BE79), 0)</f>
        <v>0</v>
      </c>
      <c r="Z56" s="198">
        <f>ROUND(N(data!BE80), 0)</f>
        <v>3869</v>
      </c>
      <c r="AA56" s="198">
        <f>ROUND(N(data!BE81), 0)</f>
        <v>0</v>
      </c>
      <c r="AB56" s="198">
        <f>ROUND(N(data!BE82), 0)</f>
        <v>391756</v>
      </c>
      <c r="AC56" s="198">
        <f>ROUND(N(data!BE83), 0)</f>
        <v>2043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23561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021</v>
      </c>
      <c r="B57" s="200" t="str">
        <f>RIGHT(data!$C$96,4)</f>
        <v>2024</v>
      </c>
      <c r="C57" s="12" t="str">
        <f>data!BF$55</f>
        <v>8460</v>
      </c>
      <c r="D57" s="12" t="s">
        <v>1164</v>
      </c>
      <c r="E57" s="198">
        <f>ROUND(N(data!BF59), 0)</f>
        <v>0</v>
      </c>
      <c r="F57" s="271">
        <f>ROUND(N(data!BF60), 2)</f>
        <v>11.86</v>
      </c>
      <c r="G57" s="198">
        <f>ROUND(N(data!BF61), 0)</f>
        <v>644136</v>
      </c>
      <c r="H57" s="198">
        <f>ROUND(N(data!BF62), 0)</f>
        <v>240933</v>
      </c>
      <c r="I57" s="198">
        <f>ROUND(N(data!BF63), 0)</f>
        <v>0</v>
      </c>
      <c r="J57" s="198">
        <f>ROUND(N(data!BF64), 0)</f>
        <v>50677</v>
      </c>
      <c r="K57" s="198">
        <f>ROUND(N(data!BF65), 0)</f>
        <v>0</v>
      </c>
      <c r="L57" s="198">
        <f>ROUND(N(data!BF66), 0)</f>
        <v>0</v>
      </c>
      <c r="M57" s="198">
        <f>ROUND(N(data!BF67), 0)</f>
        <v>287</v>
      </c>
      <c r="N57" s="198">
        <f>ROUND(N(data!BF68), 0)</f>
        <v>0</v>
      </c>
      <c r="O57" s="198">
        <f>ROUND(N(data!BF69), 0)</f>
        <v>33547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658</v>
      </c>
      <c r="X57" s="198">
        <f>ROUND(N(data!BF78), 0)</f>
        <v>0</v>
      </c>
      <c r="Y57" s="198">
        <f>ROUND(N(data!BF79), 0)</f>
        <v>0</v>
      </c>
      <c r="Z57" s="198">
        <f>ROUND(N(data!BF80), 0)</f>
        <v>165</v>
      </c>
      <c r="AA57" s="198">
        <f>ROUND(N(data!BF81), 0)</f>
        <v>0</v>
      </c>
      <c r="AB57" s="198">
        <f>ROUND(N(data!BF82), 0)</f>
        <v>32724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1035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021</v>
      </c>
      <c r="B58" s="200" t="str">
        <f>RIGHT(data!$C$96,4)</f>
        <v>2024</v>
      </c>
      <c r="C58" s="12" t="str">
        <f>data!BG$55</f>
        <v>8470</v>
      </c>
      <c r="D58" s="12" t="s">
        <v>1164</v>
      </c>
      <c r="E58" s="198">
        <f>ROUND(N(data!BG59), 0)</f>
        <v>0</v>
      </c>
      <c r="F58" s="271">
        <f>ROUND(N(data!BG60), 2)</f>
        <v>3.85</v>
      </c>
      <c r="G58" s="198">
        <f>ROUND(N(data!BG61), 0)</f>
        <v>391297</v>
      </c>
      <c r="H58" s="198">
        <f>ROUND(N(data!BG62), 0)</f>
        <v>97908</v>
      </c>
      <c r="I58" s="198">
        <f>ROUND(N(data!BG63), 0)</f>
        <v>0</v>
      </c>
      <c r="J58" s="198">
        <f>ROUND(N(data!BG64), 0)</f>
        <v>106499</v>
      </c>
      <c r="K58" s="198">
        <f>ROUND(N(data!BG65), 0)</f>
        <v>0</v>
      </c>
      <c r="L58" s="198">
        <f>ROUND(N(data!BG66), 0)</f>
        <v>2091</v>
      </c>
      <c r="M58" s="198">
        <f>ROUND(N(data!BG67), 0)</f>
        <v>19525</v>
      </c>
      <c r="N58" s="198">
        <f>ROUND(N(data!BG68), 0)</f>
        <v>0</v>
      </c>
      <c r="O58" s="198">
        <f>ROUND(N(data!BG69), 0)</f>
        <v>418546</v>
      </c>
      <c r="P58" s="198">
        <f>ROUND(N(data!BG70), 0)</f>
        <v>0</v>
      </c>
      <c r="Q58" s="198">
        <f>ROUND(N(data!BG71), 0)</f>
        <v>0</v>
      </c>
      <c r="R58" s="198">
        <f>ROUND(N(data!BG72), 0)</f>
        <v>350889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5557</v>
      </c>
      <c r="X58" s="198">
        <f>ROUND(N(data!BG78), 0)</f>
        <v>0</v>
      </c>
      <c r="Y58" s="198">
        <f>ROUND(N(data!BG79), 0)</f>
        <v>0</v>
      </c>
      <c r="Z58" s="198">
        <f>ROUND(N(data!BG80), 0)</f>
        <v>4877</v>
      </c>
      <c r="AA58" s="198">
        <f>ROUND(N(data!BG81), 0)</f>
        <v>0</v>
      </c>
      <c r="AB58" s="198">
        <f>ROUND(N(data!BG82), 0)</f>
        <v>57223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1418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021</v>
      </c>
      <c r="B59" s="200" t="str">
        <f>RIGHT(data!$C$96,4)</f>
        <v>2024</v>
      </c>
      <c r="C59" s="12" t="str">
        <f>data!BH$55</f>
        <v>8480</v>
      </c>
      <c r="D59" s="12" t="s">
        <v>1164</v>
      </c>
      <c r="E59" s="198">
        <f>ROUND(N(data!BH59), 0)</f>
        <v>0</v>
      </c>
      <c r="F59" s="271">
        <f>ROUND(N(data!BH60), 2)</f>
        <v>0.68</v>
      </c>
      <c r="G59" s="198">
        <f>ROUND(N(data!BH61), 0)</f>
        <v>51101</v>
      </c>
      <c r="H59" s="198">
        <f>ROUND(N(data!BH62), 0)</f>
        <v>20416</v>
      </c>
      <c r="I59" s="198">
        <f>ROUND(N(data!BH63), 0)</f>
        <v>0</v>
      </c>
      <c r="J59" s="198">
        <f>ROUND(N(data!BH64), 0)</f>
        <v>48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507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507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701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021</v>
      </c>
      <c r="B60" s="200" t="str">
        <f>RIGHT(data!$C$96,4)</f>
        <v>2024</v>
      </c>
      <c r="C60" s="12" t="str">
        <f>data!BI$55</f>
        <v>8490</v>
      </c>
      <c r="D60" s="12" t="s">
        <v>1164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021</v>
      </c>
      <c r="B61" s="200" t="str">
        <f>RIGHT(data!$C$96,4)</f>
        <v>2024</v>
      </c>
      <c r="C61" s="12" t="str">
        <f>data!BJ$55</f>
        <v>8510</v>
      </c>
      <c r="D61" s="12" t="s">
        <v>1164</v>
      </c>
      <c r="E61" s="198">
        <f>ROUND(N(data!BJ59), 0)</f>
        <v>0</v>
      </c>
      <c r="F61" s="271">
        <f>ROUND(N(data!BJ60), 2)</f>
        <v>6.99</v>
      </c>
      <c r="G61" s="198">
        <f>ROUND(N(data!BJ61), 0)</f>
        <v>878136</v>
      </c>
      <c r="H61" s="198">
        <f>ROUND(N(data!BJ62), 0)</f>
        <v>218265</v>
      </c>
      <c r="I61" s="198">
        <f>ROUND(N(data!BJ63), 0)</f>
        <v>0</v>
      </c>
      <c r="J61" s="198">
        <f>ROUND(N(data!BJ64), 0)</f>
        <v>2668</v>
      </c>
      <c r="K61" s="198">
        <f>ROUND(N(data!BJ65), 0)</f>
        <v>0</v>
      </c>
      <c r="L61" s="198">
        <f>ROUND(N(data!BJ66), 0)</f>
        <v>124580</v>
      </c>
      <c r="M61" s="198">
        <f>ROUND(N(data!BJ67), 0)</f>
        <v>0</v>
      </c>
      <c r="N61" s="198">
        <f>ROUND(N(data!BJ68), 0)</f>
        <v>0</v>
      </c>
      <c r="O61" s="198">
        <f>ROUND(N(data!BJ69), 0)</f>
        <v>138397</v>
      </c>
      <c r="P61" s="198">
        <f>ROUND(N(data!BJ70), 0)</f>
        <v>0</v>
      </c>
      <c r="Q61" s="198">
        <f>ROUND(N(data!BJ71), 0)</f>
        <v>0</v>
      </c>
      <c r="R61" s="198">
        <f>ROUND(N(data!BJ72), 0)</f>
        <v>125918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4193</v>
      </c>
      <c r="AA61" s="198">
        <f>ROUND(N(data!BJ81), 0)</f>
        <v>0</v>
      </c>
      <c r="AB61" s="198">
        <f>ROUND(N(data!BJ82), 0)</f>
        <v>0</v>
      </c>
      <c r="AC61" s="198">
        <f>ROUND(N(data!BJ83), 0)</f>
        <v>8285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021</v>
      </c>
      <c r="B62" s="200" t="str">
        <f>RIGHT(data!$C$96,4)</f>
        <v>2024</v>
      </c>
      <c r="C62" s="12" t="str">
        <f>data!BK$55</f>
        <v>8530</v>
      </c>
      <c r="D62" s="12" t="s">
        <v>1164</v>
      </c>
      <c r="E62" s="198">
        <f>ROUND(N(data!BK59), 0)</f>
        <v>0</v>
      </c>
      <c r="F62" s="271">
        <f>ROUND(N(data!BK60), 2)</f>
        <v>22.72</v>
      </c>
      <c r="G62" s="198">
        <f>ROUND(N(data!BK61), 0)</f>
        <v>1363419</v>
      </c>
      <c r="H62" s="198">
        <f>ROUND(N(data!BK62), 0)</f>
        <v>486755</v>
      </c>
      <c r="I62" s="198">
        <f>ROUND(N(data!BK63), 0)</f>
        <v>0</v>
      </c>
      <c r="J62" s="198">
        <f>ROUND(N(data!BK64), 0)</f>
        <v>21577</v>
      </c>
      <c r="K62" s="198">
        <f>ROUND(N(data!BK65), 0)</f>
        <v>0</v>
      </c>
      <c r="L62" s="198">
        <f>ROUND(N(data!BK66), 0)</f>
        <v>201982</v>
      </c>
      <c r="M62" s="198">
        <f>ROUND(N(data!BK67), 0)</f>
        <v>1390</v>
      </c>
      <c r="N62" s="198">
        <f>ROUND(N(data!BK68), 0)</f>
        <v>1640</v>
      </c>
      <c r="O62" s="198">
        <f>ROUND(N(data!BK69), 0)</f>
        <v>154445</v>
      </c>
      <c r="P62" s="198">
        <f>ROUND(N(data!BK70), 0)</f>
        <v>0</v>
      </c>
      <c r="Q62" s="198">
        <f>ROUND(N(data!BK71), 0)</f>
        <v>71478</v>
      </c>
      <c r="R62" s="198">
        <f>ROUND(N(data!BK72), 0)</f>
        <v>22852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1095</v>
      </c>
      <c r="X62" s="198">
        <f>ROUND(N(data!BK78), 0)</f>
        <v>0</v>
      </c>
      <c r="Y62" s="198">
        <f>ROUND(N(data!BK79), 0)</f>
        <v>0</v>
      </c>
      <c r="Z62" s="198">
        <f>ROUND(N(data!BK80), 0)</f>
        <v>25776</v>
      </c>
      <c r="AA62" s="198">
        <f>ROUND(N(data!BK81), 0)</f>
        <v>0</v>
      </c>
      <c r="AB62" s="198">
        <f>ROUND(N(data!BK82), 0)</f>
        <v>16425</v>
      </c>
      <c r="AC62" s="198">
        <f>ROUND(N(data!BK83), 0)</f>
        <v>16820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3894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021</v>
      </c>
      <c r="B63" s="200" t="str">
        <f>RIGHT(data!$C$96,4)</f>
        <v>2024</v>
      </c>
      <c r="C63" s="12" t="str">
        <f>data!BL$55</f>
        <v>8560</v>
      </c>
      <c r="D63" s="12" t="s">
        <v>1164</v>
      </c>
      <c r="E63" s="198">
        <f>ROUND(N(data!BL59), 0)</f>
        <v>0</v>
      </c>
      <c r="F63" s="271">
        <f>ROUND(N(data!BL60), 2)</f>
        <v>9.43</v>
      </c>
      <c r="G63" s="198">
        <f>ROUND(N(data!BL61), 0)</f>
        <v>483537</v>
      </c>
      <c r="H63" s="198">
        <f>ROUND(N(data!BL62), 0)</f>
        <v>157806</v>
      </c>
      <c r="I63" s="198">
        <f>ROUND(N(data!BL63), 0)</f>
        <v>0</v>
      </c>
      <c r="J63" s="198">
        <f>ROUND(N(data!BL64), 0)</f>
        <v>10143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948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021</v>
      </c>
      <c r="B64" s="200" t="str">
        <f>RIGHT(data!$C$96,4)</f>
        <v>2024</v>
      </c>
      <c r="C64" s="12" t="str">
        <f>data!BM$55</f>
        <v>8590</v>
      </c>
      <c r="D64" s="12" t="s">
        <v>1164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021</v>
      </c>
      <c r="B65" s="200" t="str">
        <f>RIGHT(data!$C$96,4)</f>
        <v>2024</v>
      </c>
      <c r="C65" s="12" t="str">
        <f>data!BN$55</f>
        <v>8610</v>
      </c>
      <c r="D65" s="12" t="s">
        <v>1164</v>
      </c>
      <c r="E65" s="198">
        <f>ROUND(N(data!BN59), 0)</f>
        <v>0</v>
      </c>
      <c r="F65" s="271">
        <f>ROUND(N(data!BN60), 2)</f>
        <v>4.7699999999999996</v>
      </c>
      <c r="G65" s="198">
        <f>ROUND(N(data!BN61), 0)</f>
        <v>816117</v>
      </c>
      <c r="H65" s="198">
        <f>ROUND(N(data!BN62), 0)</f>
        <v>182656</v>
      </c>
      <c r="I65" s="198">
        <f>ROUND(N(data!BN63), 0)</f>
        <v>0</v>
      </c>
      <c r="J65" s="198">
        <f>ROUND(N(data!BN64), 0)</f>
        <v>7013</v>
      </c>
      <c r="K65" s="198">
        <f>ROUND(N(data!BN65), 0)</f>
        <v>0</v>
      </c>
      <c r="L65" s="198">
        <f>ROUND(N(data!BN66), 0)</f>
        <v>197390</v>
      </c>
      <c r="M65" s="198">
        <f>ROUND(N(data!BN67), 0)</f>
        <v>0</v>
      </c>
      <c r="N65" s="198">
        <f>ROUND(N(data!BN68), 0)</f>
        <v>4581</v>
      </c>
      <c r="O65" s="198">
        <f>ROUND(N(data!BN69), 0)</f>
        <v>237799</v>
      </c>
      <c r="P65" s="198">
        <f>ROUND(N(data!BN70), 0)</f>
        <v>0</v>
      </c>
      <c r="Q65" s="198">
        <f>ROUND(N(data!BN71), 0)</f>
        <v>0</v>
      </c>
      <c r="R65" s="198">
        <f>ROUND(N(data!BN72), 0)</f>
        <v>8366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24456</v>
      </c>
      <c r="AA65" s="198">
        <f>ROUND(N(data!BN81), 0)</f>
        <v>0</v>
      </c>
      <c r="AB65" s="198">
        <f>ROUND(N(data!BN82), 0)</f>
        <v>0</v>
      </c>
      <c r="AC65" s="198">
        <f>ROUND(N(data!BN83), 0)</f>
        <v>204977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6207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021</v>
      </c>
      <c r="B66" s="200" t="str">
        <f>RIGHT(data!$C$96,4)</f>
        <v>2024</v>
      </c>
      <c r="C66" s="12" t="str">
        <f>data!BO$55</f>
        <v>8620</v>
      </c>
      <c r="D66" s="12" t="s">
        <v>1164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021</v>
      </c>
      <c r="B67" s="200" t="str">
        <f>RIGHT(data!$C$96,4)</f>
        <v>2024</v>
      </c>
      <c r="C67" s="12" t="str">
        <f>data!BP$55</f>
        <v>8630</v>
      </c>
      <c r="D67" s="12" t="s">
        <v>1164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021</v>
      </c>
      <c r="B68" s="200" t="str">
        <f>RIGHT(data!$C$96,4)</f>
        <v>2024</v>
      </c>
      <c r="C68" s="12" t="str">
        <f>data!BQ$55</f>
        <v>8640</v>
      </c>
      <c r="D68" s="12" t="s">
        <v>1164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021</v>
      </c>
      <c r="B69" s="200" t="str">
        <f>RIGHT(data!$C$96,4)</f>
        <v>2024</v>
      </c>
      <c r="C69" s="12" t="str">
        <f>data!BR$55</f>
        <v>8650</v>
      </c>
      <c r="D69" s="12" t="s">
        <v>1164</v>
      </c>
      <c r="E69" s="198">
        <f>ROUND(N(data!BR59), 0)</f>
        <v>0</v>
      </c>
      <c r="F69" s="271">
        <f>ROUND(N(data!BR60), 2)</f>
        <v>5.01</v>
      </c>
      <c r="G69" s="198">
        <f>ROUND(N(data!BR61), 0)</f>
        <v>547797</v>
      </c>
      <c r="H69" s="198">
        <f>ROUND(N(data!BR62), 0)</f>
        <v>141314</v>
      </c>
      <c r="I69" s="198">
        <f>ROUND(N(data!BR63), 0)</f>
        <v>0</v>
      </c>
      <c r="J69" s="198">
        <f>ROUND(N(data!BR64), 0)</f>
        <v>5886</v>
      </c>
      <c r="K69" s="198">
        <f>ROUND(N(data!BR65), 0)</f>
        <v>0</v>
      </c>
      <c r="L69" s="198">
        <f>ROUND(N(data!BR66), 0)</f>
        <v>4171</v>
      </c>
      <c r="M69" s="198">
        <f>ROUND(N(data!BR67), 0)</f>
        <v>2954</v>
      </c>
      <c r="N69" s="198">
        <f>ROUND(N(data!BR68), 0)</f>
        <v>0</v>
      </c>
      <c r="O69" s="198">
        <f>ROUND(N(data!BR69), 0)</f>
        <v>458392</v>
      </c>
      <c r="P69" s="198">
        <f>ROUND(N(data!BR70), 0)</f>
        <v>0</v>
      </c>
      <c r="Q69" s="198">
        <f>ROUND(N(data!BR71), 0)</f>
        <v>0</v>
      </c>
      <c r="R69" s="198">
        <f>ROUND(N(data!BR72), 0)</f>
        <v>359635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1431</v>
      </c>
      <c r="X69" s="198">
        <f>ROUND(N(data!BR78), 0)</f>
        <v>0</v>
      </c>
      <c r="Y69" s="198">
        <f>ROUND(N(data!BR79), 0)</f>
        <v>85372</v>
      </c>
      <c r="Z69" s="198">
        <f>ROUND(N(data!BR80), 0)</f>
        <v>8158</v>
      </c>
      <c r="AA69" s="198">
        <f>ROUND(N(data!BR81), 0)</f>
        <v>0</v>
      </c>
      <c r="AB69" s="198">
        <f>ROUND(N(data!BR82), 0)</f>
        <v>0</v>
      </c>
      <c r="AC69" s="198">
        <f>ROUND(N(data!BR83), 0)</f>
        <v>3796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4077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021</v>
      </c>
      <c r="B70" s="200" t="str">
        <f>RIGHT(data!$C$96,4)</f>
        <v>2024</v>
      </c>
      <c r="C70" s="12" t="str">
        <f>data!BS$55</f>
        <v>8660</v>
      </c>
      <c r="D70" s="12" t="s">
        <v>1164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021</v>
      </c>
      <c r="B71" s="200" t="str">
        <f>RIGHT(data!$C$96,4)</f>
        <v>2024</v>
      </c>
      <c r="C71" s="12" t="str">
        <f>data!BT$55</f>
        <v>8670</v>
      </c>
      <c r="D71" s="12" t="s">
        <v>1164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021</v>
      </c>
      <c r="B72" s="200" t="str">
        <f>RIGHT(data!$C$96,4)</f>
        <v>2024</v>
      </c>
      <c r="C72" s="12" t="str">
        <f>data!BU$55</f>
        <v>8680</v>
      </c>
      <c r="D72" s="12" t="s">
        <v>1164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021</v>
      </c>
      <c r="B73" s="200" t="str">
        <f>RIGHT(data!$C$96,4)</f>
        <v>2024</v>
      </c>
      <c r="C73" s="12" t="str">
        <f>data!BV$55</f>
        <v>8690</v>
      </c>
      <c r="D73" s="12" t="s">
        <v>1164</v>
      </c>
      <c r="E73" s="198">
        <f>ROUND(N(data!BV59), 0)</f>
        <v>0</v>
      </c>
      <c r="F73" s="271">
        <f>ROUND(N(data!BV60), 2)</f>
        <v>2.2799999999999998</v>
      </c>
      <c r="G73" s="198">
        <f>ROUND(N(data!BV61), 0)</f>
        <v>160248</v>
      </c>
      <c r="H73" s="198">
        <f>ROUND(N(data!BV62), 0)</f>
        <v>51551</v>
      </c>
      <c r="I73" s="198">
        <f>ROUND(N(data!BV63), 0)</f>
        <v>0</v>
      </c>
      <c r="J73" s="198">
        <f>ROUND(N(data!BV64), 0)</f>
        <v>817</v>
      </c>
      <c r="K73" s="198">
        <f>ROUND(N(data!BV65), 0)</f>
        <v>0</v>
      </c>
      <c r="L73" s="198">
        <f>ROUND(N(data!BV66), 0)</f>
        <v>7612</v>
      </c>
      <c r="M73" s="198">
        <f>ROUND(N(data!BV67), 0)</f>
        <v>0</v>
      </c>
      <c r="N73" s="198">
        <f>ROUND(N(data!BV68), 0)</f>
        <v>0</v>
      </c>
      <c r="O73" s="198">
        <f>ROUND(N(data!BV69), 0)</f>
        <v>617972</v>
      </c>
      <c r="P73" s="198">
        <f>ROUND(N(data!BV70), 0)</f>
        <v>0</v>
      </c>
      <c r="Q73" s="198">
        <f>ROUND(N(data!BV71), 0)</f>
        <v>0</v>
      </c>
      <c r="R73" s="198">
        <f>ROUND(N(data!BV72), 0)</f>
        <v>606872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11100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1754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021</v>
      </c>
      <c r="B74" s="200" t="str">
        <f>RIGHT(data!$C$96,4)</f>
        <v>2024</v>
      </c>
      <c r="C74" s="12" t="str">
        <f>data!BW$55</f>
        <v>8700</v>
      </c>
      <c r="D74" s="12" t="s">
        <v>1164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021</v>
      </c>
      <c r="B75" s="200" t="str">
        <f>RIGHT(data!$C$96,4)</f>
        <v>2024</v>
      </c>
      <c r="C75" s="12" t="str">
        <f>data!BX$55</f>
        <v>8710</v>
      </c>
      <c r="D75" s="12" t="s">
        <v>1164</v>
      </c>
      <c r="E75" s="198">
        <f>ROUND(N(data!BX59), 0)</f>
        <v>0</v>
      </c>
      <c r="F75" s="271">
        <f>ROUND(N(data!BX60), 2)</f>
        <v>2.38</v>
      </c>
      <c r="G75" s="198">
        <f>ROUND(N(data!BX61), 0)</f>
        <v>282839</v>
      </c>
      <c r="H75" s="198">
        <f>ROUND(N(data!BX62), 0)</f>
        <v>75598</v>
      </c>
      <c r="I75" s="198">
        <f>ROUND(N(data!BX63), 0)</f>
        <v>27387</v>
      </c>
      <c r="J75" s="198">
        <f>ROUND(N(data!BX64), 0)</f>
        <v>1348</v>
      </c>
      <c r="K75" s="198">
        <f>ROUND(N(data!BX65), 0)</f>
        <v>0</v>
      </c>
      <c r="L75" s="198">
        <f>ROUND(N(data!BX66), 0)</f>
        <v>104664</v>
      </c>
      <c r="M75" s="198">
        <f>ROUND(N(data!BX67), 0)</f>
        <v>2968</v>
      </c>
      <c r="N75" s="198">
        <f>ROUND(N(data!BX68), 0)</f>
        <v>0</v>
      </c>
      <c r="O75" s="198">
        <f>ROUND(N(data!BX69), 0)</f>
        <v>18700</v>
      </c>
      <c r="P75" s="198">
        <f>ROUND(N(data!BX70), 0)</f>
        <v>0</v>
      </c>
      <c r="Q75" s="198">
        <f>ROUND(N(data!BX71), 0)</f>
        <v>0</v>
      </c>
      <c r="R75" s="198">
        <f>ROUND(N(data!BX72), 0)</f>
        <v>16582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1714</v>
      </c>
      <c r="AA75" s="198">
        <f>ROUND(N(data!BX81), 0)</f>
        <v>0</v>
      </c>
      <c r="AB75" s="198">
        <f>ROUND(N(data!BX82), 0)</f>
        <v>0</v>
      </c>
      <c r="AC75" s="198">
        <f>ROUND(N(data!BX83), 0)</f>
        <v>404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304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021</v>
      </c>
      <c r="B76" s="200" t="str">
        <f>RIGHT(data!$C$96,4)</f>
        <v>2024</v>
      </c>
      <c r="C76" s="12" t="str">
        <f>data!BY$55</f>
        <v>8720</v>
      </c>
      <c r="D76" s="12" t="s">
        <v>1164</v>
      </c>
      <c r="E76" s="198">
        <f>ROUND(N(data!BY59), 0)</f>
        <v>0</v>
      </c>
      <c r="F76" s="271">
        <f>ROUND(N(data!BY60), 2)</f>
        <v>6.05</v>
      </c>
      <c r="G76" s="198">
        <f>ROUND(N(data!BY61), 0)</f>
        <v>790030</v>
      </c>
      <c r="H76" s="198">
        <f>ROUND(N(data!BY62), 0)</f>
        <v>208570</v>
      </c>
      <c r="I76" s="198">
        <f>ROUND(N(data!BY63), 0)</f>
        <v>0</v>
      </c>
      <c r="J76" s="198">
        <f>ROUND(N(data!BY64), 0)</f>
        <v>9517</v>
      </c>
      <c r="K76" s="198">
        <f>ROUND(N(data!BY65), 0)</f>
        <v>0</v>
      </c>
      <c r="L76" s="198">
        <f>ROUND(N(data!BY66), 0)</f>
        <v>1</v>
      </c>
      <c r="M76" s="198">
        <f>ROUND(N(data!BY67), 0)</f>
        <v>0</v>
      </c>
      <c r="N76" s="198">
        <f>ROUND(N(data!BY68), 0)</f>
        <v>0</v>
      </c>
      <c r="O76" s="198">
        <f>ROUND(N(data!BY69), 0)</f>
        <v>6658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1891</v>
      </c>
      <c r="AA76" s="198">
        <f>ROUND(N(data!BY81), 0)</f>
        <v>0</v>
      </c>
      <c r="AB76" s="198">
        <f>ROUND(N(data!BY82), 0)</f>
        <v>0</v>
      </c>
      <c r="AC76" s="198">
        <f>ROUND(N(data!BY83), 0)</f>
        <v>4767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616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021</v>
      </c>
      <c r="B77" s="200" t="str">
        <f>RIGHT(data!$C$96,4)</f>
        <v>2024</v>
      </c>
      <c r="C77" s="12" t="str">
        <f>data!BZ$55</f>
        <v>8730</v>
      </c>
      <c r="D77" s="12" t="s">
        <v>1164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021</v>
      </c>
      <c r="B78" s="200" t="str">
        <f>RIGHT(data!$C$96,4)</f>
        <v>2024</v>
      </c>
      <c r="C78" s="12" t="str">
        <f>data!CA$55</f>
        <v>8740</v>
      </c>
      <c r="D78" s="12" t="s">
        <v>1164</v>
      </c>
      <c r="E78" s="198">
        <f>ROUND(N(data!CA59), 0)</f>
        <v>0</v>
      </c>
      <c r="F78" s="271">
        <f>ROUND(N(data!CA60), 2)</f>
        <v>1.23</v>
      </c>
      <c r="G78" s="198">
        <f>ROUND(N(data!CA61), 0)</f>
        <v>132727</v>
      </c>
      <c r="H78" s="198">
        <f>ROUND(N(data!CA62), 0)</f>
        <v>31315</v>
      </c>
      <c r="I78" s="198">
        <f>ROUND(N(data!CA63), 0)</f>
        <v>0</v>
      </c>
      <c r="J78" s="198">
        <f>ROUND(N(data!CA64), 0)</f>
        <v>3990</v>
      </c>
      <c r="K78" s="198">
        <f>ROUND(N(data!CA65), 0)</f>
        <v>0</v>
      </c>
      <c r="L78" s="198">
        <f>ROUND(N(data!CA66), 0)</f>
        <v>17590</v>
      </c>
      <c r="M78" s="198">
        <f>ROUND(N(data!CA67), 0)</f>
        <v>0</v>
      </c>
      <c r="N78" s="198">
        <f>ROUND(N(data!CA68), 0)</f>
        <v>0</v>
      </c>
      <c r="O78" s="198">
        <f>ROUND(N(data!CA69), 0)</f>
        <v>253647</v>
      </c>
      <c r="P78" s="198">
        <f>ROUND(N(data!CA70), 0)</f>
        <v>0</v>
      </c>
      <c r="Q78" s="198">
        <f>ROUND(N(data!CA71), 0)</f>
        <v>0</v>
      </c>
      <c r="R78" s="198">
        <f>ROUND(N(data!CA72), 0)</f>
        <v>5500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199960</v>
      </c>
      <c r="AA78" s="198">
        <f>ROUND(N(data!CA81), 0)</f>
        <v>0</v>
      </c>
      <c r="AB78" s="198">
        <f>ROUND(N(data!CA82), 0)</f>
        <v>0</v>
      </c>
      <c r="AC78" s="198">
        <f>ROUND(N(data!CA83), 0)</f>
        <v>48188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021</v>
      </c>
      <c r="B79" s="200" t="str">
        <f>RIGHT(data!$C$96,4)</f>
        <v>2024</v>
      </c>
      <c r="C79" s="12" t="str">
        <f>data!CB$55</f>
        <v>8770</v>
      </c>
      <c r="D79" s="12" t="s">
        <v>1164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021</v>
      </c>
      <c r="B80" s="200" t="str">
        <f>RIGHT(data!$C$96,4)</f>
        <v>2024</v>
      </c>
      <c r="C80" s="12" t="str">
        <f>data!CC$55</f>
        <v>8790</v>
      </c>
      <c r="D80" s="12" t="s">
        <v>1164</v>
      </c>
      <c r="E80" s="198">
        <f>ROUND(N(data!CC59), 0)</f>
        <v>0</v>
      </c>
      <c r="F80" s="271">
        <f>ROUND(N(data!CC60), 2)</f>
        <v>7.0000000000000007E-2</v>
      </c>
      <c r="G80" s="198">
        <f>ROUND(N(data!CC61), 0)</f>
        <v>13892</v>
      </c>
      <c r="H80" s="198">
        <f>ROUND(N(data!CC62), 0)</f>
        <v>2570</v>
      </c>
      <c r="I80" s="198">
        <f>ROUND(N(data!CC63), 0)</f>
        <v>0</v>
      </c>
      <c r="J80" s="198">
        <f>ROUND(N(data!CC64), 0)</f>
        <v>4832</v>
      </c>
      <c r="K80" s="198">
        <f>ROUND(N(data!CC65), 0)</f>
        <v>0</v>
      </c>
      <c r="L80" s="198">
        <f>ROUND(N(data!CC66), 0)</f>
        <v>7</v>
      </c>
      <c r="M80" s="198">
        <f>ROUND(N(data!CC67), 0)</f>
        <v>0</v>
      </c>
      <c r="N80" s="198">
        <f>ROUND(N(data!CC68), 0)</f>
        <v>-5580</v>
      </c>
      <c r="O80" s="198">
        <f>ROUND(N(data!CC69), 0)</f>
        <v>1182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1182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1778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19"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Newport Hospital &amp; Health Services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H-021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714 W Pine Street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714 W Pine Street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Newport  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DRTfRWyTg+UMax/xugIwe5bWPI+DrDPwNgrFugAHcepwzcymCsooolC/lfmZl1gikJ0e7tuP7aH/DK3FwJsslg==" saltValue="6Vxq9U+G3zmqR4tObDe7vg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67" zoomScale="85" zoomScaleNormal="85" workbookViewId="0">
      <selection activeCell="I69" sqref="I6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021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3922501</v>
      </c>
      <c r="C17" s="228">
        <f>data!E85</f>
        <v>4101004.16</v>
      </c>
      <c r="D17" s="228">
        <f>ROUND(N('Prior Year'!E59), 0)</f>
        <v>1366</v>
      </c>
      <c r="E17" s="1">
        <f>data!E59</f>
        <v>1291</v>
      </c>
      <c r="F17" s="205">
        <f t="shared" si="0"/>
        <v>2871.5234260614934</v>
      </c>
      <c r="G17" s="205">
        <f t="shared" si="1"/>
        <v>3176.6105034856701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1799</v>
      </c>
      <c r="C22" s="228">
        <f>data!J85</f>
        <v>1799</v>
      </c>
      <c r="D22" s="228">
        <f>ROUND(N('Prior Year'!J59), 0)</f>
        <v>66</v>
      </c>
      <c r="E22" s="1">
        <f>data!J59</f>
        <v>88</v>
      </c>
      <c r="F22" s="205">
        <f t="shared" si="0"/>
        <v>27.257575757575758</v>
      </c>
      <c r="G22" s="205">
        <f t="shared" si="1"/>
        <v>20.443181818181817</v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882</v>
      </c>
      <c r="E24" s="1">
        <f>data!L59</f>
        <v>537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337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335529</v>
      </c>
      <c r="C27" s="228">
        <f>data!O85</f>
        <v>335837.52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1840053</v>
      </c>
      <c r="C28" s="228">
        <f>data!P85</f>
        <v>2058891.08</v>
      </c>
      <c r="D28" s="228">
        <f>ROUND(N('Prior Year'!P59), 0)</f>
        <v>26300</v>
      </c>
      <c r="E28" s="1">
        <f>data!P59</f>
        <v>32220</v>
      </c>
      <c r="F28" s="205">
        <f t="shared" si="0"/>
        <v>69.963992395437259</v>
      </c>
      <c r="G28" s="205">
        <f t="shared" si="1"/>
        <v>63.901026691495964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658604</v>
      </c>
      <c r="C30" s="228">
        <f>data!R85</f>
        <v>809815.94</v>
      </c>
      <c r="D30" s="228">
        <f>ROUND(N('Prior Year'!R59), 0)</f>
        <v>26300</v>
      </c>
      <c r="E30" s="1">
        <f>data!R59</f>
        <v>0</v>
      </c>
      <c r="F30" s="205">
        <f t="shared" si="0"/>
        <v>25.041977186311787</v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1434116</v>
      </c>
      <c r="C31" s="228">
        <f>data!S85</f>
        <v>1922736.9200000002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2541429</v>
      </c>
      <c r="C33" s="228">
        <f>data!U85</f>
        <v>2634602.42</v>
      </c>
      <c r="D33" s="228">
        <f>ROUND(N('Prior Year'!U59), 0)</f>
        <v>88932</v>
      </c>
      <c r="E33" s="1">
        <f>data!U59</f>
        <v>98254</v>
      </c>
      <c r="F33" s="205">
        <f t="shared" si="0"/>
        <v>28.577216300094456</v>
      </c>
      <c r="G33" s="205">
        <f t="shared" ref="G33:G69" si="4">IF(C33=0,"",IF(E33=0,"",C33/E33))</f>
        <v>26.814200134345676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398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358153</v>
      </c>
      <c r="C35" s="228">
        <f>data!W85</f>
        <v>503205.55</v>
      </c>
      <c r="D35" s="228">
        <f>ROUND(N('Prior Year'!W59), 0)</f>
        <v>5879</v>
      </c>
      <c r="E35" s="1">
        <f>data!W59</f>
        <v>7815.94</v>
      </c>
      <c r="F35" s="205">
        <f t="shared" si="0"/>
        <v>60.920734818846739</v>
      </c>
      <c r="G35" s="205">
        <f t="shared" si="4"/>
        <v>64.381961734609021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148193</v>
      </c>
      <c r="C36" s="228">
        <f>data!X85</f>
        <v>224915.87</v>
      </c>
      <c r="D36" s="228">
        <f>ROUND(N('Prior Year'!X59), 0)</f>
        <v>20860</v>
      </c>
      <c r="E36" s="1">
        <f>data!X59</f>
        <v>25314.82</v>
      </c>
      <c r="F36" s="205">
        <f t="shared" si="0"/>
        <v>7.1041706615532121</v>
      </c>
      <c r="G36" s="205">
        <f t="shared" si="4"/>
        <v>8.8847509087562155</v>
      </c>
      <c r="H36" s="6">
        <f t="shared" si="5"/>
        <v>0.2506387208346863</v>
      </c>
      <c r="I36" s="228" t="s">
        <v>1374</v>
      </c>
      <c r="M36" s="7"/>
    </row>
    <row r="37" spans="1:13" x14ac:dyDescent="0.25">
      <c r="A37" s="1" t="s">
        <v>755</v>
      </c>
      <c r="B37" s="228">
        <f>ROUND(N('Prior Year'!Y85), 0)</f>
        <v>1558312</v>
      </c>
      <c r="C37" s="228">
        <f>data!Y85</f>
        <v>1824476.9799999997</v>
      </c>
      <c r="D37" s="228">
        <f>ROUND(N('Prior Year'!Y59), 0)</f>
        <v>16860</v>
      </c>
      <c r="E37" s="1">
        <f>data!Y59</f>
        <v>24816.74</v>
      </c>
      <c r="F37" s="205">
        <f t="shared" si="0"/>
        <v>92.426571767497038</v>
      </c>
      <c r="G37" s="205">
        <f t="shared" si="4"/>
        <v>73.517995514318145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2696182</v>
      </c>
      <c r="C40" s="228">
        <f>data!AB85</f>
        <v>2463710.3400000003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77649</v>
      </c>
      <c r="C41" s="228">
        <f>data!AC85</f>
        <v>190390.97999999998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1224948</v>
      </c>
      <c r="C43" s="228">
        <f>data!AE85</f>
        <v>1416513.9500000002</v>
      </c>
      <c r="D43" s="228">
        <f>ROUND(N('Prior Year'!AE59), 0)</f>
        <v>32594</v>
      </c>
      <c r="E43" s="1">
        <f>data!AE59</f>
        <v>35388.129999999997</v>
      </c>
      <c r="F43" s="205">
        <f t="shared" si="0"/>
        <v>37.582008958704058</v>
      </c>
      <c r="G43" s="205">
        <f t="shared" si="4"/>
        <v>40.027940159595893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5154553</v>
      </c>
      <c r="C45" s="228">
        <f>data!AG85</f>
        <v>6272217.9800000004</v>
      </c>
      <c r="D45" s="228">
        <f>ROUND(N('Prior Year'!AG59), 0)</f>
        <v>9515</v>
      </c>
      <c r="E45" s="1">
        <f>data!AG59</f>
        <v>9246</v>
      </c>
      <c r="F45" s="205">
        <f t="shared" si="0"/>
        <v>541.72916447714135</v>
      </c>
      <c r="G45" s="205">
        <f t="shared" si="4"/>
        <v>678.370969067705</v>
      </c>
      <c r="H45" s="6">
        <f t="shared" si="6"/>
        <v>0.25223269033788442</v>
      </c>
      <c r="I45" s="228" t="s">
        <v>1374</v>
      </c>
      <c r="M45" s="7"/>
    </row>
    <row r="46" spans="1:13" x14ac:dyDescent="0.25">
      <c r="A46" s="1" t="s">
        <v>764</v>
      </c>
      <c r="B46" s="228">
        <f>ROUND(N('Prior Year'!AH85), 0)</f>
        <v>155719</v>
      </c>
      <c r="C46" s="228">
        <f>data!AH85</f>
        <v>188727.8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4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7552943</v>
      </c>
      <c r="C48" s="228">
        <f>data!AJ85</f>
        <v>8473851.7800000012</v>
      </c>
      <c r="D48" s="228">
        <f>ROUND(N('Prior Year'!AJ59), 0)</f>
        <v>32338</v>
      </c>
      <c r="E48" s="1">
        <f>data!AJ59</f>
        <v>37259</v>
      </c>
      <c r="F48" s="205">
        <f t="shared" si="0"/>
        <v>233.56246521120664</v>
      </c>
      <c r="G48" s="205">
        <f t="shared" si="4"/>
        <v>227.43100405271213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87238</v>
      </c>
      <c r="C49" s="228">
        <f>data!AK85</f>
        <v>133137.40000000002</v>
      </c>
      <c r="D49" s="228">
        <f>ROUND(N('Prior Year'!AK59), 0)</f>
        <v>3462</v>
      </c>
      <c r="E49" s="1">
        <f>data!AK59</f>
        <v>4030</v>
      </c>
      <c r="F49" s="205">
        <f t="shared" si="0"/>
        <v>25.198729058347777</v>
      </c>
      <c r="G49" s="205">
        <f t="shared" si="4"/>
        <v>33.036575682382143</v>
      </c>
      <c r="H49" s="6">
        <f t="shared" si="6"/>
        <v>0.3110413468030786</v>
      </c>
      <c r="I49" s="228" t="s">
        <v>1374</v>
      </c>
      <c r="M49" s="7"/>
    </row>
    <row r="50" spans="1:13" x14ac:dyDescent="0.25">
      <c r="A50" s="1" t="s">
        <v>768</v>
      </c>
      <c r="B50" s="228">
        <f>ROUND(N('Prior Year'!AL85), 0)</f>
        <v>16065</v>
      </c>
      <c r="C50" s="228">
        <f>data!AL85</f>
        <v>11389.01</v>
      </c>
      <c r="D50" s="228">
        <f>ROUND(N('Prior Year'!AL59), 0)</f>
        <v>742</v>
      </c>
      <c r="E50" s="1">
        <f>data!AL59</f>
        <v>370</v>
      </c>
      <c r="F50" s="205">
        <f t="shared" si="0"/>
        <v>21.650943396226417</v>
      </c>
      <c r="G50" s="205">
        <f t="shared" si="4"/>
        <v>30.781108108108107</v>
      </c>
      <c r="H50" s="6">
        <f t="shared" si="6"/>
        <v>0.42169823941588636</v>
      </c>
      <c r="I50" s="228" t="s">
        <v>1373</v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1452</v>
      </c>
      <c r="C60" s="228">
        <f>data!AV85</f>
        <v>2327.1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691239</v>
      </c>
      <c r="C63" s="228">
        <f>data!AY85</f>
        <v>710736.59</v>
      </c>
      <c r="D63" s="228">
        <f>ROUND(N('Prior Year'!AY59), 0)</f>
        <v>2735</v>
      </c>
      <c r="E63" s="1">
        <f>data!AY59</f>
        <v>9492</v>
      </c>
      <c r="F63" s="205">
        <f>IF(B63=0,"",IF(D63=0,"",B63/D63))</f>
        <v>252.7382084095064</v>
      </c>
      <c r="G63" s="205">
        <f t="shared" si="4"/>
        <v>74.877432574799826</v>
      </c>
      <c r="H63" s="6">
        <f>IF(B63 = 0, "", IF(C63 = 0, "", IF(D63 = 0, "", IF(E63 = 0, "", IF(G63 / F63 - 1 &lt; -0.25, G63 / F63 - 1, IF(G63 / F63 - 1 &gt; 0.25, G63 / F63 - 1, ""))))))</f>
        <v>-0.70373520867300954</v>
      </c>
      <c r="I63" s="228" t="s">
        <v>1374</v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130883</v>
      </c>
      <c r="C65" s="228">
        <f>data!BA85</f>
        <v>87558.67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69726</v>
      </c>
      <c r="C66" s="228">
        <f>data!BB85</f>
        <v>113039.5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419609</v>
      </c>
      <c r="C68" s="228">
        <f>data!BD85</f>
        <v>383695.52999999997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1676101</v>
      </c>
      <c r="C69" s="228">
        <f>data!BE85</f>
        <v>1711085.2000000002</v>
      </c>
      <c r="D69" s="228">
        <f>ROUND(N('Prior Year'!BE59), 0)</f>
        <v>15563</v>
      </c>
      <c r="E69" s="1">
        <f>data!BE59</f>
        <v>94160.37000000001</v>
      </c>
      <c r="F69" s="205">
        <f>IF(B69=0,"",IF(D69=0,"",B69/D69))</f>
        <v>107.69780890573797</v>
      </c>
      <c r="G69" s="205">
        <f t="shared" si="4"/>
        <v>18.172031397072889</v>
      </c>
      <c r="H69" s="6">
        <f>IF(B69 = 0, "", IF(C69 = 0, "", IF(D69 = 0, "", IF(E69 = 0, "", IF(G69 / F69 - 1 &lt; -0.25, G69 / F69 - 1, IF(G69 / F69 - 1 &gt; 0.25, G69 / F69 - 1, ""))))))</f>
        <v>-0.83126832772449544</v>
      </c>
      <c r="I69" s="228" t="s">
        <v>1375</v>
      </c>
      <c r="M69" s="7"/>
    </row>
    <row r="70" spans="1:13" x14ac:dyDescent="0.25">
      <c r="A70" s="1" t="s">
        <v>788</v>
      </c>
      <c r="B70" s="228">
        <f>ROUND(N('Prior Year'!BF85), 0)</f>
        <v>803407</v>
      </c>
      <c r="C70" s="228">
        <f>data!BF85</f>
        <v>969579.63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915766</v>
      </c>
      <c r="C71" s="228">
        <f>data!BG85</f>
        <v>1035865.75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79975</v>
      </c>
      <c r="C72" s="228">
        <f>data!BH85</f>
        <v>72072.039999999994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1094702</v>
      </c>
      <c r="C74" s="228">
        <f>data!BJ85</f>
        <v>1362045.2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1523577</v>
      </c>
      <c r="C75" s="228">
        <f>data!BK85</f>
        <v>2231207.54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511416</v>
      </c>
      <c r="C76" s="228">
        <f>data!BL85</f>
        <v>651486.23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1174312</v>
      </c>
      <c r="C78" s="228">
        <f>data!BN85</f>
        <v>1445555.7200000002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0</v>
      </c>
      <c r="C79" s="228">
        <f>data!BO85</f>
        <v>0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1233646</v>
      </c>
      <c r="C82" s="228">
        <f>data!BR85</f>
        <v>1160514.5900000001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1078309</v>
      </c>
      <c r="C86" s="228">
        <f>data!BV85</f>
        <v>838200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0</v>
      </c>
      <c r="C87" s="228">
        <f>data!BW85</f>
        <v>0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494719</v>
      </c>
      <c r="C88" s="228">
        <f>data!BX85</f>
        <v>513504.69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1104082</v>
      </c>
      <c r="C89" s="228">
        <f>data!BY85</f>
        <v>1014775.1400000001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381970</v>
      </c>
      <c r="C91" s="228">
        <f>data!CA85</f>
        <v>439269.6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29818</v>
      </c>
      <c r="C93" s="228">
        <f>data!CC85</f>
        <v>16903.78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447040</v>
      </c>
      <c r="C94" s="228">
        <f>data!CD85</f>
        <v>576770.66999999993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jVzWHNkP+AtiHkUXX68vee6V/l++WGBCRut89PwRehj+e+PTm7AHS3d+2poqf7lDg4ILIoJBRKQkY82uts1hAA==" saltValue="4BBw+joTKl2VFX/juH/Cd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G7" sqref="G7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240627.89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823</v>
      </c>
      <c r="B15" s="267"/>
      <c r="C15" s="267"/>
      <c r="D15" s="267"/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390898.76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oktlliWemOJA6yG67/huKk7mJQCv8t32zl1tWRUA+yp/1fZaX0BpZ2Kzi+EsR3qliKal1rsWROW+eoRd54RqJQ==" saltValue="Q/WH2wQlAs9IYr5KxCXXE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H-21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Newport Hospital &amp; Health Services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Pend Orielle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Kim Manus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Kim Manus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Lynette Elswick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509-447-4221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509-447-5527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464</v>
      </c>
      <c r="G23" s="67">
        <f>data!D127</f>
        <v>1291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53</v>
      </c>
      <c r="G24" s="67">
        <f>data!D128</f>
        <v>537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74</v>
      </c>
      <c r="G26" s="67">
        <f>data!D130</f>
        <v>115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24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24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24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Newport Hospital &amp; Health Services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334</v>
      </c>
      <c r="C7" s="127">
        <f>data!B155</f>
        <v>814</v>
      </c>
      <c r="D7" s="127">
        <f>data!B156</f>
        <v>22596</v>
      </c>
      <c r="E7" s="127">
        <f>data!B157</f>
        <v>4020324.08</v>
      </c>
      <c r="F7" s="127">
        <f>data!B158</f>
        <v>32650985.18</v>
      </c>
      <c r="G7" s="127">
        <f>data!B157+data!B158</f>
        <v>36671309.259999998</v>
      </c>
    </row>
    <row r="8" spans="1:7" ht="20.100000000000001" customHeight="1" x14ac:dyDescent="0.25">
      <c r="A8" s="63" t="s">
        <v>354</v>
      </c>
      <c r="B8" s="127">
        <f>data!C154</f>
        <v>187</v>
      </c>
      <c r="C8" s="127">
        <f>data!C155</f>
        <v>225</v>
      </c>
      <c r="D8" s="127">
        <f>data!C156</f>
        <v>11843</v>
      </c>
      <c r="E8" s="127">
        <f>data!C157</f>
        <v>2888776.45</v>
      </c>
      <c r="F8" s="127">
        <f>data!C158</f>
        <v>13287491.279999999</v>
      </c>
      <c r="G8" s="127">
        <f>data!C157+data!C158</f>
        <v>16176267.73</v>
      </c>
    </row>
    <row r="9" spans="1:7" ht="20.100000000000001" customHeight="1" x14ac:dyDescent="0.25">
      <c r="A9" s="63" t="s">
        <v>858</v>
      </c>
      <c r="B9" s="127">
        <f>data!D154</f>
        <v>164</v>
      </c>
      <c r="C9" s="127">
        <f>data!D155</f>
        <v>257</v>
      </c>
      <c r="D9" s="127">
        <f>data!D156</f>
        <v>18709</v>
      </c>
      <c r="E9" s="127">
        <f>data!D157</f>
        <v>2520118.7799999998</v>
      </c>
      <c r="F9" s="127">
        <f>data!D158</f>
        <v>23020476.219999999</v>
      </c>
      <c r="G9" s="127">
        <f>data!D157+data!D158</f>
        <v>25540595</v>
      </c>
    </row>
    <row r="10" spans="1:7" ht="20.100000000000001" customHeight="1" x14ac:dyDescent="0.25">
      <c r="A10" s="78" t="s">
        <v>229</v>
      </c>
      <c r="B10" s="127">
        <f>data!E154</f>
        <v>685</v>
      </c>
      <c r="C10" s="127">
        <f>data!E155</f>
        <v>1296</v>
      </c>
      <c r="D10" s="127">
        <f>data!E156</f>
        <v>53148</v>
      </c>
      <c r="E10" s="127">
        <f>data!E157</f>
        <v>9429219.3100000005</v>
      </c>
      <c r="F10" s="127">
        <f>data!E158</f>
        <v>68958952.680000007</v>
      </c>
      <c r="G10" s="127">
        <f>E10+F10</f>
        <v>78388171.99000001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45</v>
      </c>
      <c r="C16" s="127">
        <f>data!B161</f>
        <v>439</v>
      </c>
      <c r="D16" s="127">
        <f>data!B162</f>
        <v>0</v>
      </c>
      <c r="E16" s="127">
        <f>data!B163</f>
        <v>1640658.45</v>
      </c>
      <c r="F16" s="127">
        <f>data!B164</f>
        <v>0</v>
      </c>
      <c r="G16" s="127">
        <f>data!B163+data!B164</f>
        <v>1640658.45</v>
      </c>
    </row>
    <row r="17" spans="1:7" ht="20.100000000000001" customHeight="1" x14ac:dyDescent="0.25">
      <c r="A17" s="63" t="s">
        <v>354</v>
      </c>
      <c r="B17" s="127">
        <f>data!C160</f>
        <v>5</v>
      </c>
      <c r="C17" s="127">
        <f>data!C161</f>
        <v>38</v>
      </c>
      <c r="D17" s="127">
        <f>data!C162</f>
        <v>3</v>
      </c>
      <c r="E17" s="127">
        <f>data!C163</f>
        <v>131279.01999999999</v>
      </c>
      <c r="F17" s="127">
        <f>data!C164</f>
        <v>0</v>
      </c>
      <c r="G17" s="127">
        <f>data!C163+data!C164</f>
        <v>131279.01999999999</v>
      </c>
    </row>
    <row r="18" spans="1:7" ht="20.100000000000001" customHeight="1" x14ac:dyDescent="0.25">
      <c r="A18" s="63" t="s">
        <v>858</v>
      </c>
      <c r="B18" s="127">
        <f>data!D160</f>
        <v>3</v>
      </c>
      <c r="C18" s="127">
        <f>data!D161</f>
        <v>60</v>
      </c>
      <c r="D18" s="127">
        <f>data!D162</f>
        <v>0</v>
      </c>
      <c r="E18" s="127">
        <f>data!D163</f>
        <v>219469.38</v>
      </c>
      <c r="F18" s="127">
        <f>data!D164</f>
        <v>0</v>
      </c>
      <c r="G18" s="127">
        <f>data!D163+data!D164</f>
        <v>219469.38</v>
      </c>
    </row>
    <row r="19" spans="1:7" ht="20.100000000000001" customHeight="1" x14ac:dyDescent="0.25">
      <c r="A19" s="78" t="s">
        <v>229</v>
      </c>
      <c r="B19" s="127">
        <f>data!E160</f>
        <v>53</v>
      </c>
      <c r="C19" s="127">
        <f>data!E161</f>
        <v>537</v>
      </c>
      <c r="D19" s="127">
        <f>data!E162</f>
        <v>3</v>
      </c>
      <c r="E19" s="127">
        <f>data!E163</f>
        <v>1991406.85</v>
      </c>
      <c r="F19" s="127">
        <f>data!E164</f>
        <v>0</v>
      </c>
      <c r="G19" s="127">
        <f>data!E163+data!E164</f>
        <v>1991406.85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2785020.23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2758611.09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Newport Hospital &amp; Health Services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1707781.73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31916.9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366218.6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2814584.96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945441.75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28569.18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5250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5899763.1199999992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121581.49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121581.49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352848.39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158591.5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511439.89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25274.99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313780.46000000002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339055.45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30575.07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30575.07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Newport Hospital &amp; Health Services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911648.52</v>
      </c>
      <c r="D7" s="67">
        <f>data!C211</f>
        <v>0</v>
      </c>
      <c r="E7" s="67">
        <f>data!D211</f>
        <v>0</v>
      </c>
      <c r="F7" s="67">
        <f>data!E211</f>
        <v>911648.52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1062014.8400000001</v>
      </c>
      <c r="D8" s="67">
        <f>data!C212</f>
        <v>0</v>
      </c>
      <c r="E8" s="67">
        <f>data!D212</f>
        <v>0</v>
      </c>
      <c r="F8" s="67">
        <f>data!E212</f>
        <v>1062014.8400000001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16267740.119999999</v>
      </c>
      <c r="D9" s="67">
        <f>data!C213</f>
        <v>257517.56</v>
      </c>
      <c r="E9" s="67">
        <f>data!D213</f>
        <v>0</v>
      </c>
      <c r="F9" s="67">
        <f>data!E213</f>
        <v>16525257.68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2546645.0299999998</v>
      </c>
      <c r="D11" s="67">
        <f>data!C215</f>
        <v>65536.929999999993</v>
      </c>
      <c r="E11" s="67">
        <f>data!D215</f>
        <v>0</v>
      </c>
      <c r="F11" s="67">
        <f>data!E215</f>
        <v>2612181.96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7435306.5199999996</v>
      </c>
      <c r="D12" s="67">
        <f>data!C216</f>
        <v>124446.86</v>
      </c>
      <c r="E12" s="67">
        <f>data!D216</f>
        <v>0</v>
      </c>
      <c r="F12" s="67">
        <f>data!E216</f>
        <v>7559753.3799999999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61288.66</v>
      </c>
      <c r="D15" s="67">
        <f>data!C219</f>
        <v>0</v>
      </c>
      <c r="E15" s="67">
        <f>data!D219</f>
        <v>47000.66</v>
      </c>
      <c r="F15" s="67">
        <f>data!E219</f>
        <v>14288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28284643.690000001</v>
      </c>
      <c r="D16" s="67">
        <f>data!C220</f>
        <v>447501.35</v>
      </c>
      <c r="E16" s="67">
        <f>data!D220</f>
        <v>47000.66</v>
      </c>
      <c r="F16" s="67">
        <f>data!E220</f>
        <v>28685144.379999999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933599.97</v>
      </c>
      <c r="D24" s="67">
        <f>data!C225</f>
        <v>67396</v>
      </c>
      <c r="E24" s="67">
        <f>data!D225</f>
        <v>9518.9699999999993</v>
      </c>
      <c r="F24" s="67">
        <f>data!E225</f>
        <v>991477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12754466.48</v>
      </c>
      <c r="D25" s="67">
        <f>data!C226</f>
        <v>285342</v>
      </c>
      <c r="E25" s="67">
        <f>data!D226</f>
        <v>45187.33</v>
      </c>
      <c r="F25" s="67">
        <f>data!E226</f>
        <v>12994621.15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1451494.05</v>
      </c>
      <c r="D27" s="67">
        <f>data!C228</f>
        <v>150872.74</v>
      </c>
      <c r="E27" s="67">
        <f>data!D228</f>
        <v>0</v>
      </c>
      <c r="F27" s="67">
        <f>data!E228</f>
        <v>1602366.79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5542484.4500000002</v>
      </c>
      <c r="D28" s="67">
        <f>data!C229</f>
        <v>570352</v>
      </c>
      <c r="E28" s="67">
        <f>data!D229</f>
        <v>379585.42</v>
      </c>
      <c r="F28" s="67">
        <f>data!E229</f>
        <v>5733251.0300000003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20682044.950000003</v>
      </c>
      <c r="D32" s="67">
        <f>data!C233</f>
        <v>1073962.74</v>
      </c>
      <c r="E32" s="67">
        <f>data!D233</f>
        <v>434291.72</v>
      </c>
      <c r="F32" s="67">
        <f>data!E233</f>
        <v>21321715.970000003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Newport Hospital &amp; Health Services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1001204.02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15263729.52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5888940.5899999999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789221.08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2150054.65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4396506.63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0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28488452.469999995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744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154228.18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754349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908577.17999999993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33678.339999999997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2980.27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36658.609999999993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