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EB26933F-287E-4DB3-9B0F-0548A2E27D0C}" xr6:coauthVersionLast="47" xr6:coauthVersionMax="47" xr10:uidLastSave="{00000000-0000-0000-0000-000000000000}"/>
  <bookViews>
    <workbookView xWindow="-57720" yWindow="-5040" windowWidth="29040" windowHeight="175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33" l="1"/>
  <c r="D29" i="33"/>
  <c r="D420" i="34"/>
  <c r="D415" i="34"/>
  <c r="D416" i="34" s="1"/>
  <c r="E414" i="34" s="1"/>
  <c r="D381" i="34"/>
  <c r="D383" i="34" s="1"/>
  <c r="D366" i="34"/>
  <c r="D360" i="34"/>
  <c r="D340" i="34"/>
  <c r="D339" i="34"/>
  <c r="D341" i="34" s="1"/>
  <c r="D329" i="34"/>
  <c r="D324" i="34"/>
  <c r="D306" i="34"/>
  <c r="D299" i="34"/>
  <c r="D291" i="34"/>
  <c r="D293" i="34" s="1"/>
  <c r="D281" i="34"/>
  <c r="D276" i="34"/>
  <c r="D258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G612" i="34" s="1"/>
  <c r="CE90" i="34"/>
  <c r="CF90" i="34" s="1"/>
  <c r="CB52" i="34" s="1"/>
  <c r="CB67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D8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BY48" i="34" s="1"/>
  <c r="BY62" i="34" s="1"/>
  <c r="CE60" i="34"/>
  <c r="H612" i="34" s="1"/>
  <c r="B53" i="34"/>
  <c r="CE51" i="34"/>
  <c r="B49" i="34"/>
  <c r="CE47" i="34"/>
  <c r="D2" i="30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B2" i="30"/>
  <c r="BA2" i="30"/>
  <c r="AX2" i="30"/>
  <c r="AW2" i="30"/>
  <c r="AV2" i="30"/>
  <c r="AU2" i="30"/>
  <c r="AT2" i="30"/>
  <c r="AS2" i="30"/>
  <c r="AR2" i="30"/>
  <c r="AQ2" i="30"/>
  <c r="AP2" i="30"/>
  <c r="AO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3" i="8"/>
  <c r="C82" i="8"/>
  <c r="C79" i="8"/>
  <c r="C78" i="8"/>
  <c r="C77" i="8"/>
  <c r="C73" i="8"/>
  <c r="C72" i="8"/>
  <c r="C71" i="8"/>
  <c r="C67" i="8"/>
  <c r="C66" i="8"/>
  <c r="C65" i="8"/>
  <c r="C64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BQ2" i="30" s="1"/>
  <c r="D360" i="24"/>
  <c r="D340" i="24"/>
  <c r="C86" i="8" s="1"/>
  <c r="D339" i="24"/>
  <c r="D329" i="24"/>
  <c r="C74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AZ91" i="24"/>
  <c r="CE90" i="24"/>
  <c r="CF90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E51" i="24"/>
  <c r="B49" i="24"/>
  <c r="CE47" i="24"/>
  <c r="D383" i="24" l="1"/>
  <c r="C137" i="8" s="1"/>
  <c r="BZ52" i="24"/>
  <c r="BZ67" i="24" s="1"/>
  <c r="BR52" i="24"/>
  <c r="BR67" i="24" s="1"/>
  <c r="BJ52" i="24"/>
  <c r="BJ67" i="24" s="1"/>
  <c r="BB52" i="24"/>
  <c r="BB67" i="24" s="1"/>
  <c r="AT52" i="24"/>
  <c r="AT67" i="24" s="1"/>
  <c r="D209" i="32" s="1"/>
  <c r="AL52" i="24"/>
  <c r="AL67" i="24" s="1"/>
  <c r="M37" i="31" s="1"/>
  <c r="AD52" i="24"/>
  <c r="AD67" i="24" s="1"/>
  <c r="AD85" i="24" s="1"/>
  <c r="V52" i="24"/>
  <c r="V67" i="24" s="1"/>
  <c r="M21" i="31" s="1"/>
  <c r="N52" i="24"/>
  <c r="N67" i="24" s="1"/>
  <c r="F52" i="24"/>
  <c r="F67" i="24" s="1"/>
  <c r="BM52" i="24"/>
  <c r="BM67" i="24" s="1"/>
  <c r="Y52" i="24"/>
  <c r="Y67" i="24" s="1"/>
  <c r="BY52" i="24"/>
  <c r="BY67" i="24" s="1"/>
  <c r="BY85" i="24" s="1"/>
  <c r="BQ52" i="24"/>
  <c r="BQ67" i="24" s="1"/>
  <c r="BQ85" i="24" s="1"/>
  <c r="BI52" i="24"/>
  <c r="BI67" i="24" s="1"/>
  <c r="BA52" i="24"/>
  <c r="BA67" i="24" s="1"/>
  <c r="D241" i="32" s="1"/>
  <c r="AS52" i="24"/>
  <c r="AS67" i="24" s="1"/>
  <c r="AK52" i="24"/>
  <c r="AK67" i="24" s="1"/>
  <c r="AC52" i="24"/>
  <c r="AC67" i="24" s="1"/>
  <c r="U52" i="24"/>
  <c r="U67" i="24" s="1"/>
  <c r="M52" i="24"/>
  <c r="M67" i="24" s="1"/>
  <c r="M12" i="31" s="1"/>
  <c r="E52" i="24"/>
  <c r="E67" i="24" s="1"/>
  <c r="E85" i="24" s="1"/>
  <c r="D52" i="24"/>
  <c r="D67" i="24" s="1"/>
  <c r="M3" i="31" s="1"/>
  <c r="AG52" i="24"/>
  <c r="AG67" i="24" s="1"/>
  <c r="M32" i="31" s="1"/>
  <c r="BX52" i="24"/>
  <c r="BX67" i="24" s="1"/>
  <c r="BP52" i="24"/>
  <c r="BP67" i="24" s="1"/>
  <c r="BH52" i="24"/>
  <c r="BH67" i="24" s="1"/>
  <c r="AZ52" i="24"/>
  <c r="AZ67" i="24" s="1"/>
  <c r="AR52" i="24"/>
  <c r="AR67" i="24" s="1"/>
  <c r="M43" i="31" s="1"/>
  <c r="AJ52" i="24"/>
  <c r="AJ67" i="24" s="1"/>
  <c r="H145" i="32" s="1"/>
  <c r="AB52" i="24"/>
  <c r="AB67" i="24" s="1"/>
  <c r="M27" i="31" s="1"/>
  <c r="T52" i="24"/>
  <c r="T67" i="24" s="1"/>
  <c r="F81" i="32" s="1"/>
  <c r="L52" i="24"/>
  <c r="L67" i="24" s="1"/>
  <c r="BF52" i="24"/>
  <c r="BF67" i="24" s="1"/>
  <c r="Q52" i="24"/>
  <c r="Q67" i="24" s="1"/>
  <c r="BW52" i="24"/>
  <c r="BW67" i="24" s="1"/>
  <c r="BO52" i="24"/>
  <c r="BO67" i="24" s="1"/>
  <c r="M66" i="31" s="1"/>
  <c r="BG52" i="24"/>
  <c r="BG67" i="24" s="1"/>
  <c r="M58" i="31" s="1"/>
  <c r="AY52" i="24"/>
  <c r="AY67" i="24" s="1"/>
  <c r="M50" i="31" s="1"/>
  <c r="AQ52" i="24"/>
  <c r="AQ67" i="24" s="1"/>
  <c r="M42" i="31" s="1"/>
  <c r="AI52" i="24"/>
  <c r="AI67" i="24" s="1"/>
  <c r="AA52" i="24"/>
  <c r="AA67" i="24" s="1"/>
  <c r="S52" i="24"/>
  <c r="S67" i="24" s="1"/>
  <c r="K52" i="24"/>
  <c r="K67" i="24" s="1"/>
  <c r="C52" i="24"/>
  <c r="C67" i="24" s="1"/>
  <c r="CD52" i="24"/>
  <c r="AX52" i="24"/>
  <c r="AX67" i="24" s="1"/>
  <c r="M49" i="31" s="1"/>
  <c r="AP52" i="24"/>
  <c r="AP67" i="24" s="1"/>
  <c r="M41" i="31" s="1"/>
  <c r="AH52" i="24"/>
  <c r="AH67" i="24" s="1"/>
  <c r="R52" i="24"/>
  <c r="R67" i="24" s="1"/>
  <c r="CC52" i="24"/>
  <c r="CC67" i="24" s="1"/>
  <c r="BE52" i="24"/>
  <c r="BE67" i="24" s="1"/>
  <c r="AO52" i="24"/>
  <c r="AO67" i="24" s="1"/>
  <c r="F177" i="32" s="1"/>
  <c r="I52" i="24"/>
  <c r="I67" i="24" s="1"/>
  <c r="I17" i="32" s="1"/>
  <c r="CB52" i="24"/>
  <c r="CB67" i="24" s="1"/>
  <c r="M79" i="31" s="1"/>
  <c r="BT52" i="24"/>
  <c r="BT67" i="24" s="1"/>
  <c r="BT85" i="24" s="1"/>
  <c r="BL52" i="24"/>
  <c r="BL67" i="24" s="1"/>
  <c r="BD52" i="24"/>
  <c r="BD67" i="24" s="1"/>
  <c r="AV52" i="24"/>
  <c r="AV67" i="24" s="1"/>
  <c r="AN52" i="24"/>
  <c r="AN67" i="24" s="1"/>
  <c r="AF52" i="24"/>
  <c r="AF67" i="24" s="1"/>
  <c r="M31" i="31" s="1"/>
  <c r="X52" i="24"/>
  <c r="X67" i="24" s="1"/>
  <c r="C113" i="32" s="1"/>
  <c r="P52" i="24"/>
  <c r="P67" i="24" s="1"/>
  <c r="M15" i="31" s="1"/>
  <c r="H52" i="24"/>
  <c r="H67" i="24" s="1"/>
  <c r="H17" i="32" s="1"/>
  <c r="BV52" i="24"/>
  <c r="BV67" i="24" s="1"/>
  <c r="Z52" i="24"/>
  <c r="Z67" i="24" s="1"/>
  <c r="J52" i="24"/>
  <c r="J67" i="24" s="1"/>
  <c r="BU52" i="24"/>
  <c r="BU67" i="24" s="1"/>
  <c r="CA52" i="24"/>
  <c r="CA67" i="24" s="1"/>
  <c r="CA85" i="24" s="1"/>
  <c r="BS52" i="24"/>
  <c r="BS67" i="24" s="1"/>
  <c r="M70" i="31" s="1"/>
  <c r="BK52" i="24"/>
  <c r="BK67" i="24" s="1"/>
  <c r="M62" i="31" s="1"/>
  <c r="BC52" i="24"/>
  <c r="BC67" i="24" s="1"/>
  <c r="F241" i="32" s="1"/>
  <c r="AU52" i="24"/>
  <c r="AU67" i="24" s="1"/>
  <c r="AM52" i="24"/>
  <c r="AM67" i="24" s="1"/>
  <c r="AE52" i="24"/>
  <c r="AE67" i="24" s="1"/>
  <c r="W52" i="24"/>
  <c r="W67" i="24" s="1"/>
  <c r="O52" i="24"/>
  <c r="O67" i="24" s="1"/>
  <c r="M14" i="31" s="1"/>
  <c r="G52" i="24"/>
  <c r="G67" i="24" s="1"/>
  <c r="G17" i="32" s="1"/>
  <c r="BN52" i="24"/>
  <c r="BN67" i="24" s="1"/>
  <c r="M65" i="31" s="1"/>
  <c r="AW52" i="24"/>
  <c r="AW67" i="24" s="1"/>
  <c r="M48" i="31" s="1"/>
  <c r="CE89" i="24"/>
  <c r="K612" i="24" s="1"/>
  <c r="CE69" i="24"/>
  <c r="I371" i="32" s="1"/>
  <c r="AM48" i="24"/>
  <c r="AM62" i="24" s="1"/>
  <c r="AU48" i="24"/>
  <c r="AU62" i="24" s="1"/>
  <c r="BS48" i="24"/>
  <c r="BS62" i="24" s="1"/>
  <c r="BC48" i="24"/>
  <c r="BC62" i="24" s="1"/>
  <c r="H54" i="31" s="1"/>
  <c r="G48" i="24"/>
  <c r="G62" i="24" s="1"/>
  <c r="G12" i="32" s="1"/>
  <c r="O48" i="24"/>
  <c r="O62" i="24" s="1"/>
  <c r="H44" i="32" s="1"/>
  <c r="W48" i="24"/>
  <c r="W62" i="24" s="1"/>
  <c r="AE48" i="24"/>
  <c r="AE62" i="24" s="1"/>
  <c r="H30" i="31" s="1"/>
  <c r="H48" i="24"/>
  <c r="H62" i="24" s="1"/>
  <c r="H12" i="32" s="1"/>
  <c r="P48" i="24"/>
  <c r="P62" i="24" s="1"/>
  <c r="X48" i="24"/>
  <c r="X62" i="24" s="1"/>
  <c r="AF48" i="24"/>
  <c r="AF62" i="24" s="1"/>
  <c r="H31" i="31" s="1"/>
  <c r="AN48" i="24"/>
  <c r="AN62" i="24" s="1"/>
  <c r="H39" i="31" s="1"/>
  <c r="AV48" i="24"/>
  <c r="AV62" i="24" s="1"/>
  <c r="F204" i="32" s="1"/>
  <c r="BD48" i="24"/>
  <c r="BD62" i="24" s="1"/>
  <c r="BD85" i="24" s="1"/>
  <c r="BL48" i="24"/>
  <c r="BL62" i="24" s="1"/>
  <c r="H63" i="31" s="1"/>
  <c r="BT48" i="24"/>
  <c r="BT62" i="24" s="1"/>
  <c r="H71" i="31" s="1"/>
  <c r="CB48" i="24"/>
  <c r="CB62" i="24" s="1"/>
  <c r="BK48" i="24"/>
  <c r="BK62" i="24" s="1"/>
  <c r="Q48" i="24"/>
  <c r="Q62" i="24" s="1"/>
  <c r="Q85" i="24" s="1"/>
  <c r="C85" i="32" s="1"/>
  <c r="AH48" i="24"/>
  <c r="AH62" i="24" s="1"/>
  <c r="H33" i="31" s="1"/>
  <c r="BV48" i="24"/>
  <c r="BV62" i="24" s="1"/>
  <c r="H73" i="31" s="1"/>
  <c r="BF48" i="24"/>
  <c r="BF62" i="24" s="1"/>
  <c r="H57" i="31" s="1"/>
  <c r="C48" i="24"/>
  <c r="C62" i="24" s="1"/>
  <c r="C12" i="32" s="1"/>
  <c r="K48" i="24"/>
  <c r="K62" i="24" s="1"/>
  <c r="H10" i="31" s="1"/>
  <c r="S48" i="24"/>
  <c r="S62" i="24" s="1"/>
  <c r="AA48" i="24"/>
  <c r="AA62" i="24" s="1"/>
  <c r="AI48" i="24"/>
  <c r="AI62" i="24" s="1"/>
  <c r="H34" i="31" s="1"/>
  <c r="AQ48" i="24"/>
  <c r="AQ62" i="24" s="1"/>
  <c r="H172" i="32" s="1"/>
  <c r="AY48" i="24"/>
  <c r="AY62" i="24" s="1"/>
  <c r="H50" i="31" s="1"/>
  <c r="BG48" i="24"/>
  <c r="BG62" i="24" s="1"/>
  <c r="BO48" i="24"/>
  <c r="BO62" i="24" s="1"/>
  <c r="BW48" i="24"/>
  <c r="BW62" i="24" s="1"/>
  <c r="BW85" i="24" s="1"/>
  <c r="CA48" i="24"/>
  <c r="CA62" i="24" s="1"/>
  <c r="I48" i="24"/>
  <c r="I62" i="24" s="1"/>
  <c r="I12" i="32" s="1"/>
  <c r="AG48" i="24"/>
  <c r="AG62" i="24" s="1"/>
  <c r="AW48" i="24"/>
  <c r="AW62" i="24" s="1"/>
  <c r="G204" i="32" s="1"/>
  <c r="BE48" i="24"/>
  <c r="BE62" i="24" s="1"/>
  <c r="BE85" i="24" s="1"/>
  <c r="C69" i="15" s="1"/>
  <c r="G69" i="15" s="1"/>
  <c r="BM48" i="24"/>
  <c r="BM62" i="24" s="1"/>
  <c r="BM85" i="24" s="1"/>
  <c r="I277" i="32" s="1"/>
  <c r="CC48" i="24"/>
  <c r="CC62" i="24" s="1"/>
  <c r="H80" i="31" s="1"/>
  <c r="R48" i="24"/>
  <c r="R62" i="24" s="1"/>
  <c r="H17" i="31" s="1"/>
  <c r="D48" i="24"/>
  <c r="D62" i="24" s="1"/>
  <c r="L48" i="24"/>
  <c r="L62" i="24" s="1"/>
  <c r="L85" i="24" s="1"/>
  <c r="C677" i="24" s="1"/>
  <c r="T48" i="24"/>
  <c r="T62" i="24" s="1"/>
  <c r="F76" i="32" s="1"/>
  <c r="AB48" i="24"/>
  <c r="AB62" i="24" s="1"/>
  <c r="G108" i="32" s="1"/>
  <c r="AJ48" i="24"/>
  <c r="AJ62" i="24" s="1"/>
  <c r="H35" i="31" s="1"/>
  <c r="AR48" i="24"/>
  <c r="AR62" i="24" s="1"/>
  <c r="I172" i="32" s="1"/>
  <c r="AZ48" i="24"/>
  <c r="AZ62" i="24" s="1"/>
  <c r="H51" i="31" s="1"/>
  <c r="BH48" i="24"/>
  <c r="BH62" i="24" s="1"/>
  <c r="BH85" i="24" s="1"/>
  <c r="BP48" i="24"/>
  <c r="BP62" i="24" s="1"/>
  <c r="BX48" i="24"/>
  <c r="BX62" i="24" s="1"/>
  <c r="BX85" i="24" s="1"/>
  <c r="F341" i="32" s="1"/>
  <c r="Y48" i="24"/>
  <c r="Y62" i="24" s="1"/>
  <c r="Y85" i="24" s="1"/>
  <c r="C690" i="24" s="1"/>
  <c r="J48" i="24"/>
  <c r="J62" i="24" s="1"/>
  <c r="C44" i="32" s="1"/>
  <c r="Z48" i="24"/>
  <c r="Z62" i="24" s="1"/>
  <c r="H25" i="31" s="1"/>
  <c r="AP48" i="24"/>
  <c r="AP62" i="24" s="1"/>
  <c r="G172" i="32" s="1"/>
  <c r="BN48" i="24"/>
  <c r="BN62" i="24" s="1"/>
  <c r="H65" i="31" s="1"/>
  <c r="CD48" i="24"/>
  <c r="E48" i="24"/>
  <c r="E62" i="24" s="1"/>
  <c r="M48" i="24"/>
  <c r="M62" i="24" s="1"/>
  <c r="M85" i="24" s="1"/>
  <c r="U48" i="24"/>
  <c r="U62" i="24" s="1"/>
  <c r="U85" i="24" s="1"/>
  <c r="AC48" i="24"/>
  <c r="AC62" i="24" s="1"/>
  <c r="H28" i="31" s="1"/>
  <c r="AK48" i="24"/>
  <c r="AK62" i="24" s="1"/>
  <c r="H36" i="31" s="1"/>
  <c r="AS48" i="24"/>
  <c r="AS62" i="24" s="1"/>
  <c r="H44" i="31" s="1"/>
  <c r="BA48" i="24"/>
  <c r="BA62" i="24" s="1"/>
  <c r="BI48" i="24"/>
  <c r="BI62" i="24" s="1"/>
  <c r="H60" i="31" s="1"/>
  <c r="BQ48" i="24"/>
  <c r="BQ62" i="24" s="1"/>
  <c r="BY48" i="24"/>
  <c r="BY62" i="24" s="1"/>
  <c r="G332" i="32" s="1"/>
  <c r="AO48" i="24"/>
  <c r="AO62" i="24" s="1"/>
  <c r="BU48" i="24"/>
  <c r="BU62" i="24" s="1"/>
  <c r="BU85" i="24" s="1"/>
  <c r="C641" i="24" s="1"/>
  <c r="AX48" i="24"/>
  <c r="AX62" i="24" s="1"/>
  <c r="AX85" i="24" s="1"/>
  <c r="F48" i="24"/>
  <c r="F62" i="24" s="1"/>
  <c r="F12" i="32" s="1"/>
  <c r="N48" i="24"/>
  <c r="N62" i="24" s="1"/>
  <c r="N85" i="24" s="1"/>
  <c r="V48" i="24"/>
  <c r="V62" i="24" s="1"/>
  <c r="H21" i="31" s="1"/>
  <c r="AD48" i="24"/>
  <c r="AD62" i="24" s="1"/>
  <c r="AL48" i="24"/>
  <c r="AL62" i="24" s="1"/>
  <c r="AT48" i="24"/>
  <c r="AT62" i="24" s="1"/>
  <c r="H45" i="31" s="1"/>
  <c r="BB48" i="24"/>
  <c r="BB62" i="24" s="1"/>
  <c r="E236" i="32" s="1"/>
  <c r="BJ48" i="24"/>
  <c r="BJ62" i="24" s="1"/>
  <c r="F268" i="32" s="1"/>
  <c r="BR48" i="24"/>
  <c r="BR62" i="24" s="1"/>
  <c r="H69" i="31" s="1"/>
  <c r="BZ48" i="24"/>
  <c r="BZ62" i="24" s="1"/>
  <c r="H77" i="31" s="1"/>
  <c r="E380" i="34"/>
  <c r="D367" i="34"/>
  <c r="D384" i="34" s="1"/>
  <c r="D417" i="34" s="1"/>
  <c r="D421" i="34" s="1"/>
  <c r="D424" i="34" s="1"/>
  <c r="D350" i="34"/>
  <c r="E233" i="34"/>
  <c r="E220" i="34"/>
  <c r="BJ52" i="34"/>
  <c r="BJ67" i="34" s="1"/>
  <c r="F52" i="34"/>
  <c r="F67" i="34" s="1"/>
  <c r="BR52" i="34"/>
  <c r="BR67" i="34" s="1"/>
  <c r="CC52" i="34"/>
  <c r="CC67" i="34" s="1"/>
  <c r="V52" i="34"/>
  <c r="V67" i="34" s="1"/>
  <c r="AD52" i="34"/>
  <c r="AD67" i="34" s="1"/>
  <c r="AL52" i="34"/>
  <c r="AL67" i="34" s="1"/>
  <c r="AT52" i="34"/>
  <c r="AT67" i="34" s="1"/>
  <c r="N52" i="34"/>
  <c r="N67" i="34" s="1"/>
  <c r="BB52" i="34"/>
  <c r="BB67" i="34" s="1"/>
  <c r="H52" i="34"/>
  <c r="H67" i="34" s="1"/>
  <c r="P52" i="34"/>
  <c r="P67" i="34" s="1"/>
  <c r="X52" i="34"/>
  <c r="X67" i="34" s="1"/>
  <c r="AF52" i="34"/>
  <c r="AF67" i="34" s="1"/>
  <c r="AN52" i="34"/>
  <c r="AN67" i="34" s="1"/>
  <c r="AV52" i="34"/>
  <c r="AV67" i="34" s="1"/>
  <c r="BD52" i="34"/>
  <c r="BD67" i="34" s="1"/>
  <c r="BL52" i="34"/>
  <c r="BL67" i="34" s="1"/>
  <c r="BT52" i="34"/>
  <c r="BT67" i="34" s="1"/>
  <c r="I52" i="34"/>
  <c r="I67" i="34" s="1"/>
  <c r="Q52" i="34"/>
  <c r="Q67" i="34" s="1"/>
  <c r="Y52" i="34"/>
  <c r="Y67" i="34" s="1"/>
  <c r="AG52" i="34"/>
  <c r="AG67" i="34" s="1"/>
  <c r="AO52" i="34"/>
  <c r="AO67" i="34" s="1"/>
  <c r="AO85" i="34" s="1"/>
  <c r="C706" i="34" s="1"/>
  <c r="AW52" i="34"/>
  <c r="AW67" i="34" s="1"/>
  <c r="BE52" i="34"/>
  <c r="BE67" i="34" s="1"/>
  <c r="BM52" i="34"/>
  <c r="BM67" i="34" s="1"/>
  <c r="BU52" i="34"/>
  <c r="BU67" i="34" s="1"/>
  <c r="AU52" i="34"/>
  <c r="AU67" i="34" s="1"/>
  <c r="J52" i="34"/>
  <c r="J67" i="34" s="1"/>
  <c r="R52" i="34"/>
  <c r="R67" i="34" s="1"/>
  <c r="Z52" i="34"/>
  <c r="Z67" i="34" s="1"/>
  <c r="AH52" i="34"/>
  <c r="AH67" i="34" s="1"/>
  <c r="AP52" i="34"/>
  <c r="AP67" i="34" s="1"/>
  <c r="AX52" i="34"/>
  <c r="AX67" i="34" s="1"/>
  <c r="BF52" i="34"/>
  <c r="BF67" i="34" s="1"/>
  <c r="BN52" i="34"/>
  <c r="BN67" i="34" s="1"/>
  <c r="BV52" i="34"/>
  <c r="BV67" i="34" s="1"/>
  <c r="O52" i="34"/>
  <c r="O67" i="34" s="1"/>
  <c r="AE52" i="34"/>
  <c r="AE67" i="34" s="1"/>
  <c r="AM52" i="34"/>
  <c r="AM67" i="34" s="1"/>
  <c r="BC52" i="34"/>
  <c r="BC67" i="34" s="1"/>
  <c r="BC85" i="34" s="1"/>
  <c r="C633" i="34" s="1"/>
  <c r="BS52" i="34"/>
  <c r="BS67" i="34" s="1"/>
  <c r="CD52" i="34"/>
  <c r="C52" i="34"/>
  <c r="C67" i="34" s="1"/>
  <c r="K52" i="34"/>
  <c r="K67" i="34" s="1"/>
  <c r="S52" i="34"/>
  <c r="S67" i="34" s="1"/>
  <c r="AA52" i="34"/>
  <c r="AA67" i="34" s="1"/>
  <c r="AI52" i="34"/>
  <c r="AI67" i="34" s="1"/>
  <c r="AQ52" i="34"/>
  <c r="AQ67" i="34" s="1"/>
  <c r="AY52" i="34"/>
  <c r="AY67" i="34" s="1"/>
  <c r="BG52" i="34"/>
  <c r="BG67" i="34" s="1"/>
  <c r="BO52" i="34"/>
  <c r="BO67" i="34" s="1"/>
  <c r="BW52" i="34"/>
  <c r="BW67" i="34" s="1"/>
  <c r="D52" i="34"/>
  <c r="D67" i="34" s="1"/>
  <c r="L52" i="34"/>
  <c r="L67" i="34" s="1"/>
  <c r="T52" i="34"/>
  <c r="T67" i="34" s="1"/>
  <c r="AB52" i="34"/>
  <c r="AB67" i="34" s="1"/>
  <c r="AJ52" i="34"/>
  <c r="AJ67" i="34" s="1"/>
  <c r="AR52" i="34"/>
  <c r="AR67" i="34" s="1"/>
  <c r="AZ52" i="34"/>
  <c r="AZ67" i="34" s="1"/>
  <c r="BH52" i="34"/>
  <c r="BH67" i="34" s="1"/>
  <c r="BP52" i="34"/>
  <c r="BP67" i="34" s="1"/>
  <c r="BX52" i="34"/>
  <c r="BX67" i="34" s="1"/>
  <c r="G52" i="34"/>
  <c r="G67" i="34" s="1"/>
  <c r="W52" i="34"/>
  <c r="W67" i="34" s="1"/>
  <c r="BK52" i="34"/>
  <c r="BK67" i="34" s="1"/>
  <c r="E52" i="34"/>
  <c r="E67" i="34" s="1"/>
  <c r="M52" i="34"/>
  <c r="M67" i="34" s="1"/>
  <c r="U52" i="34"/>
  <c r="U67" i="34" s="1"/>
  <c r="AC52" i="34"/>
  <c r="AC67" i="34" s="1"/>
  <c r="AK52" i="34"/>
  <c r="AK67" i="34" s="1"/>
  <c r="AS52" i="34"/>
  <c r="AS67" i="34" s="1"/>
  <c r="BA52" i="34"/>
  <c r="BA67" i="34" s="1"/>
  <c r="BI52" i="34"/>
  <c r="BI67" i="34" s="1"/>
  <c r="BQ52" i="34"/>
  <c r="BQ67" i="34" s="1"/>
  <c r="BY52" i="34"/>
  <c r="BY67" i="34" s="1"/>
  <c r="BY85" i="34" s="1"/>
  <c r="D612" i="34"/>
  <c r="CE89" i="34"/>
  <c r="K612" i="34" s="1"/>
  <c r="CE69" i="34"/>
  <c r="BZ52" i="34"/>
  <c r="BZ67" i="34" s="1"/>
  <c r="CA52" i="34"/>
  <c r="CA67" i="34" s="1"/>
  <c r="I48" i="34"/>
  <c r="I62" i="34" s="1"/>
  <c r="Q48" i="34"/>
  <c r="Q62" i="34" s="1"/>
  <c r="Q85" i="34" s="1"/>
  <c r="C682" i="34" s="1"/>
  <c r="Y48" i="34"/>
  <c r="Y62" i="34" s="1"/>
  <c r="AG48" i="34"/>
  <c r="AG62" i="34" s="1"/>
  <c r="AO48" i="34"/>
  <c r="AO62" i="34" s="1"/>
  <c r="AW48" i="34"/>
  <c r="AW62" i="34" s="1"/>
  <c r="AW85" i="34" s="1"/>
  <c r="C631" i="34" s="1"/>
  <c r="BG48" i="34"/>
  <c r="BG62" i="34" s="1"/>
  <c r="BG85" i="34" s="1"/>
  <c r="C618" i="34" s="1"/>
  <c r="BU48" i="34"/>
  <c r="BU62" i="34" s="1"/>
  <c r="BU85" i="34" s="1"/>
  <c r="C641" i="34" s="1"/>
  <c r="C48" i="34"/>
  <c r="C62" i="34" s="1"/>
  <c r="K48" i="34"/>
  <c r="K62" i="34" s="1"/>
  <c r="S48" i="34"/>
  <c r="S62" i="34" s="1"/>
  <c r="AA48" i="34"/>
  <c r="AA62" i="34" s="1"/>
  <c r="AI48" i="34"/>
  <c r="AI62" i="34" s="1"/>
  <c r="AI85" i="34" s="1"/>
  <c r="C700" i="34" s="1"/>
  <c r="AQ48" i="34"/>
  <c r="AQ62" i="34" s="1"/>
  <c r="AQ85" i="34" s="1"/>
  <c r="C708" i="34" s="1"/>
  <c r="AY48" i="34"/>
  <c r="AY62" i="34" s="1"/>
  <c r="AY85" i="34" s="1"/>
  <c r="C625" i="34" s="1"/>
  <c r="BK48" i="34"/>
  <c r="BK62" i="34" s="1"/>
  <c r="BK85" i="34" s="1"/>
  <c r="C635" i="34" s="1"/>
  <c r="CA48" i="34"/>
  <c r="CA62" i="34" s="1"/>
  <c r="T48" i="34"/>
  <c r="T62" i="34" s="1"/>
  <c r="AJ48" i="34"/>
  <c r="AJ62" i="34" s="1"/>
  <c r="AJ85" i="34" s="1"/>
  <c r="AR48" i="34"/>
  <c r="AR62" i="34" s="1"/>
  <c r="AR85" i="34" s="1"/>
  <c r="C709" i="34" s="1"/>
  <c r="BA48" i="34"/>
  <c r="BA62" i="34" s="1"/>
  <c r="BL48" i="34"/>
  <c r="BL62" i="34" s="1"/>
  <c r="BL85" i="34" s="1"/>
  <c r="C637" i="34" s="1"/>
  <c r="CB48" i="34"/>
  <c r="CB62" i="34" s="1"/>
  <c r="CB85" i="34" s="1"/>
  <c r="C622" i="34" s="1"/>
  <c r="AB48" i="34"/>
  <c r="AB62" i="34" s="1"/>
  <c r="E48" i="34"/>
  <c r="E62" i="34" s="1"/>
  <c r="E85" i="34" s="1"/>
  <c r="B17" i="15" s="1"/>
  <c r="M48" i="34"/>
  <c r="M62" i="34" s="1"/>
  <c r="M85" i="34" s="1"/>
  <c r="C678" i="34" s="1"/>
  <c r="U48" i="34"/>
  <c r="U62" i="34" s="1"/>
  <c r="AC48" i="34"/>
  <c r="AC62" i="34" s="1"/>
  <c r="AK48" i="34"/>
  <c r="AK62" i="34" s="1"/>
  <c r="AS48" i="34"/>
  <c r="AS62" i="34" s="1"/>
  <c r="AS85" i="34" s="1"/>
  <c r="C710" i="34" s="1"/>
  <c r="BB48" i="34"/>
  <c r="BB62" i="34" s="1"/>
  <c r="BB85" i="34" s="1"/>
  <c r="BM48" i="34"/>
  <c r="BM62" i="34" s="1"/>
  <c r="BM85" i="34" s="1"/>
  <c r="C638" i="34" s="1"/>
  <c r="CC48" i="34"/>
  <c r="CC62" i="34" s="1"/>
  <c r="CC85" i="34" s="1"/>
  <c r="C620" i="34" s="1"/>
  <c r="J48" i="34"/>
  <c r="J62" i="34" s="1"/>
  <c r="R48" i="34"/>
  <c r="R62" i="34" s="1"/>
  <c r="Z48" i="34"/>
  <c r="Z62" i="34" s="1"/>
  <c r="AH48" i="34"/>
  <c r="AH62" i="34" s="1"/>
  <c r="AH85" i="34" s="1"/>
  <c r="C699" i="34" s="1"/>
  <c r="AP48" i="34"/>
  <c r="AP62" i="34" s="1"/>
  <c r="AP85" i="34" s="1"/>
  <c r="C707" i="34" s="1"/>
  <c r="AX48" i="34"/>
  <c r="AX62" i="34" s="1"/>
  <c r="AX85" i="34" s="1"/>
  <c r="C616" i="34" s="1"/>
  <c r="BJ48" i="34"/>
  <c r="BJ62" i="34" s="1"/>
  <c r="BJ85" i="34" s="1"/>
  <c r="BZ48" i="34"/>
  <c r="BZ62" i="34" s="1"/>
  <c r="L48" i="34"/>
  <c r="L62" i="34" s="1"/>
  <c r="F48" i="34"/>
  <c r="F62" i="34" s="1"/>
  <c r="F85" i="34" s="1"/>
  <c r="N48" i="34"/>
  <c r="N62" i="34" s="1"/>
  <c r="N85" i="34" s="1"/>
  <c r="C679" i="34" s="1"/>
  <c r="V48" i="34"/>
  <c r="V62" i="34" s="1"/>
  <c r="V85" i="34" s="1"/>
  <c r="C687" i="34" s="1"/>
  <c r="AD48" i="34"/>
  <c r="AD62" i="34" s="1"/>
  <c r="AL48" i="34"/>
  <c r="AL62" i="34" s="1"/>
  <c r="AT48" i="34"/>
  <c r="AT62" i="34" s="1"/>
  <c r="BC48" i="34"/>
  <c r="BC62" i="34" s="1"/>
  <c r="BR48" i="34"/>
  <c r="BR62" i="34" s="1"/>
  <c r="BR85" i="34" s="1"/>
  <c r="D48" i="34"/>
  <c r="D62" i="34" s="1"/>
  <c r="G48" i="34"/>
  <c r="G62" i="34" s="1"/>
  <c r="O48" i="34"/>
  <c r="O62" i="34" s="1"/>
  <c r="O85" i="34" s="1"/>
  <c r="C680" i="34" s="1"/>
  <c r="W48" i="34"/>
  <c r="W62" i="34" s="1"/>
  <c r="W85" i="34" s="1"/>
  <c r="C688" i="34" s="1"/>
  <c r="AE48" i="34"/>
  <c r="AE62" i="34" s="1"/>
  <c r="AM48" i="34"/>
  <c r="AM62" i="34" s="1"/>
  <c r="AU48" i="34"/>
  <c r="AU62" i="34" s="1"/>
  <c r="BD48" i="34"/>
  <c r="BD62" i="34" s="1"/>
  <c r="BS48" i="34"/>
  <c r="BS62" i="34" s="1"/>
  <c r="BS85" i="34" s="1"/>
  <c r="C639" i="34" s="1"/>
  <c r="H48" i="34"/>
  <c r="H62" i="34" s="1"/>
  <c r="H85" i="34" s="1"/>
  <c r="C673" i="34" s="1"/>
  <c r="P48" i="34"/>
  <c r="P62" i="34" s="1"/>
  <c r="P85" i="34" s="1"/>
  <c r="C681" i="34" s="1"/>
  <c r="X48" i="34"/>
  <c r="X62" i="34" s="1"/>
  <c r="AF48" i="34"/>
  <c r="AF62" i="34" s="1"/>
  <c r="AN48" i="34"/>
  <c r="AN62" i="34" s="1"/>
  <c r="AV48" i="34"/>
  <c r="AV62" i="34" s="1"/>
  <c r="BE48" i="34"/>
  <c r="BE62" i="34" s="1"/>
  <c r="BT48" i="34"/>
  <c r="BT62" i="34" s="1"/>
  <c r="BT85" i="34" s="1"/>
  <c r="C640" i="34" s="1"/>
  <c r="BF48" i="34"/>
  <c r="BF62" i="34" s="1"/>
  <c r="BF85" i="34" s="1"/>
  <c r="C629" i="34" s="1"/>
  <c r="BN48" i="34"/>
  <c r="BN62" i="34" s="1"/>
  <c r="BN85" i="34" s="1"/>
  <c r="C619" i="34" s="1"/>
  <c r="BV48" i="34"/>
  <c r="BV62" i="34" s="1"/>
  <c r="CD48" i="34"/>
  <c r="BO48" i="34"/>
  <c r="BO62" i="34" s="1"/>
  <c r="BW48" i="34"/>
  <c r="BW62" i="34" s="1"/>
  <c r="AZ48" i="34"/>
  <c r="AZ62" i="34" s="1"/>
  <c r="AZ85" i="34" s="1"/>
  <c r="C628" i="34" s="1"/>
  <c r="BH48" i="34"/>
  <c r="BH62" i="34" s="1"/>
  <c r="BP48" i="34"/>
  <c r="BP62" i="34" s="1"/>
  <c r="BX48" i="34"/>
  <c r="BX62" i="34" s="1"/>
  <c r="BI48" i="34"/>
  <c r="BI62" i="34" s="1"/>
  <c r="BI85" i="34" s="1"/>
  <c r="BQ48" i="34"/>
  <c r="BQ62" i="34" s="1"/>
  <c r="BQ85" i="34" s="1"/>
  <c r="B81" i="15" s="1"/>
  <c r="CA85" i="34"/>
  <c r="C647" i="34" s="1"/>
  <c r="D308" i="34"/>
  <c r="D352" i="34" s="1"/>
  <c r="BZ85" i="34"/>
  <c r="C646" i="34" s="1"/>
  <c r="I85" i="34"/>
  <c r="C674" i="34" s="1"/>
  <c r="C615" i="34"/>
  <c r="CF91" i="34"/>
  <c r="H23" i="31"/>
  <c r="C108" i="32"/>
  <c r="M77" i="31"/>
  <c r="H337" i="32"/>
  <c r="M22" i="31"/>
  <c r="I81" i="32"/>
  <c r="M46" i="31"/>
  <c r="E209" i="32"/>
  <c r="R85" i="24"/>
  <c r="M47" i="31"/>
  <c r="F209" i="32"/>
  <c r="M63" i="31"/>
  <c r="H273" i="32"/>
  <c r="H18" i="31"/>
  <c r="E76" i="32"/>
  <c r="S85" i="24"/>
  <c r="H26" i="31"/>
  <c r="F108" i="32"/>
  <c r="AA85" i="24"/>
  <c r="M61" i="31"/>
  <c r="F273" i="32"/>
  <c r="M33" i="31"/>
  <c r="F145" i="32"/>
  <c r="M57" i="31"/>
  <c r="I241" i="32"/>
  <c r="M25" i="31"/>
  <c r="E113" i="32"/>
  <c r="G76" i="32"/>
  <c r="M10" i="31"/>
  <c r="D49" i="32"/>
  <c r="M34" i="31"/>
  <c r="G145" i="32"/>
  <c r="M74" i="31"/>
  <c r="E337" i="32"/>
  <c r="M38" i="31"/>
  <c r="D177" i="32"/>
  <c r="H12" i="31"/>
  <c r="F44" i="32"/>
  <c r="H68" i="31"/>
  <c r="F300" i="32"/>
  <c r="H37" i="31"/>
  <c r="C172" i="32"/>
  <c r="M59" i="31"/>
  <c r="D273" i="32"/>
  <c r="H15" i="31"/>
  <c r="I44" i="32"/>
  <c r="M13" i="31"/>
  <c r="G49" i="32"/>
  <c r="M30" i="31"/>
  <c r="C145" i="32"/>
  <c r="M39" i="31"/>
  <c r="E177" i="32"/>
  <c r="M55" i="31"/>
  <c r="G241" i="32"/>
  <c r="H4" i="31"/>
  <c r="E12" i="32"/>
  <c r="H29" i="31"/>
  <c r="I108" i="32"/>
  <c r="D204" i="32"/>
  <c r="M28" i="31"/>
  <c r="H113" i="32"/>
  <c r="M60" i="31"/>
  <c r="E273" i="32"/>
  <c r="I378" i="32"/>
  <c r="H19" i="31"/>
  <c r="H67" i="31"/>
  <c r="E300" i="32"/>
  <c r="AE47" i="31"/>
  <c r="F218" i="32"/>
  <c r="M16" i="31"/>
  <c r="C81" i="32"/>
  <c r="M24" i="31"/>
  <c r="D113" i="32"/>
  <c r="M40" i="31"/>
  <c r="M56" i="31"/>
  <c r="H241" i="32"/>
  <c r="M64" i="31"/>
  <c r="I273" i="32"/>
  <c r="M72" i="31"/>
  <c r="C337" i="32"/>
  <c r="M80" i="31"/>
  <c r="D369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8" i="31"/>
  <c r="I26" i="32"/>
  <c r="AE16" i="31"/>
  <c r="C90" i="32"/>
  <c r="AE24" i="31"/>
  <c r="D122" i="32"/>
  <c r="AE32" i="31"/>
  <c r="E154" i="32"/>
  <c r="AE40" i="31"/>
  <c r="F186" i="32"/>
  <c r="AA2" i="28"/>
  <c r="D9" i="6"/>
  <c r="C220" i="24"/>
  <c r="D16" i="6" s="1"/>
  <c r="AT2" i="28"/>
  <c r="E15" i="6"/>
  <c r="D220" i="24"/>
  <c r="E16" i="6" s="1"/>
  <c r="BC2" i="30"/>
  <c r="C84" i="8"/>
  <c r="L612" i="24"/>
  <c r="M9" i="31"/>
  <c r="C49" i="32"/>
  <c r="O9" i="31"/>
  <c r="C51" i="32"/>
  <c r="O41" i="31"/>
  <c r="G179" i="32"/>
  <c r="E371" i="32"/>
  <c r="C615" i="24"/>
  <c r="AE31" i="31"/>
  <c r="D154" i="32"/>
  <c r="H76" i="31"/>
  <c r="H78" i="31"/>
  <c r="I332" i="32"/>
  <c r="M11" i="31"/>
  <c r="E49" i="32"/>
  <c r="M20" i="31"/>
  <c r="G81" i="32"/>
  <c r="M75" i="31"/>
  <c r="F33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AK2" i="30"/>
  <c r="C60" i="8"/>
  <c r="D324" i="24"/>
  <c r="C85" i="8"/>
  <c r="D341" i="24"/>
  <c r="C87" i="8" s="1"/>
  <c r="H3" i="31"/>
  <c r="D12" i="32"/>
  <c r="M18" i="31"/>
  <c r="E81" i="32"/>
  <c r="M73" i="31"/>
  <c r="D337" i="32"/>
  <c r="O65" i="31"/>
  <c r="C307" i="32"/>
  <c r="F236" i="32"/>
  <c r="H209" i="32"/>
  <c r="O12" i="31"/>
  <c r="F51" i="32"/>
  <c r="O60" i="31"/>
  <c r="E275" i="32"/>
  <c r="AE10" i="31"/>
  <c r="D58" i="32"/>
  <c r="AE42" i="31"/>
  <c r="H186" i="32"/>
  <c r="D22" i="7"/>
  <c r="D258" i="24"/>
  <c r="CP2" i="30"/>
  <c r="D416" i="24"/>
  <c r="G211" i="32"/>
  <c r="H75" i="31"/>
  <c r="F332" i="32"/>
  <c r="H62" i="31"/>
  <c r="G268" i="32"/>
  <c r="O28" i="31"/>
  <c r="H115" i="32"/>
  <c r="O44" i="31"/>
  <c r="C211" i="32"/>
  <c r="O68" i="31"/>
  <c r="F307" i="32"/>
  <c r="AE26" i="31"/>
  <c r="F122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E220" i="24"/>
  <c r="C83" i="32"/>
  <c r="M36" i="31"/>
  <c r="I145" i="32"/>
  <c r="O49" i="31"/>
  <c r="H211" i="32"/>
  <c r="H38" i="31"/>
  <c r="D172" i="32"/>
  <c r="AM85" i="24"/>
  <c r="H70" i="31"/>
  <c r="H300" i="32"/>
  <c r="M67" i="31"/>
  <c r="E305" i="32"/>
  <c r="O20" i="31"/>
  <c r="G83" i="32"/>
  <c r="O52" i="31"/>
  <c r="D243" i="32"/>
  <c r="AE18" i="31"/>
  <c r="E90" i="32"/>
  <c r="H8" i="31"/>
  <c r="D108" i="32"/>
  <c r="F172" i="32"/>
  <c r="M51" i="31"/>
  <c r="C241" i="32"/>
  <c r="M69" i="31"/>
  <c r="G305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BP85" i="24"/>
  <c r="C16" i="8"/>
  <c r="D308" i="24"/>
  <c r="O17" i="31"/>
  <c r="D83" i="32"/>
  <c r="O33" i="31"/>
  <c r="F147" i="32"/>
  <c r="O73" i="31"/>
  <c r="D339" i="32"/>
  <c r="AE7" i="31"/>
  <c r="H26" i="32"/>
  <c r="AE15" i="31"/>
  <c r="I58" i="32"/>
  <c r="AE23" i="31"/>
  <c r="C122" i="32"/>
  <c r="AE39" i="31"/>
  <c r="E186" i="32"/>
  <c r="G28" i="4"/>
  <c r="E28" i="4"/>
  <c r="E233" i="24"/>
  <c r="F32" i="6" s="1"/>
  <c r="H46" i="31"/>
  <c r="E204" i="32"/>
  <c r="AU85" i="24"/>
  <c r="H79" i="31"/>
  <c r="C364" i="32"/>
  <c r="O4" i="31"/>
  <c r="E19" i="32"/>
  <c r="O36" i="31"/>
  <c r="I147" i="32"/>
  <c r="O76" i="31"/>
  <c r="G339" i="32"/>
  <c r="AE2" i="31"/>
  <c r="C26" i="32"/>
  <c r="AE34" i="31"/>
  <c r="G154" i="32"/>
  <c r="AL2" i="30"/>
  <c r="C61" i="8"/>
  <c r="BK2" i="30"/>
  <c r="I362" i="32"/>
  <c r="H16" i="31"/>
  <c r="M5" i="31"/>
  <c r="F17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G10" i="4"/>
  <c r="H11" i="31"/>
  <c r="E44" i="32"/>
  <c r="O25" i="31"/>
  <c r="E115" i="32"/>
  <c r="O57" i="31"/>
  <c r="I243" i="32"/>
  <c r="I366" i="32"/>
  <c r="F612" i="24"/>
  <c r="M17" i="31"/>
  <c r="D81" i="32"/>
  <c r="M26" i="31"/>
  <c r="F113" i="32"/>
  <c r="M44" i="31"/>
  <c r="C209" i="32"/>
  <c r="M53" i="31"/>
  <c r="E241" i="32"/>
  <c r="O8" i="31"/>
  <c r="I19" i="32"/>
  <c r="O24" i="31"/>
  <c r="D115" i="32"/>
  <c r="O32" i="31"/>
  <c r="E147" i="32"/>
  <c r="O40" i="31"/>
  <c r="F179" i="32"/>
  <c r="O56" i="31"/>
  <c r="H243" i="32"/>
  <c r="O64" i="31"/>
  <c r="I275" i="32"/>
  <c r="O72" i="31"/>
  <c r="C339" i="32"/>
  <c r="O80" i="31"/>
  <c r="D371" i="32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BP2" i="30"/>
  <c r="C119" i="8"/>
  <c r="AY2" i="30"/>
  <c r="C80" i="8"/>
  <c r="C113" i="8"/>
  <c r="D12" i="33"/>
  <c r="AS2" i="28"/>
  <c r="D15" i="6"/>
  <c r="AZ2" i="30"/>
  <c r="C81" i="8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AM2" i="30"/>
  <c r="C62" i="8"/>
  <c r="DF2" i="30"/>
  <c r="C170" i="8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CF2" i="28"/>
  <c r="D5" i="7"/>
  <c r="AN2" i="30"/>
  <c r="C63" i="8"/>
  <c r="E380" i="24"/>
  <c r="F420" i="24"/>
  <c r="B94" i="15"/>
  <c r="BN2" i="30" l="1"/>
  <c r="C117" i="8"/>
  <c r="D366" i="24"/>
  <c r="M19" i="31"/>
  <c r="W85" i="24"/>
  <c r="E145" i="32"/>
  <c r="AG85" i="24"/>
  <c r="C45" i="15" s="1"/>
  <c r="G45" i="15" s="1"/>
  <c r="I209" i="32"/>
  <c r="AL85" i="24"/>
  <c r="C181" i="32" s="1"/>
  <c r="CB85" i="24"/>
  <c r="M54" i="31"/>
  <c r="M29" i="31"/>
  <c r="C369" i="32"/>
  <c r="G273" i="32"/>
  <c r="I49" i="32"/>
  <c r="M6" i="31"/>
  <c r="D85" i="24"/>
  <c r="C669" i="24" s="1"/>
  <c r="P85" i="24"/>
  <c r="G177" i="32"/>
  <c r="M7" i="31"/>
  <c r="G113" i="32"/>
  <c r="D17" i="32"/>
  <c r="H177" i="32"/>
  <c r="M52" i="31"/>
  <c r="BK85" i="24"/>
  <c r="C75" i="15" s="1"/>
  <c r="G75" i="15" s="1"/>
  <c r="M76" i="31"/>
  <c r="T85" i="24"/>
  <c r="F85" i="32" s="1"/>
  <c r="G209" i="32"/>
  <c r="C305" i="32"/>
  <c r="I305" i="32"/>
  <c r="BA85" i="24"/>
  <c r="H81" i="32"/>
  <c r="I113" i="32"/>
  <c r="F49" i="32"/>
  <c r="M8" i="31"/>
  <c r="M71" i="31"/>
  <c r="I337" i="32"/>
  <c r="M4" i="31"/>
  <c r="BS85" i="24"/>
  <c r="H305" i="32"/>
  <c r="C177" i="32"/>
  <c r="C273" i="32"/>
  <c r="C24" i="15"/>
  <c r="G24" i="15" s="1"/>
  <c r="I85" i="24"/>
  <c r="C674" i="24" s="1"/>
  <c r="G337" i="32"/>
  <c r="E53" i="32"/>
  <c r="AO85" i="24"/>
  <c r="F181" i="32" s="1"/>
  <c r="M78" i="31"/>
  <c r="F305" i="32"/>
  <c r="M68" i="31"/>
  <c r="M35" i="31"/>
  <c r="M45" i="31"/>
  <c r="I177" i="32"/>
  <c r="M23" i="31"/>
  <c r="BO85" i="24"/>
  <c r="CE52" i="24"/>
  <c r="E17" i="32"/>
  <c r="H49" i="32"/>
  <c r="D305" i="32"/>
  <c r="D145" i="32"/>
  <c r="X85" i="24"/>
  <c r="C117" i="32" s="1"/>
  <c r="BG85" i="24"/>
  <c r="C644" i="24"/>
  <c r="C88" i="15"/>
  <c r="G88" i="15" s="1"/>
  <c r="C37" i="15"/>
  <c r="G37" i="15" s="1"/>
  <c r="C29" i="15"/>
  <c r="G29" i="15" s="1"/>
  <c r="D117" i="32"/>
  <c r="AN85" i="24"/>
  <c r="C705" i="24" s="1"/>
  <c r="F140" i="32"/>
  <c r="H27" i="31"/>
  <c r="C76" i="32"/>
  <c r="BC85" i="24"/>
  <c r="F245" i="32" s="1"/>
  <c r="C682" i="24"/>
  <c r="H20" i="31"/>
  <c r="H40" i="31"/>
  <c r="AT85" i="24"/>
  <c r="D213" i="32" s="1"/>
  <c r="H24" i="31"/>
  <c r="AF85" i="24"/>
  <c r="C697" i="24" s="1"/>
  <c r="D140" i="32"/>
  <c r="AI85" i="24"/>
  <c r="C700" i="24" s="1"/>
  <c r="G140" i="32"/>
  <c r="H61" i="31"/>
  <c r="C341" i="32"/>
  <c r="H42" i="31"/>
  <c r="I76" i="32"/>
  <c r="H9" i="31"/>
  <c r="H47" i="31"/>
  <c r="AQ85" i="24"/>
  <c r="C55" i="15" s="1"/>
  <c r="G55" i="15" s="1"/>
  <c r="H5" i="31"/>
  <c r="H22" i="31"/>
  <c r="H6" i="31"/>
  <c r="O85" i="24"/>
  <c r="C27" i="15" s="1"/>
  <c r="G27" i="15" s="1"/>
  <c r="H58" i="31"/>
  <c r="H56" i="31"/>
  <c r="BJ85" i="24"/>
  <c r="C617" i="24" s="1"/>
  <c r="BB85" i="24"/>
  <c r="C66" i="15" s="1"/>
  <c r="G66" i="15" s="1"/>
  <c r="AC85" i="24"/>
  <c r="H117" i="32" s="1"/>
  <c r="H43" i="31"/>
  <c r="H14" i="31"/>
  <c r="C638" i="24"/>
  <c r="H53" i="31"/>
  <c r="AS85" i="24"/>
  <c r="C213" i="32" s="1"/>
  <c r="H48" i="31"/>
  <c r="C706" i="24"/>
  <c r="AE85" i="24"/>
  <c r="C149" i="32" s="1"/>
  <c r="H204" i="32"/>
  <c r="H108" i="32"/>
  <c r="C204" i="32"/>
  <c r="C85" i="24"/>
  <c r="C15" i="15" s="1"/>
  <c r="G15" i="15" s="1"/>
  <c r="E140" i="32"/>
  <c r="C53" i="15"/>
  <c r="G53" i="15" s="1"/>
  <c r="G85" i="24"/>
  <c r="G21" i="32" s="1"/>
  <c r="C140" i="32"/>
  <c r="AP85" i="24"/>
  <c r="C707" i="24" s="1"/>
  <c r="H32" i="31"/>
  <c r="H72" i="31"/>
  <c r="AR85" i="24"/>
  <c r="I181" i="32" s="1"/>
  <c r="J85" i="24"/>
  <c r="C53" i="32" s="1"/>
  <c r="C268" i="32"/>
  <c r="AH85" i="24"/>
  <c r="C46" i="15" s="1"/>
  <c r="G46" i="15" s="1"/>
  <c r="I300" i="32"/>
  <c r="C77" i="15"/>
  <c r="G77" i="15" s="1"/>
  <c r="H13" i="31"/>
  <c r="V85" i="24"/>
  <c r="C34" i="15" s="1"/>
  <c r="G34" i="15" s="1"/>
  <c r="H41" i="31"/>
  <c r="G300" i="32"/>
  <c r="H76" i="32"/>
  <c r="D236" i="32"/>
  <c r="E332" i="32"/>
  <c r="I236" i="32"/>
  <c r="G236" i="32"/>
  <c r="H7" i="31"/>
  <c r="D268" i="32"/>
  <c r="BR85" i="24"/>
  <c r="G309" i="32" s="1"/>
  <c r="BF85" i="24"/>
  <c r="C629" i="24" s="1"/>
  <c r="H59" i="31"/>
  <c r="H64" i="31"/>
  <c r="BI85" i="24"/>
  <c r="E277" i="32" s="1"/>
  <c r="H74" i="31"/>
  <c r="K85" i="24"/>
  <c r="D53" i="32" s="1"/>
  <c r="H55" i="31"/>
  <c r="CE62" i="24"/>
  <c r="I364" i="32" s="1"/>
  <c r="H85" i="24"/>
  <c r="C20" i="15" s="1"/>
  <c r="G20" i="15" s="1"/>
  <c r="I268" i="32"/>
  <c r="F85" i="24"/>
  <c r="C671" i="24" s="1"/>
  <c r="E268" i="32"/>
  <c r="D300" i="32"/>
  <c r="D44" i="32"/>
  <c r="D76" i="32"/>
  <c r="G44" i="32"/>
  <c r="AZ85" i="24"/>
  <c r="C64" i="15" s="1"/>
  <c r="G64" i="15" s="1"/>
  <c r="CC85" i="24"/>
  <c r="D373" i="32" s="1"/>
  <c r="AV85" i="24"/>
  <c r="F213" i="32" s="1"/>
  <c r="H245" i="32"/>
  <c r="AW85" i="24"/>
  <c r="C61" i="15" s="1"/>
  <c r="CE48" i="24"/>
  <c r="H236" i="32"/>
  <c r="C85" i="15"/>
  <c r="G85" i="15" s="1"/>
  <c r="H49" i="31"/>
  <c r="H52" i="31"/>
  <c r="H66" i="31"/>
  <c r="H2" i="31"/>
  <c r="C236" i="32"/>
  <c r="BV85" i="24"/>
  <c r="D341" i="32" s="1"/>
  <c r="E172" i="32"/>
  <c r="AK85" i="24"/>
  <c r="I149" i="32" s="1"/>
  <c r="BN85" i="24"/>
  <c r="C619" i="24" s="1"/>
  <c r="D364" i="32"/>
  <c r="AJ85" i="24"/>
  <c r="C48" i="15" s="1"/>
  <c r="G48" i="15" s="1"/>
  <c r="H140" i="32"/>
  <c r="BZ85" i="24"/>
  <c r="H341" i="32" s="1"/>
  <c r="I140" i="32"/>
  <c r="C300" i="32"/>
  <c r="Z85" i="24"/>
  <c r="E117" i="32" s="1"/>
  <c r="BL85" i="24"/>
  <c r="C76" i="15" s="1"/>
  <c r="G76" i="15" s="1"/>
  <c r="AY85" i="24"/>
  <c r="I213" i="32" s="1"/>
  <c r="D332" i="32"/>
  <c r="H332" i="32"/>
  <c r="E108" i="32"/>
  <c r="H268" i="32"/>
  <c r="C614" i="24"/>
  <c r="D615" i="24" s="1"/>
  <c r="I204" i="32"/>
  <c r="AB85" i="24"/>
  <c r="C693" i="24" s="1"/>
  <c r="C332" i="32"/>
  <c r="BP85" i="34"/>
  <c r="C621" i="34" s="1"/>
  <c r="AC85" i="34"/>
  <c r="B41" i="15" s="1"/>
  <c r="AG85" i="34"/>
  <c r="C698" i="34" s="1"/>
  <c r="BX85" i="34"/>
  <c r="C644" i="34" s="1"/>
  <c r="AK85" i="34"/>
  <c r="C702" i="34" s="1"/>
  <c r="BH85" i="34"/>
  <c r="C636" i="34" s="1"/>
  <c r="U85" i="34"/>
  <c r="C686" i="34" s="1"/>
  <c r="Y85" i="34"/>
  <c r="C690" i="34" s="1"/>
  <c r="C645" i="34"/>
  <c r="B89" i="15"/>
  <c r="D85" i="34"/>
  <c r="C669" i="34" s="1"/>
  <c r="BW85" i="34"/>
  <c r="AU85" i="34"/>
  <c r="C712" i="34" s="1"/>
  <c r="J85" i="34"/>
  <c r="C675" i="34" s="1"/>
  <c r="K85" i="34"/>
  <c r="C676" i="34" s="1"/>
  <c r="BO85" i="34"/>
  <c r="C627" i="34" s="1"/>
  <c r="AN85" i="34"/>
  <c r="C705" i="34" s="1"/>
  <c r="AT85" i="34"/>
  <c r="Z85" i="34"/>
  <c r="C691" i="34" s="1"/>
  <c r="R85" i="34"/>
  <c r="C683" i="34" s="1"/>
  <c r="S85" i="34"/>
  <c r="C684" i="34" s="1"/>
  <c r="AF85" i="34"/>
  <c r="C697" i="34" s="1"/>
  <c r="AL85" i="34"/>
  <c r="C703" i="34" s="1"/>
  <c r="CE67" i="34"/>
  <c r="BV85" i="34"/>
  <c r="C642" i="34" s="1"/>
  <c r="X85" i="34"/>
  <c r="C689" i="34" s="1"/>
  <c r="AD85" i="34"/>
  <c r="B42" i="15" s="1"/>
  <c r="AA85" i="34"/>
  <c r="C692" i="34" s="1"/>
  <c r="BA85" i="34"/>
  <c r="B65" i="15" s="1"/>
  <c r="G85" i="34"/>
  <c r="C672" i="34" s="1"/>
  <c r="CE52" i="34"/>
  <c r="BE85" i="34"/>
  <c r="C614" i="34" s="1"/>
  <c r="D615" i="34" s="1"/>
  <c r="BD85" i="34"/>
  <c r="C624" i="34" s="1"/>
  <c r="L85" i="34"/>
  <c r="C677" i="34" s="1"/>
  <c r="T85" i="34"/>
  <c r="B32" i="15" s="1"/>
  <c r="AV85" i="34"/>
  <c r="C713" i="34" s="1"/>
  <c r="AM85" i="34"/>
  <c r="C704" i="34" s="1"/>
  <c r="AB85" i="34"/>
  <c r="C693" i="34" s="1"/>
  <c r="AE85" i="34"/>
  <c r="C696" i="34" s="1"/>
  <c r="C670" i="34"/>
  <c r="B56" i="15"/>
  <c r="H56" i="15" s="1"/>
  <c r="I56" i="15" s="1"/>
  <c r="C694" i="34"/>
  <c r="B49" i="15"/>
  <c r="B80" i="15"/>
  <c r="C623" i="34"/>
  <c r="C701" i="34"/>
  <c r="B48" i="15"/>
  <c r="B88" i="15"/>
  <c r="B25" i="15"/>
  <c r="H25" i="15" s="1"/>
  <c r="I25" i="15" s="1"/>
  <c r="B72" i="15"/>
  <c r="B57" i="15"/>
  <c r="H57" i="15" s="1"/>
  <c r="I57" i="15" s="1"/>
  <c r="B92" i="15"/>
  <c r="C643" i="34"/>
  <c r="B87" i="15"/>
  <c r="CE48" i="34"/>
  <c r="B90" i="15"/>
  <c r="F41" i="15"/>
  <c r="B63" i="15"/>
  <c r="B47" i="15"/>
  <c r="H47" i="15" s="1"/>
  <c r="I47" i="15" s="1"/>
  <c r="B64" i="15"/>
  <c r="F64" i="15" s="1"/>
  <c r="B26" i="15"/>
  <c r="C626" i="34"/>
  <c r="B82" i="15"/>
  <c r="C671" i="34"/>
  <c r="B18" i="15"/>
  <c r="B66" i="15"/>
  <c r="C632" i="34"/>
  <c r="C617" i="34"/>
  <c r="B74" i="15"/>
  <c r="B71" i="15"/>
  <c r="CE62" i="34"/>
  <c r="C85" i="34"/>
  <c r="B15" i="15" s="1"/>
  <c r="C711" i="34"/>
  <c r="B58" i="15"/>
  <c r="B73" i="15"/>
  <c r="C634" i="34"/>
  <c r="B55" i="15"/>
  <c r="C695" i="34"/>
  <c r="F17" i="15"/>
  <c r="B34" i="15"/>
  <c r="F34" i="15" s="1"/>
  <c r="B39" i="15"/>
  <c r="B28" i="15"/>
  <c r="C68" i="8"/>
  <c r="D350" i="24"/>
  <c r="F53" i="32"/>
  <c r="C25" i="15"/>
  <c r="G25" i="15" s="1"/>
  <c r="C678" i="24"/>
  <c r="C167" i="8"/>
  <c r="D26" i="33"/>
  <c r="E414" i="24"/>
  <c r="I117" i="32"/>
  <c r="C42" i="15"/>
  <c r="G42" i="15" s="1"/>
  <c r="C695" i="24"/>
  <c r="I53" i="32"/>
  <c r="C28" i="15"/>
  <c r="G28" i="15" s="1"/>
  <c r="C681" i="24"/>
  <c r="F117" i="32"/>
  <c r="C39" i="15"/>
  <c r="G39" i="15" s="1"/>
  <c r="C692" i="24"/>
  <c r="D85" i="32"/>
  <c r="C30" i="15"/>
  <c r="G30" i="15" s="1"/>
  <c r="C683" i="24"/>
  <c r="I309" i="32"/>
  <c r="C84" i="15"/>
  <c r="G84" i="15" s="1"/>
  <c r="C640" i="24"/>
  <c r="B37" i="15"/>
  <c r="B29" i="15"/>
  <c r="B78" i="15"/>
  <c r="B85" i="15"/>
  <c r="B21" i="15"/>
  <c r="B67" i="15"/>
  <c r="B70" i="15"/>
  <c r="E21" i="32"/>
  <c r="C17" i="15"/>
  <c r="G17" i="15" s="1"/>
  <c r="C670" i="24"/>
  <c r="H213" i="32"/>
  <c r="C62" i="15"/>
  <c r="C616" i="24"/>
  <c r="C65" i="15"/>
  <c r="G65" i="15" s="1"/>
  <c r="D245" i="32"/>
  <c r="C630" i="24"/>
  <c r="D309" i="32"/>
  <c r="C79" i="15"/>
  <c r="G79" i="15" s="1"/>
  <c r="C627" i="24"/>
  <c r="F16" i="6"/>
  <c r="F234" i="24"/>
  <c r="M2" i="31"/>
  <c r="C17" i="32"/>
  <c r="CE67" i="24"/>
  <c r="I369" i="32" s="1"/>
  <c r="I85" i="32"/>
  <c r="C35" i="15"/>
  <c r="G35" i="15" s="1"/>
  <c r="C688" i="24"/>
  <c r="C373" i="32"/>
  <c r="C92" i="15"/>
  <c r="G92" i="15" s="1"/>
  <c r="C622" i="24"/>
  <c r="B75" i="15"/>
  <c r="B77" i="15"/>
  <c r="B59" i="15"/>
  <c r="B62" i="15"/>
  <c r="B54" i="15"/>
  <c r="G341" i="32"/>
  <c r="C89" i="15"/>
  <c r="G89" i="15" s="1"/>
  <c r="C645" i="24"/>
  <c r="I341" i="32"/>
  <c r="C91" i="15"/>
  <c r="G91" i="15" s="1"/>
  <c r="C647" i="24"/>
  <c r="G53" i="32"/>
  <c r="C26" i="15"/>
  <c r="G26" i="15" s="1"/>
  <c r="C679" i="24"/>
  <c r="G85" i="32"/>
  <c r="C33" i="15"/>
  <c r="G33" i="15" s="1"/>
  <c r="C686" i="24"/>
  <c r="C31" i="15"/>
  <c r="G31" i="15" s="1"/>
  <c r="C684" i="24"/>
  <c r="E85" i="32"/>
  <c r="G245" i="32"/>
  <c r="C68" i="15"/>
  <c r="G68" i="15" s="1"/>
  <c r="C624" i="24"/>
  <c r="I381" i="32"/>
  <c r="G612" i="24"/>
  <c r="CF91" i="24"/>
  <c r="E213" i="32"/>
  <c r="C712" i="24"/>
  <c r="C59" i="15"/>
  <c r="G59" i="15" s="1"/>
  <c r="B51" i="15"/>
  <c r="B36" i="15"/>
  <c r="B61" i="15"/>
  <c r="B76" i="15"/>
  <c r="B46" i="15"/>
  <c r="C50" i="8"/>
  <c r="F309" i="24"/>
  <c r="D352" i="24"/>
  <c r="C103" i="8" s="1"/>
  <c r="C277" i="32"/>
  <c r="C71" i="15"/>
  <c r="G71" i="15" s="1"/>
  <c r="C618" i="24"/>
  <c r="B20" i="15"/>
  <c r="B19" i="15"/>
  <c r="D181" i="32"/>
  <c r="C704" i="24"/>
  <c r="C51" i="15"/>
  <c r="G51" i="15" s="1"/>
  <c r="B35" i="15"/>
  <c r="B83" i="15"/>
  <c r="D277" i="32"/>
  <c r="C72" i="15"/>
  <c r="G72" i="15" s="1"/>
  <c r="C636" i="24"/>
  <c r="B93" i="15"/>
  <c r="B84" i="15"/>
  <c r="B53" i="15"/>
  <c r="H309" i="32"/>
  <c r="C83" i="15"/>
  <c r="G83" i="15" s="1"/>
  <c r="C639" i="24"/>
  <c r="B45" i="15"/>
  <c r="B91" i="15"/>
  <c r="B27" i="15"/>
  <c r="B30" i="15"/>
  <c r="E373" i="32"/>
  <c r="C94" i="15"/>
  <c r="G94" i="15" s="1"/>
  <c r="E309" i="32"/>
  <c r="C80" i="15"/>
  <c r="G80" i="15" s="1"/>
  <c r="C621" i="24"/>
  <c r="F309" i="32"/>
  <c r="C81" i="15"/>
  <c r="G81" i="15" s="1"/>
  <c r="C623" i="24"/>
  <c r="E341" i="32"/>
  <c r="C87" i="15"/>
  <c r="G87" i="15" s="1"/>
  <c r="C643" i="24"/>
  <c r="D367" i="24" l="1"/>
  <c r="C120" i="8"/>
  <c r="E149" i="32"/>
  <c r="G277" i="32"/>
  <c r="C698" i="24"/>
  <c r="C16" i="15"/>
  <c r="G16" i="15" s="1"/>
  <c r="C703" i="24"/>
  <c r="C21" i="32"/>
  <c r="C50" i="15"/>
  <c r="G50" i="15" s="1"/>
  <c r="D21" i="32"/>
  <c r="C635" i="24"/>
  <c r="C21" i="15"/>
  <c r="G21" i="15" s="1"/>
  <c r="I245" i="32"/>
  <c r="C685" i="24"/>
  <c r="I21" i="32"/>
  <c r="C32" i="15"/>
  <c r="G32" i="15" s="1"/>
  <c r="C689" i="24"/>
  <c r="C36" i="15"/>
  <c r="G36" i="15" s="1"/>
  <c r="C47" i="15"/>
  <c r="G47" i="15" s="1"/>
  <c r="C52" i="15"/>
  <c r="G52" i="15" s="1"/>
  <c r="E181" i="32"/>
  <c r="G213" i="32"/>
  <c r="G149" i="32"/>
  <c r="C668" i="24"/>
  <c r="C633" i="24"/>
  <c r="C44" i="15"/>
  <c r="G44" i="15" s="1"/>
  <c r="C709" i="24"/>
  <c r="E245" i="32"/>
  <c r="C67" i="15"/>
  <c r="G67" i="15" s="1"/>
  <c r="C699" i="24"/>
  <c r="D149" i="32"/>
  <c r="C56" i="15"/>
  <c r="G56" i="15" s="1"/>
  <c r="CE85" i="24"/>
  <c r="C716" i="24" s="1"/>
  <c r="C58" i="15"/>
  <c r="G58" i="15" s="1"/>
  <c r="C74" i="15"/>
  <c r="G74" i="15" s="1"/>
  <c r="C710" i="24"/>
  <c r="C54" i="15"/>
  <c r="G54" i="15" s="1"/>
  <c r="G181" i="32"/>
  <c r="C43" i="15"/>
  <c r="G43" i="15" s="1"/>
  <c r="C711" i="24"/>
  <c r="C57" i="15"/>
  <c r="G57" i="15" s="1"/>
  <c r="H53" i="32"/>
  <c r="C675" i="24"/>
  <c r="C696" i="24"/>
  <c r="C41" i="15"/>
  <c r="G41" i="15" s="1"/>
  <c r="C18" i="15"/>
  <c r="G18" i="15" s="1"/>
  <c r="C701" i="24"/>
  <c r="F21" i="32"/>
  <c r="C713" i="24"/>
  <c r="H149" i="32"/>
  <c r="C60" i="15"/>
  <c r="C70" i="15"/>
  <c r="G70" i="15" s="1"/>
  <c r="C708" i="24"/>
  <c r="H21" i="32"/>
  <c r="H181" i="32"/>
  <c r="C22" i="15"/>
  <c r="G22" i="15" s="1"/>
  <c r="C632" i="24"/>
  <c r="F277" i="32"/>
  <c r="C245" i="32"/>
  <c r="C646" i="24"/>
  <c r="C78" i="15"/>
  <c r="G78" i="15" s="1"/>
  <c r="C634" i="24"/>
  <c r="C694" i="24"/>
  <c r="C90" i="15"/>
  <c r="G90" i="15" s="1"/>
  <c r="C642" i="24"/>
  <c r="C23" i="15"/>
  <c r="G23" i="15" s="1"/>
  <c r="C73" i="15"/>
  <c r="G73" i="15" s="1"/>
  <c r="C631" i="24"/>
  <c r="C680" i="24"/>
  <c r="H85" i="32"/>
  <c r="F149" i="32"/>
  <c r="C672" i="24"/>
  <c r="C673" i="24"/>
  <c r="C676" i="24"/>
  <c r="C19" i="15"/>
  <c r="G19" i="15" s="1"/>
  <c r="C628" i="24"/>
  <c r="C687" i="24"/>
  <c r="C625" i="24"/>
  <c r="C63" i="15"/>
  <c r="G63" i="15" s="1"/>
  <c r="C620" i="24"/>
  <c r="C626" i="24"/>
  <c r="C93" i="15"/>
  <c r="G93" i="15" s="1"/>
  <c r="C82" i="15"/>
  <c r="G82" i="15" s="1"/>
  <c r="C40" i="15"/>
  <c r="G40" i="15" s="1"/>
  <c r="H277" i="32"/>
  <c r="G117" i="32"/>
  <c r="C309" i="32"/>
  <c r="C702" i="24"/>
  <c r="C691" i="24"/>
  <c r="C49" i="15"/>
  <c r="G49" i="15" s="1"/>
  <c r="C38" i="15"/>
  <c r="G38" i="15" s="1"/>
  <c r="C86" i="15"/>
  <c r="G86" i="15" s="1"/>
  <c r="C637" i="24"/>
  <c r="H26" i="15"/>
  <c r="I26" i="15" s="1"/>
  <c r="H65" i="15"/>
  <c r="I65" i="15" s="1"/>
  <c r="H39" i="15"/>
  <c r="I39" i="15" s="1"/>
  <c r="H48" i="15"/>
  <c r="I48" i="15" s="1"/>
  <c r="H17" i="15"/>
  <c r="I17" i="15" s="1"/>
  <c r="B33" i="15"/>
  <c r="H33" i="15" s="1"/>
  <c r="I33" i="15" s="1"/>
  <c r="B60" i="15"/>
  <c r="B52" i="15"/>
  <c r="B68" i="15"/>
  <c r="B38" i="15"/>
  <c r="B86" i="15"/>
  <c r="B16" i="15"/>
  <c r="H16" i="15" s="1"/>
  <c r="I16" i="15" s="1"/>
  <c r="B22" i="15"/>
  <c r="H22" i="15" s="1"/>
  <c r="I22" i="15" s="1"/>
  <c r="C630" i="34"/>
  <c r="C648" i="34" s="1"/>
  <c r="M716" i="34" s="1"/>
  <c r="B31" i="15"/>
  <c r="B40" i="15"/>
  <c r="B50" i="15"/>
  <c r="H50" i="15" s="1"/>
  <c r="I50" i="15" s="1"/>
  <c r="B23" i="15"/>
  <c r="F23" i="15" s="1"/>
  <c r="B69" i="15"/>
  <c r="H69" i="15" s="1"/>
  <c r="I69" i="15" s="1"/>
  <c r="B44" i="15"/>
  <c r="H44" i="15" s="1"/>
  <c r="I44" i="15" s="1"/>
  <c r="B79" i="15"/>
  <c r="B24" i="15"/>
  <c r="F24" i="15" s="1"/>
  <c r="B43" i="15"/>
  <c r="F56" i="15"/>
  <c r="C685" i="34"/>
  <c r="F33" i="15"/>
  <c r="F49" i="15"/>
  <c r="F57" i="15"/>
  <c r="F47" i="15"/>
  <c r="F48" i="15"/>
  <c r="F63" i="15"/>
  <c r="F25" i="15"/>
  <c r="H23" i="15"/>
  <c r="I23" i="15" s="1"/>
  <c r="H64" i="15"/>
  <c r="I64" i="15" s="1"/>
  <c r="H34" i="15"/>
  <c r="I34" i="15" s="1"/>
  <c r="C668" i="34"/>
  <c r="CE85" i="34"/>
  <c r="C716" i="34" s="1"/>
  <c r="F50" i="15"/>
  <c r="D710" i="34"/>
  <c r="D702" i="34"/>
  <c r="D694" i="34"/>
  <c r="D686" i="34"/>
  <c r="D678" i="34"/>
  <c r="D670" i="34"/>
  <c r="D647" i="34"/>
  <c r="D646" i="34"/>
  <c r="D645" i="34"/>
  <c r="D716" i="34"/>
  <c r="D707" i="34"/>
  <c r="D699" i="34"/>
  <c r="D691" i="34"/>
  <c r="D683" i="34"/>
  <c r="D675" i="34"/>
  <c r="D712" i="34"/>
  <c r="D704" i="34"/>
  <c r="D696" i="34"/>
  <c r="D688" i="34"/>
  <c r="D680" i="34"/>
  <c r="D709" i="34"/>
  <c r="D701" i="34"/>
  <c r="D693" i="34"/>
  <c r="D685" i="34"/>
  <c r="D677" i="34"/>
  <c r="D669" i="34"/>
  <c r="D706" i="34"/>
  <c r="D698" i="34"/>
  <c r="D690" i="34"/>
  <c r="D682" i="34"/>
  <c r="D674" i="34"/>
  <c r="D711" i="34"/>
  <c r="D703" i="34"/>
  <c r="D695" i="34"/>
  <c r="D687" i="34"/>
  <c r="D679" i="34"/>
  <c r="D671" i="34"/>
  <c r="D713" i="34"/>
  <c r="D705" i="34"/>
  <c r="D697" i="34"/>
  <c r="D689" i="34"/>
  <c r="D681" i="34"/>
  <c r="D673" i="34"/>
  <c r="D692" i="34"/>
  <c r="D641" i="34"/>
  <c r="D633" i="34"/>
  <c r="D628" i="34"/>
  <c r="D622" i="34"/>
  <c r="D618" i="34"/>
  <c r="D676" i="34"/>
  <c r="D638" i="34"/>
  <c r="D708" i="34"/>
  <c r="D672" i="34"/>
  <c r="D668" i="34"/>
  <c r="D643" i="34"/>
  <c r="D635" i="34"/>
  <c r="D629" i="34"/>
  <c r="D626" i="34"/>
  <c r="D621" i="34"/>
  <c r="D617" i="34"/>
  <c r="D684" i="34"/>
  <c r="D640" i="34"/>
  <c r="D632" i="34"/>
  <c r="D624" i="34"/>
  <c r="D639" i="34"/>
  <c r="D619" i="34"/>
  <c r="D637" i="34"/>
  <c r="D630" i="34"/>
  <c r="D620" i="34"/>
  <c r="D616" i="34"/>
  <c r="D700" i="34"/>
  <c r="D642" i="34"/>
  <c r="D634" i="34"/>
  <c r="D627" i="34"/>
  <c r="D623" i="34"/>
  <c r="D644" i="34"/>
  <c r="D636" i="34"/>
  <c r="D631" i="34"/>
  <c r="D625" i="34"/>
  <c r="F39" i="15"/>
  <c r="H42" i="15"/>
  <c r="I42" i="15" s="1"/>
  <c r="F42" i="15"/>
  <c r="H58" i="15"/>
  <c r="I58" i="15" s="1"/>
  <c r="F58" i="15"/>
  <c r="H55" i="15"/>
  <c r="I55" i="15" s="1"/>
  <c r="F55" i="15"/>
  <c r="H18" i="15"/>
  <c r="I18" i="15" s="1"/>
  <c r="F18" i="15"/>
  <c r="F26" i="15"/>
  <c r="H28" i="15"/>
  <c r="I28" i="15" s="1"/>
  <c r="F28" i="15"/>
  <c r="H53" i="15"/>
  <c r="I53" i="15" s="1"/>
  <c r="F53" i="15"/>
  <c r="H35" i="15"/>
  <c r="I35" i="15" s="1"/>
  <c r="F35" i="15"/>
  <c r="F15" i="15"/>
  <c r="H15" i="15"/>
  <c r="I15" i="15" s="1"/>
  <c r="H59" i="15"/>
  <c r="I59" i="15" s="1"/>
  <c r="F59" i="15"/>
  <c r="D709" i="24"/>
  <c r="D701" i="24"/>
  <c r="D693" i="24"/>
  <c r="D711" i="24"/>
  <c r="D703" i="24"/>
  <c r="D695" i="24"/>
  <c r="D687" i="24"/>
  <c r="D679" i="24"/>
  <c r="D671" i="24"/>
  <c r="D625" i="24"/>
  <c r="D716" i="24"/>
  <c r="D707" i="24"/>
  <c r="D699" i="24"/>
  <c r="D691" i="24"/>
  <c r="D683" i="24"/>
  <c r="D702" i="24"/>
  <c r="D688" i="24"/>
  <c r="D647" i="24"/>
  <c r="D638" i="24"/>
  <c r="D630" i="24"/>
  <c r="D627" i="24"/>
  <c r="D622" i="24"/>
  <c r="D710" i="24"/>
  <c r="D696" i="24"/>
  <c r="D689" i="24"/>
  <c r="D686" i="24"/>
  <c r="D685" i="24"/>
  <c r="D684" i="24"/>
  <c r="D677" i="24"/>
  <c r="D672" i="24"/>
  <c r="D639" i="24"/>
  <c r="D631" i="24"/>
  <c r="D617" i="24"/>
  <c r="D704" i="24"/>
  <c r="D697" i="24"/>
  <c r="D690" i="24"/>
  <c r="D682" i="24"/>
  <c r="D681" i="24"/>
  <c r="D676" i="24"/>
  <c r="D640" i="24"/>
  <c r="D632" i="24"/>
  <c r="D621" i="24"/>
  <c r="D713" i="24"/>
  <c r="D700" i="24"/>
  <c r="D643" i="24"/>
  <c r="D635" i="24"/>
  <c r="D708" i="24"/>
  <c r="D674" i="24"/>
  <c r="D669" i="24"/>
  <c r="D645" i="24"/>
  <c r="D644" i="24"/>
  <c r="D636" i="24"/>
  <c r="D629" i="24"/>
  <c r="D619" i="24"/>
  <c r="D694" i="24"/>
  <c r="D678" i="24"/>
  <c r="D628" i="24"/>
  <c r="D623" i="24"/>
  <c r="D706" i="24"/>
  <c r="D680" i="24"/>
  <c r="D626" i="24"/>
  <c r="D624" i="24"/>
  <c r="D712" i="24"/>
  <c r="D673" i="24"/>
  <c r="D646" i="24"/>
  <c r="D637" i="24"/>
  <c r="D634" i="24"/>
  <c r="D620" i="24"/>
  <c r="D616" i="24"/>
  <c r="D705" i="24"/>
  <c r="D675" i="24"/>
  <c r="D618" i="24"/>
  <c r="D668" i="24"/>
  <c r="D633" i="24"/>
  <c r="D698" i="24"/>
  <c r="D692" i="24"/>
  <c r="D670" i="24"/>
  <c r="D642" i="24"/>
  <c r="D641" i="24"/>
  <c r="H27" i="15"/>
  <c r="I27" i="15" s="1"/>
  <c r="F27" i="15"/>
  <c r="H52" i="15"/>
  <c r="I52" i="15" s="1"/>
  <c r="F52" i="15"/>
  <c r="H30" i="15"/>
  <c r="I30" i="15" s="1"/>
  <c r="F30" i="15"/>
  <c r="H29" i="15"/>
  <c r="I29" i="15" s="1"/>
  <c r="F29" i="15"/>
  <c r="F36" i="15"/>
  <c r="H54" i="15"/>
  <c r="I54" i="15" s="1"/>
  <c r="F54" i="15"/>
  <c r="I373" i="32"/>
  <c r="H46" i="15"/>
  <c r="I46" i="15" s="1"/>
  <c r="F46" i="15"/>
  <c r="H45" i="15"/>
  <c r="I45" i="15" s="1"/>
  <c r="F45" i="15"/>
  <c r="F19" i="15"/>
  <c r="H21" i="15"/>
  <c r="I21" i="15" s="1"/>
  <c r="F21" i="15"/>
  <c r="H37" i="15"/>
  <c r="I37" i="15" s="1"/>
  <c r="F37" i="15"/>
  <c r="H38" i="15"/>
  <c r="I38" i="15" s="1"/>
  <c r="F38" i="15"/>
  <c r="F43" i="15"/>
  <c r="H51" i="15"/>
  <c r="I51" i="15" s="1"/>
  <c r="F51" i="15"/>
  <c r="H20" i="15"/>
  <c r="I20" i="15" s="1"/>
  <c r="F20" i="15"/>
  <c r="C121" i="8" l="1"/>
  <c r="D384" i="24"/>
  <c r="H36" i="15"/>
  <c r="I36" i="15" s="1"/>
  <c r="H43" i="15"/>
  <c r="I43" i="15" s="1"/>
  <c r="E623" i="24"/>
  <c r="C715" i="24"/>
  <c r="C648" i="24"/>
  <c r="M716" i="24" s="1"/>
  <c r="H41" i="15"/>
  <c r="I41" i="15" s="1"/>
  <c r="H63" i="15"/>
  <c r="I63" i="15" s="1"/>
  <c r="H19" i="15"/>
  <c r="I19" i="15" s="1"/>
  <c r="H49" i="15"/>
  <c r="I49" i="15" s="1"/>
  <c r="H24" i="15"/>
  <c r="I24" i="15" s="1"/>
  <c r="F22" i="15"/>
  <c r="F16" i="15"/>
  <c r="F44" i="15"/>
  <c r="F69" i="15"/>
  <c r="C715" i="34"/>
  <c r="E612" i="34"/>
  <c r="D715" i="34"/>
  <c r="E623" i="34"/>
  <c r="E716" i="24"/>
  <c r="D715" i="24"/>
  <c r="E612" i="24"/>
  <c r="E684" i="24" s="1"/>
  <c r="D417" i="24" l="1"/>
  <c r="C138" i="8"/>
  <c r="E716" i="34"/>
  <c r="E707" i="34"/>
  <c r="E699" i="34"/>
  <c r="E691" i="34"/>
  <c r="E683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712" i="34"/>
  <c r="E704" i="34"/>
  <c r="E696" i="34"/>
  <c r="E688" i="34"/>
  <c r="E680" i="34"/>
  <c r="E709" i="34"/>
  <c r="E701" i="34"/>
  <c r="E693" i="34"/>
  <c r="E685" i="34"/>
  <c r="E677" i="34"/>
  <c r="E706" i="34"/>
  <c r="E698" i="34"/>
  <c r="E690" i="34"/>
  <c r="E682" i="34"/>
  <c r="E674" i="34"/>
  <c r="E711" i="34"/>
  <c r="E703" i="34"/>
  <c r="E695" i="34"/>
  <c r="E687" i="34"/>
  <c r="E679" i="34"/>
  <c r="E671" i="34"/>
  <c r="E708" i="34"/>
  <c r="E700" i="34"/>
  <c r="E692" i="34"/>
  <c r="E684" i="34"/>
  <c r="E676" i="34"/>
  <c r="E668" i="34"/>
  <c r="E710" i="34"/>
  <c r="E702" i="34"/>
  <c r="E694" i="34"/>
  <c r="E686" i="34"/>
  <c r="E678" i="34"/>
  <c r="E670" i="34"/>
  <c r="E647" i="34"/>
  <c r="E646" i="34"/>
  <c r="E645" i="34"/>
  <c r="E629" i="34"/>
  <c r="E669" i="34"/>
  <c r="E697" i="34"/>
  <c r="E672" i="34"/>
  <c r="E626" i="34"/>
  <c r="E624" i="34"/>
  <c r="F624" i="34" s="1"/>
  <c r="F672" i="34" s="1"/>
  <c r="E713" i="34"/>
  <c r="E689" i="34"/>
  <c r="E627" i="34"/>
  <c r="E705" i="34"/>
  <c r="E625" i="34"/>
  <c r="E673" i="34"/>
  <c r="E681" i="34"/>
  <c r="E628" i="34"/>
  <c r="E624" i="24"/>
  <c r="F624" i="24" s="1"/>
  <c r="E702" i="24"/>
  <c r="E679" i="24"/>
  <c r="E640" i="24"/>
  <c r="E710" i="24"/>
  <c r="E695" i="24"/>
  <c r="E627" i="24"/>
  <c r="E680" i="24"/>
  <c r="E693" i="24"/>
  <c r="E681" i="24"/>
  <c r="E672" i="24"/>
  <c r="E688" i="24"/>
  <c r="E692" i="24"/>
  <c r="E709" i="24"/>
  <c r="E639" i="24"/>
  <c r="E630" i="24"/>
  <c r="E643" i="24"/>
  <c r="E713" i="24"/>
  <c r="E629" i="24"/>
  <c r="E707" i="24"/>
  <c r="E682" i="24"/>
  <c r="E677" i="24"/>
  <c r="E696" i="24"/>
  <c r="E700" i="24"/>
  <c r="E642" i="24"/>
  <c r="E636" i="24"/>
  <c r="E704" i="24"/>
  <c r="E670" i="24"/>
  <c r="E638" i="24"/>
  <c r="E646" i="24"/>
  <c r="E644" i="24"/>
  <c r="E641" i="24"/>
  <c r="E697" i="24"/>
  <c r="E686" i="24"/>
  <c r="E712" i="24"/>
  <c r="E690" i="24"/>
  <c r="E675" i="24"/>
  <c r="E685" i="24"/>
  <c r="E635" i="24"/>
  <c r="E647" i="24"/>
  <c r="E673" i="24"/>
  <c r="E645" i="24"/>
  <c r="E671" i="24"/>
  <c r="E711" i="24"/>
  <c r="E687" i="24"/>
  <c r="E628" i="24"/>
  <c r="E698" i="24"/>
  <c r="E637" i="24"/>
  <c r="E683" i="24"/>
  <c r="E708" i="24"/>
  <c r="E626" i="24"/>
  <c r="E691" i="24"/>
  <c r="E678" i="24"/>
  <c r="E669" i="24"/>
  <c r="E705" i="24"/>
  <c r="E625" i="24"/>
  <c r="E689" i="24"/>
  <c r="E668" i="24"/>
  <c r="E706" i="24"/>
  <c r="E633" i="24"/>
  <c r="E699" i="24"/>
  <c r="E634" i="24"/>
  <c r="E694" i="24"/>
  <c r="E674" i="24"/>
  <c r="E632" i="24"/>
  <c r="E631" i="24"/>
  <c r="E703" i="24"/>
  <c r="E676" i="24"/>
  <c r="E701" i="24"/>
  <c r="C168" i="8" l="1"/>
  <c r="D421" i="24"/>
  <c r="F697" i="24"/>
  <c r="F696" i="24"/>
  <c r="F676" i="24"/>
  <c r="F675" i="24"/>
  <c r="F694" i="24"/>
  <c r="F630" i="24"/>
  <c r="F687" i="24"/>
  <c r="F672" i="24"/>
  <c r="F629" i="24"/>
  <c r="F626" i="24"/>
  <c r="F707" i="24"/>
  <c r="F705" i="24"/>
  <c r="F686" i="24"/>
  <c r="F689" i="24"/>
  <c r="F684" i="24"/>
  <c r="F671" i="24"/>
  <c r="F670" i="24"/>
  <c r="F678" i="24"/>
  <c r="F627" i="24"/>
  <c r="F677" i="24"/>
  <c r="F625" i="24"/>
  <c r="F701" i="24"/>
  <c r="F643" i="24"/>
  <c r="F680" i="24"/>
  <c r="F635" i="24"/>
  <c r="F681" i="24"/>
  <c r="F683" i="24"/>
  <c r="F641" i="24"/>
  <c r="F642" i="24"/>
  <c r="F646" i="24"/>
  <c r="F706" i="24"/>
  <c r="F692" i="24"/>
  <c r="F688" i="24"/>
  <c r="F695" i="24"/>
  <c r="F698" i="24"/>
  <c r="F639" i="24"/>
  <c r="F708" i="24"/>
  <c r="F711" i="24"/>
  <c r="F673" i="24"/>
  <c r="F682" i="24"/>
  <c r="F633" i="24"/>
  <c r="F634" i="24"/>
  <c r="F637" i="24"/>
  <c r="F700" i="24"/>
  <c r="F679" i="24"/>
  <c r="F644" i="24"/>
  <c r="F668" i="24"/>
  <c r="F685" i="24"/>
  <c r="F699" i="24"/>
  <c r="F703" i="24"/>
  <c r="F709" i="24"/>
  <c r="F640" i="24"/>
  <c r="F712" i="24"/>
  <c r="F628" i="24"/>
  <c r="F702" i="24"/>
  <c r="F669" i="24"/>
  <c r="F645" i="24"/>
  <c r="F710" i="24"/>
  <c r="F632" i="24"/>
  <c r="F690" i="24"/>
  <c r="F638" i="24"/>
  <c r="F713" i="24"/>
  <c r="F693" i="24"/>
  <c r="F704" i="24"/>
  <c r="F691" i="24"/>
  <c r="F716" i="24"/>
  <c r="F647" i="24"/>
  <c r="F631" i="24"/>
  <c r="F636" i="24"/>
  <c r="F674" i="24"/>
  <c r="F702" i="34"/>
  <c r="F629" i="34"/>
  <c r="F631" i="34"/>
  <c r="F705" i="34"/>
  <c r="F713" i="34"/>
  <c r="F671" i="34"/>
  <c r="F632" i="34"/>
  <c r="F679" i="34"/>
  <c r="F639" i="34"/>
  <c r="F698" i="34"/>
  <c r="F640" i="34"/>
  <c r="F706" i="34"/>
  <c r="F628" i="34"/>
  <c r="F691" i="34"/>
  <c r="F680" i="34"/>
  <c r="F625" i="34"/>
  <c r="G625" i="34" s="1"/>
  <c r="F699" i="34"/>
  <c r="F688" i="34"/>
  <c r="F647" i="34"/>
  <c r="F670" i="34"/>
  <c r="F633" i="34"/>
  <c r="F641" i="34"/>
  <c r="F707" i="34"/>
  <c r="F668" i="34"/>
  <c r="F687" i="34"/>
  <c r="F677" i="34"/>
  <c r="F696" i="34"/>
  <c r="F669" i="34"/>
  <c r="F674" i="34"/>
  <c r="F634" i="34"/>
  <c r="F642" i="34"/>
  <c r="F716" i="34"/>
  <c r="F676" i="34"/>
  <c r="F695" i="34"/>
  <c r="F685" i="34"/>
  <c r="F704" i="34"/>
  <c r="F694" i="34"/>
  <c r="F626" i="34"/>
  <c r="F635" i="34"/>
  <c r="F643" i="34"/>
  <c r="F673" i="34"/>
  <c r="F684" i="34"/>
  <c r="F703" i="34"/>
  <c r="F693" i="34"/>
  <c r="F712" i="34"/>
  <c r="F627" i="34"/>
  <c r="F646" i="34"/>
  <c r="F636" i="34"/>
  <c r="F644" i="34"/>
  <c r="F681" i="34"/>
  <c r="F692" i="34"/>
  <c r="F711" i="34"/>
  <c r="F701" i="34"/>
  <c r="F645" i="34"/>
  <c r="F686" i="34"/>
  <c r="F637" i="34"/>
  <c r="F675" i="34"/>
  <c r="F689" i="34"/>
  <c r="F700" i="34"/>
  <c r="F682" i="34"/>
  <c r="F709" i="34"/>
  <c r="F710" i="34"/>
  <c r="F678" i="34"/>
  <c r="F630" i="34"/>
  <c r="F638" i="34"/>
  <c r="F683" i="34"/>
  <c r="F697" i="34"/>
  <c r="F708" i="34"/>
  <c r="F690" i="34"/>
  <c r="E715" i="34"/>
  <c r="E715" i="24"/>
  <c r="C172" i="8" l="1"/>
  <c r="D424" i="24"/>
  <c r="C177" i="8" s="1"/>
  <c r="F715" i="24"/>
  <c r="G625" i="24"/>
  <c r="F715" i="34"/>
  <c r="G701" i="34"/>
  <c r="G682" i="34"/>
  <c r="M682" i="34" s="1"/>
  <c r="G700" i="34"/>
  <c r="G689" i="34"/>
  <c r="G670" i="34"/>
  <c r="M670" i="34" s="1"/>
  <c r="G680" i="34"/>
  <c r="M680" i="34" s="1"/>
  <c r="G640" i="34"/>
  <c r="G683" i="34"/>
  <c r="G675" i="34"/>
  <c r="G706" i="34"/>
  <c r="M706" i="34" s="1"/>
  <c r="G704" i="34"/>
  <c r="M704" i="34" s="1"/>
  <c r="G709" i="34"/>
  <c r="G688" i="34"/>
  <c r="M688" i="34" s="1"/>
  <c r="G693" i="34"/>
  <c r="G674" i="34"/>
  <c r="G692" i="34"/>
  <c r="M692" i="34" s="1"/>
  <c r="G681" i="34"/>
  <c r="G647" i="34"/>
  <c r="G672" i="34"/>
  <c r="M672" i="34" s="1"/>
  <c r="G632" i="34"/>
  <c r="G642" i="34"/>
  <c r="G641" i="34"/>
  <c r="G694" i="34"/>
  <c r="G697" i="34"/>
  <c r="M697" i="34" s="1"/>
  <c r="G636" i="34"/>
  <c r="G685" i="34"/>
  <c r="M685" i="34" s="1"/>
  <c r="G711" i="34"/>
  <c r="G684" i="34"/>
  <c r="M684" i="34" s="1"/>
  <c r="G673" i="34"/>
  <c r="M673" i="34" s="1"/>
  <c r="G646" i="34"/>
  <c r="G716" i="34"/>
  <c r="G627" i="34"/>
  <c r="G634" i="34"/>
  <c r="G633" i="34"/>
  <c r="G713" i="34"/>
  <c r="M713" i="34" s="1"/>
  <c r="G637" i="34"/>
  <c r="G708" i="34"/>
  <c r="G635" i="34"/>
  <c r="G677" i="34"/>
  <c r="G703" i="34"/>
  <c r="G676" i="34"/>
  <c r="M676" i="34" s="1"/>
  <c r="G710" i="34"/>
  <c r="G645" i="34"/>
  <c r="G638" i="34"/>
  <c r="G631" i="34"/>
  <c r="K644" i="34" s="1"/>
  <c r="G671" i="34"/>
  <c r="M671" i="34" s="1"/>
  <c r="G626" i="34"/>
  <c r="G687" i="34"/>
  <c r="G628" i="34"/>
  <c r="G669" i="34"/>
  <c r="M669" i="34" s="1"/>
  <c r="G695" i="34"/>
  <c r="M695" i="34" s="1"/>
  <c r="G668" i="34"/>
  <c r="M668" i="34" s="1"/>
  <c r="M715" i="34" s="1"/>
  <c r="G702" i="34"/>
  <c r="M702" i="34" s="1"/>
  <c r="G712" i="34"/>
  <c r="M712" i="34" s="1"/>
  <c r="G629" i="34"/>
  <c r="I629" i="34" s="1"/>
  <c r="G707" i="34"/>
  <c r="M707" i="34" s="1"/>
  <c r="G639" i="34"/>
  <c r="G691" i="34"/>
  <c r="M691" i="34" s="1"/>
  <c r="G690" i="34"/>
  <c r="G678" i="34"/>
  <c r="M678" i="34" s="1"/>
  <c r="G698" i="34"/>
  <c r="M698" i="34" s="1"/>
  <c r="G679" i="34"/>
  <c r="M679" i="34" s="1"/>
  <c r="G705" i="34"/>
  <c r="M705" i="34" s="1"/>
  <c r="G686" i="34"/>
  <c r="G696" i="34"/>
  <c r="M696" i="34" s="1"/>
  <c r="G643" i="34"/>
  <c r="G630" i="34"/>
  <c r="J630" i="34" s="1"/>
  <c r="G644" i="34"/>
  <c r="G699" i="34"/>
  <c r="M699" i="34" s="1"/>
  <c r="G710" i="24" l="1"/>
  <c r="G645" i="24"/>
  <c r="G704" i="24"/>
  <c r="G705" i="24"/>
  <c r="G699" i="24"/>
  <c r="G630" i="24"/>
  <c r="G639" i="24"/>
  <c r="G684" i="24"/>
  <c r="G632" i="24"/>
  <c r="G697" i="24"/>
  <c r="G643" i="24"/>
  <c r="G631" i="24"/>
  <c r="G669" i="24"/>
  <c r="G626" i="24"/>
  <c r="G709" i="24"/>
  <c r="G690" i="24"/>
  <c r="G687" i="24"/>
  <c r="G712" i="24"/>
  <c r="G644" i="24"/>
  <c r="G702" i="24"/>
  <c r="G629" i="24"/>
  <c r="G691" i="24"/>
  <c r="G627" i="24"/>
  <c r="G679" i="24"/>
  <c r="G694" i="24"/>
  <c r="G635" i="24"/>
  <c r="G636" i="24"/>
  <c r="G641" i="24"/>
  <c r="G713" i="24"/>
  <c r="G681" i="24"/>
  <c r="G680" i="24"/>
  <c r="G703" i="24"/>
  <c r="G708" i="24"/>
  <c r="G634" i="24"/>
  <c r="G674" i="24"/>
  <c r="G711" i="24"/>
  <c r="G672" i="24"/>
  <c r="G686" i="24"/>
  <c r="G706" i="24"/>
  <c r="G676" i="24"/>
  <c r="G675" i="24"/>
  <c r="G716" i="24"/>
  <c r="G695" i="24"/>
  <c r="G685" i="24"/>
  <c r="G689" i="24"/>
  <c r="G670" i="24"/>
  <c r="G637" i="24"/>
  <c r="G692" i="24"/>
  <c r="G693" i="24"/>
  <c r="G678" i="24"/>
  <c r="G698" i="24"/>
  <c r="G671" i="24"/>
  <c r="G642" i="24"/>
  <c r="G701" i="24"/>
  <c r="G688" i="24"/>
  <c r="G640" i="24"/>
  <c r="G707" i="24"/>
  <c r="G673" i="24"/>
  <c r="G646" i="24"/>
  <c r="G638" i="24"/>
  <c r="G700" i="24"/>
  <c r="G647" i="24"/>
  <c r="G682" i="24"/>
  <c r="G633" i="24"/>
  <c r="G628" i="24"/>
  <c r="G668" i="24"/>
  <c r="G677" i="24"/>
  <c r="G696" i="24"/>
  <c r="G683" i="24"/>
  <c r="I687" i="34"/>
  <c r="I713" i="34"/>
  <c r="I686" i="34"/>
  <c r="I699" i="34"/>
  <c r="I640" i="34"/>
  <c r="I632" i="34"/>
  <c r="I698" i="34"/>
  <c r="I693" i="34"/>
  <c r="I645" i="34"/>
  <c r="I668" i="34"/>
  <c r="I694" i="34"/>
  <c r="I630" i="34"/>
  <c r="I679" i="34"/>
  <c r="I705" i="34"/>
  <c r="I678" i="34"/>
  <c r="I691" i="34"/>
  <c r="I639" i="34"/>
  <c r="I712" i="34"/>
  <c r="I690" i="34"/>
  <c r="I701" i="34"/>
  <c r="I692" i="34"/>
  <c r="I635" i="34"/>
  <c r="I641" i="34"/>
  <c r="I671" i="34"/>
  <c r="I697" i="34"/>
  <c r="I670" i="34"/>
  <c r="I683" i="34"/>
  <c r="I638" i="34"/>
  <c r="I704" i="34"/>
  <c r="I682" i="34"/>
  <c r="I677" i="34"/>
  <c r="I643" i="34"/>
  <c r="I707" i="34"/>
  <c r="I708" i="34"/>
  <c r="I689" i="34"/>
  <c r="I647" i="34"/>
  <c r="I675" i="34"/>
  <c r="I637" i="34"/>
  <c r="I696" i="34"/>
  <c r="I674" i="34"/>
  <c r="I673" i="34"/>
  <c r="I711" i="34"/>
  <c r="I680" i="34"/>
  <c r="I676" i="34"/>
  <c r="I700" i="34"/>
  <c r="I681" i="34"/>
  <c r="I646" i="34"/>
  <c r="I644" i="34"/>
  <c r="I636" i="34"/>
  <c r="I688" i="34"/>
  <c r="I709" i="34"/>
  <c r="I669" i="34"/>
  <c r="I710" i="34"/>
  <c r="I631" i="34"/>
  <c r="I695" i="34"/>
  <c r="I633" i="34"/>
  <c r="I703" i="34"/>
  <c r="I684" i="34"/>
  <c r="I702" i="34"/>
  <c r="I716" i="34"/>
  <c r="I642" i="34"/>
  <c r="I634" i="34"/>
  <c r="I672" i="34"/>
  <c r="I685" i="34"/>
  <c r="I706" i="34"/>
  <c r="G715" i="34"/>
  <c r="H628" i="34"/>
  <c r="K681" i="34"/>
  <c r="K707" i="34"/>
  <c r="K688" i="34"/>
  <c r="K669" i="34"/>
  <c r="K692" i="34"/>
  <c r="K671" i="34"/>
  <c r="K705" i="34"/>
  <c r="K674" i="34"/>
  <c r="K696" i="34"/>
  <c r="K673" i="34"/>
  <c r="K699" i="34"/>
  <c r="K680" i="34"/>
  <c r="K706" i="34"/>
  <c r="K684" i="34"/>
  <c r="K711" i="34"/>
  <c r="K686" i="34"/>
  <c r="K700" i="34"/>
  <c r="K710" i="34"/>
  <c r="K691" i="34"/>
  <c r="K672" i="34"/>
  <c r="K698" i="34"/>
  <c r="K676" i="34"/>
  <c r="K670" i="34"/>
  <c r="K712" i="34"/>
  <c r="K679" i="34"/>
  <c r="K677" i="34"/>
  <c r="K702" i="34"/>
  <c r="K683" i="34"/>
  <c r="K709" i="34"/>
  <c r="K690" i="34"/>
  <c r="K668" i="34"/>
  <c r="K715" i="34" s="1"/>
  <c r="K689" i="34"/>
  <c r="K713" i="34"/>
  <c r="K694" i="34"/>
  <c r="K675" i="34"/>
  <c r="K701" i="34"/>
  <c r="K682" i="34"/>
  <c r="K703" i="34"/>
  <c r="K693" i="34"/>
  <c r="K716" i="34"/>
  <c r="K697" i="34"/>
  <c r="K678" i="34"/>
  <c r="K704" i="34"/>
  <c r="K685" i="34"/>
  <c r="K708" i="34"/>
  <c r="K687" i="34"/>
  <c r="K695" i="34"/>
  <c r="J692" i="34"/>
  <c r="J681" i="34"/>
  <c r="J699" i="34"/>
  <c r="J640" i="34"/>
  <c r="J632" i="34"/>
  <c r="J709" i="34"/>
  <c r="J695" i="34"/>
  <c r="J673" i="34"/>
  <c r="J705" i="34"/>
  <c r="J669" i="34"/>
  <c r="J684" i="34"/>
  <c r="J710" i="34"/>
  <c r="J691" i="34"/>
  <c r="J639" i="34"/>
  <c r="J631" i="34"/>
  <c r="J701" i="34"/>
  <c r="J687" i="34"/>
  <c r="J706" i="34"/>
  <c r="J688" i="34"/>
  <c r="J676" i="34"/>
  <c r="J702" i="34"/>
  <c r="J683" i="34"/>
  <c r="J638" i="34"/>
  <c r="J712" i="34"/>
  <c r="J693" i="34"/>
  <c r="J679" i="34"/>
  <c r="J647" i="34"/>
  <c r="L647" i="34" s="1"/>
  <c r="J635" i="34"/>
  <c r="J670" i="34"/>
  <c r="J668" i="34"/>
  <c r="J694" i="34"/>
  <c r="J675" i="34"/>
  <c r="J637" i="34"/>
  <c r="J704" i="34"/>
  <c r="J685" i="34"/>
  <c r="J671" i="34"/>
  <c r="J682" i="34"/>
  <c r="J678" i="34"/>
  <c r="J713" i="34"/>
  <c r="J686" i="34"/>
  <c r="J644" i="34"/>
  <c r="J636" i="34"/>
  <c r="J696" i="34"/>
  <c r="J677" i="34"/>
  <c r="J674" i="34"/>
  <c r="J698" i="34"/>
  <c r="J643" i="34"/>
  <c r="J646" i="34"/>
  <c r="J708" i="34"/>
  <c r="J697" i="34"/>
  <c r="J716" i="34"/>
  <c r="J642" i="34"/>
  <c r="J634" i="34"/>
  <c r="J680" i="34"/>
  <c r="J711" i="34"/>
  <c r="J690" i="34"/>
  <c r="J700" i="34"/>
  <c r="J689" i="34"/>
  <c r="J707" i="34"/>
  <c r="J641" i="34"/>
  <c r="J633" i="34"/>
  <c r="J672" i="34"/>
  <c r="J703" i="34"/>
  <c r="J645" i="34"/>
  <c r="G715" i="24" l="1"/>
  <c r="H628" i="24"/>
  <c r="I715" i="34"/>
  <c r="L710" i="34"/>
  <c r="M710" i="34" s="1"/>
  <c r="L699" i="34"/>
  <c r="L680" i="34"/>
  <c r="L698" i="34"/>
  <c r="L679" i="34"/>
  <c r="L708" i="34"/>
  <c r="M708" i="34" s="1"/>
  <c r="L677" i="34"/>
  <c r="M677" i="34" s="1"/>
  <c r="L707" i="34"/>
  <c r="L702" i="34"/>
  <c r="L691" i="34"/>
  <c r="L709" i="34"/>
  <c r="M709" i="34" s="1"/>
  <c r="L690" i="34"/>
  <c r="M690" i="34" s="1"/>
  <c r="L671" i="34"/>
  <c r="L684" i="34"/>
  <c r="L704" i="34"/>
  <c r="L672" i="34"/>
  <c r="L706" i="34"/>
  <c r="L694" i="34"/>
  <c r="M694" i="34" s="1"/>
  <c r="L683" i="34"/>
  <c r="M683" i="34" s="1"/>
  <c r="L701" i="34"/>
  <c r="M701" i="34" s="1"/>
  <c r="L682" i="34"/>
  <c r="L713" i="34"/>
  <c r="L700" i="34"/>
  <c r="M700" i="34" s="1"/>
  <c r="L703" i="34"/>
  <c r="M703" i="34" s="1"/>
  <c r="L688" i="34"/>
  <c r="L686" i="34"/>
  <c r="M686" i="34" s="1"/>
  <c r="L675" i="34"/>
  <c r="M675" i="34" s="1"/>
  <c r="L693" i="34"/>
  <c r="M693" i="34" s="1"/>
  <c r="L674" i="34"/>
  <c r="M674" i="34" s="1"/>
  <c r="L705" i="34"/>
  <c r="L676" i="34"/>
  <c r="L670" i="34"/>
  <c r="L673" i="34"/>
  <c r="L678" i="34"/>
  <c r="L712" i="34"/>
  <c r="L685" i="34"/>
  <c r="L711" i="34"/>
  <c r="M711" i="34" s="1"/>
  <c r="L697" i="34"/>
  <c r="L692" i="34"/>
  <c r="L689" i="34"/>
  <c r="M689" i="34" s="1"/>
  <c r="L687" i="34"/>
  <c r="M687" i="34" s="1"/>
  <c r="L716" i="34"/>
  <c r="L696" i="34"/>
  <c r="L669" i="34"/>
  <c r="L695" i="34"/>
  <c r="L681" i="34"/>
  <c r="M681" i="34" s="1"/>
  <c r="L668" i="34"/>
  <c r="L715" i="34" s="1"/>
  <c r="H674" i="34"/>
  <c r="H692" i="34"/>
  <c r="H673" i="34"/>
  <c r="H646" i="34"/>
  <c r="H644" i="34"/>
  <c r="H636" i="34"/>
  <c r="H693" i="34"/>
  <c r="H630" i="34"/>
  <c r="H698" i="34"/>
  <c r="H639" i="34"/>
  <c r="H711" i="34"/>
  <c r="H684" i="34"/>
  <c r="H710" i="34"/>
  <c r="H645" i="34"/>
  <c r="H643" i="34"/>
  <c r="H635" i="34"/>
  <c r="H685" i="34"/>
  <c r="H712" i="34"/>
  <c r="H697" i="34"/>
  <c r="H629" i="34"/>
  <c r="H703" i="34"/>
  <c r="H676" i="34"/>
  <c r="H702" i="34"/>
  <c r="H716" i="34"/>
  <c r="H642" i="34"/>
  <c r="H634" i="34"/>
  <c r="H677" i="34"/>
  <c r="H671" i="34"/>
  <c r="H678" i="34"/>
  <c r="H672" i="34"/>
  <c r="H695" i="34"/>
  <c r="H713" i="34"/>
  <c r="H694" i="34"/>
  <c r="H707" i="34"/>
  <c r="H641" i="34"/>
  <c r="H633" i="34"/>
  <c r="H669" i="34"/>
  <c r="H688" i="34"/>
  <c r="H691" i="34"/>
  <c r="H706" i="34"/>
  <c r="H687" i="34"/>
  <c r="H705" i="34"/>
  <c r="H686" i="34"/>
  <c r="H699" i="34"/>
  <c r="H640" i="34"/>
  <c r="H632" i="34"/>
  <c r="H680" i="34"/>
  <c r="H704" i="34"/>
  <c r="H679" i="34"/>
  <c r="H631" i="34"/>
  <c r="H690" i="34"/>
  <c r="H708" i="34"/>
  <c r="H689" i="34"/>
  <c r="H670" i="34"/>
  <c r="H683" i="34"/>
  <c r="H638" i="34"/>
  <c r="H709" i="34"/>
  <c r="H668" i="34"/>
  <c r="H682" i="34"/>
  <c r="H700" i="34"/>
  <c r="H681" i="34"/>
  <c r="H647" i="34"/>
  <c r="H675" i="34"/>
  <c r="H637" i="34"/>
  <c r="H701" i="34"/>
  <c r="H696" i="34"/>
  <c r="J715" i="34"/>
  <c r="H705" i="24" l="1"/>
  <c r="H641" i="24"/>
  <c r="H678" i="24"/>
  <c r="H677" i="24"/>
  <c r="H630" i="24"/>
  <c r="H646" i="24"/>
  <c r="H629" i="24"/>
  <c r="H681" i="24"/>
  <c r="H700" i="24"/>
  <c r="H644" i="24"/>
  <c r="H637" i="24"/>
  <c r="H640" i="24"/>
  <c r="H716" i="24"/>
  <c r="H696" i="24"/>
  <c r="H698" i="24"/>
  <c r="H645" i="24"/>
  <c r="H685" i="24"/>
  <c r="H699" i="24"/>
  <c r="H632" i="24"/>
  <c r="H671" i="24"/>
  <c r="H694" i="24"/>
  <c r="H682" i="24"/>
  <c r="H693" i="24"/>
  <c r="H697" i="24"/>
  <c r="H675" i="24"/>
  <c r="H639" i="24"/>
  <c r="H703" i="24"/>
  <c r="H638" i="24"/>
  <c r="H673" i="24"/>
  <c r="H706" i="24"/>
  <c r="H686" i="24"/>
  <c r="H647" i="24"/>
  <c r="H672" i="24"/>
  <c r="H676" i="24"/>
  <c r="H683" i="24"/>
  <c r="H643" i="24"/>
  <c r="H704" i="24"/>
  <c r="H689" i="24"/>
  <c r="H710" i="24"/>
  <c r="H701" i="24"/>
  <c r="H674" i="24"/>
  <c r="H636" i="24"/>
  <c r="H709" i="24"/>
  <c r="H679" i="24"/>
  <c r="H692" i="24"/>
  <c r="H668" i="24"/>
  <c r="H642" i="24"/>
  <c r="H702" i="24"/>
  <c r="H691" i="24"/>
  <c r="H712" i="24"/>
  <c r="H690" i="24"/>
  <c r="H633" i="24"/>
  <c r="H669" i="24"/>
  <c r="H680" i="24"/>
  <c r="H687" i="24"/>
  <c r="H695" i="24"/>
  <c r="H684" i="24"/>
  <c r="H708" i="24"/>
  <c r="H713" i="24"/>
  <c r="H707" i="24"/>
  <c r="H631" i="24"/>
  <c r="H634" i="24"/>
  <c r="H635" i="24"/>
  <c r="H688" i="24"/>
  <c r="H670" i="24"/>
  <c r="H711" i="24"/>
  <c r="H715" i="34"/>
  <c r="H715" i="24" l="1"/>
  <c r="I629" i="24"/>
  <c r="I688" i="24" l="1"/>
  <c r="I698" i="24"/>
  <c r="I699" i="24"/>
  <c r="I645" i="24"/>
  <c r="I639" i="24"/>
  <c r="I671" i="24"/>
  <c r="I697" i="24"/>
  <c r="I647" i="24"/>
  <c r="I692" i="24"/>
  <c r="I687" i="24"/>
  <c r="I706" i="24"/>
  <c r="I680" i="24"/>
  <c r="I691" i="24"/>
  <c r="I679" i="24"/>
  <c r="I644" i="24"/>
  <c r="I631" i="24"/>
  <c r="I640" i="24"/>
  <c r="I677" i="24"/>
  <c r="I641" i="24"/>
  <c r="I634" i="24"/>
  <c r="I630" i="24"/>
  <c r="I676" i="24"/>
  <c r="I710" i="24"/>
  <c r="I672" i="24"/>
  <c r="I675" i="24"/>
  <c r="I674" i="24"/>
  <c r="I636" i="24"/>
  <c r="I703" i="24"/>
  <c r="I632" i="24"/>
  <c r="I668" i="24"/>
  <c r="I638" i="24"/>
  <c r="I712" i="24"/>
  <c r="I682" i="24"/>
  <c r="I693" i="24"/>
  <c r="I702" i="24"/>
  <c r="I708" i="24"/>
  <c r="I670" i="24"/>
  <c r="I669" i="24"/>
  <c r="I716" i="24"/>
  <c r="I689" i="24"/>
  <c r="I709" i="24"/>
  <c r="I711" i="24"/>
  <c r="I646" i="24"/>
  <c r="I678" i="24"/>
  <c r="I694" i="24"/>
  <c r="I700" i="24"/>
  <c r="I642" i="24"/>
  <c r="I643" i="24"/>
  <c r="I695" i="24"/>
  <c r="I683" i="24"/>
  <c r="I673" i="24"/>
  <c r="I633" i="24"/>
  <c r="I635" i="24"/>
  <c r="I690" i="24"/>
  <c r="I704" i="24"/>
  <c r="I684" i="24"/>
  <c r="I713" i="24"/>
  <c r="I707" i="24"/>
  <c r="I686" i="24"/>
  <c r="I681" i="24"/>
  <c r="I637" i="24"/>
  <c r="I701" i="24"/>
  <c r="I696" i="24"/>
  <c r="I705" i="24"/>
  <c r="I685" i="24"/>
  <c r="I715" i="24" l="1"/>
  <c r="J630" i="24"/>
  <c r="J701" i="24" l="1"/>
  <c r="J689" i="24"/>
  <c r="J645" i="24"/>
  <c r="J637" i="24"/>
  <c r="J671" i="24"/>
  <c r="J634" i="24"/>
  <c r="J670" i="24"/>
  <c r="J638" i="24"/>
  <c r="J631" i="24"/>
  <c r="J643" i="24"/>
  <c r="J680" i="24"/>
  <c r="J692" i="24"/>
  <c r="J647" i="24"/>
  <c r="L647" i="24" s="1"/>
  <c r="J693" i="24"/>
  <c r="J681" i="24"/>
  <c r="J644" i="24"/>
  <c r="K644" i="24" s="1"/>
  <c r="J710" i="24"/>
  <c r="J640" i="24"/>
  <c r="J642" i="24"/>
  <c r="J694" i="24"/>
  <c r="J699" i="24"/>
  <c r="J690" i="24"/>
  <c r="J702" i="24"/>
  <c r="J685" i="24"/>
  <c r="J706" i="24"/>
  <c r="J636" i="24"/>
  <c r="J703" i="24"/>
  <c r="J632" i="24"/>
  <c r="J712" i="24"/>
  <c r="J639" i="24"/>
  <c r="J688" i="24"/>
  <c r="J683" i="24"/>
  <c r="J633" i="24"/>
  <c r="J716" i="24"/>
  <c r="J677" i="24"/>
  <c r="J679" i="24"/>
  <c r="J700" i="24"/>
  <c r="J696" i="24"/>
  <c r="J711" i="24"/>
  <c r="J687" i="24"/>
  <c r="J698" i="24"/>
  <c r="J673" i="24"/>
  <c r="J646" i="24"/>
  <c r="J707" i="24"/>
  <c r="J669" i="24"/>
  <c r="J674" i="24"/>
  <c r="J678" i="24"/>
  <c r="J684" i="24"/>
  <c r="J704" i="24"/>
  <c r="J675" i="24"/>
  <c r="J695" i="24"/>
  <c r="J713" i="24"/>
  <c r="J686" i="24"/>
  <c r="J676" i="24"/>
  <c r="J697" i="24"/>
  <c r="J691" i="24"/>
  <c r="J705" i="24"/>
  <c r="J635" i="24"/>
  <c r="J668" i="24"/>
  <c r="J682" i="24"/>
  <c r="J641" i="24"/>
  <c r="J708" i="24"/>
  <c r="J672" i="24"/>
  <c r="J709" i="24"/>
  <c r="K682" i="24" l="1"/>
  <c r="K681" i="24"/>
  <c r="K703" i="24"/>
  <c r="K694" i="24"/>
  <c r="K701" i="24"/>
  <c r="K705" i="24"/>
  <c r="K698" i="24"/>
  <c r="K706" i="24"/>
  <c r="K708" i="24"/>
  <c r="K704" i="24"/>
  <c r="K678" i="24"/>
  <c r="K689" i="24"/>
  <c r="K669" i="24"/>
  <c r="K709" i="24"/>
  <c r="K673" i="24"/>
  <c r="K710" i="24"/>
  <c r="K668" i="24"/>
  <c r="K715" i="24" s="1"/>
  <c r="K671" i="24"/>
  <c r="K686" i="24"/>
  <c r="K695" i="24"/>
  <c r="K674" i="24"/>
  <c r="K707" i="24"/>
  <c r="K670" i="24"/>
  <c r="K690" i="24"/>
  <c r="K683" i="24"/>
  <c r="K672" i="24"/>
  <c r="K677" i="24"/>
  <c r="K712" i="24"/>
  <c r="K688" i="24"/>
  <c r="K679" i="24"/>
  <c r="K676" i="24"/>
  <c r="K680" i="24"/>
  <c r="K697" i="24"/>
  <c r="K711" i="24"/>
  <c r="K684" i="24"/>
  <c r="K716" i="24"/>
  <c r="K696" i="24"/>
  <c r="K692" i="24"/>
  <c r="K713" i="24"/>
  <c r="K685" i="24"/>
  <c r="K691" i="24"/>
  <c r="K693" i="24"/>
  <c r="K699" i="24"/>
  <c r="K700" i="24"/>
  <c r="K675" i="24"/>
  <c r="K702" i="24"/>
  <c r="K687" i="24"/>
  <c r="L695" i="24"/>
  <c r="M695" i="24" s="1"/>
  <c r="I119" i="32" s="1"/>
  <c r="L683" i="24"/>
  <c r="M683" i="24" s="1"/>
  <c r="D87" i="32" s="1"/>
  <c r="L672" i="24"/>
  <c r="M672" i="24" s="1"/>
  <c r="G23" i="32" s="1"/>
  <c r="L705" i="24"/>
  <c r="M705" i="24" s="1"/>
  <c r="E183" i="32" s="1"/>
  <c r="L686" i="24"/>
  <c r="M686" i="24" s="1"/>
  <c r="G87" i="32" s="1"/>
  <c r="L669" i="24"/>
  <c r="M669" i="24" s="1"/>
  <c r="D23" i="32" s="1"/>
  <c r="L684" i="24"/>
  <c r="M684" i="24" s="1"/>
  <c r="E87" i="32" s="1"/>
  <c r="L712" i="24"/>
  <c r="M712" i="24" s="1"/>
  <c r="E215" i="32" s="1"/>
  <c r="L687" i="24"/>
  <c r="M687" i="24" s="1"/>
  <c r="H87" i="32" s="1"/>
  <c r="L700" i="24"/>
  <c r="M700" i="24" s="1"/>
  <c r="G151" i="32" s="1"/>
  <c r="L704" i="24"/>
  <c r="M704" i="24" s="1"/>
  <c r="D183" i="32" s="1"/>
  <c r="L698" i="24"/>
  <c r="M698" i="24" s="1"/>
  <c r="E151" i="32" s="1"/>
  <c r="L681" i="24"/>
  <c r="M681" i="24" s="1"/>
  <c r="I55" i="32" s="1"/>
  <c r="L713" i="24"/>
  <c r="M713" i="24" s="1"/>
  <c r="F215" i="32" s="1"/>
  <c r="L708" i="24"/>
  <c r="M708" i="24" s="1"/>
  <c r="H183" i="32" s="1"/>
  <c r="L685" i="24"/>
  <c r="M685" i="24" s="1"/>
  <c r="F87" i="32" s="1"/>
  <c r="L679" i="24"/>
  <c r="M679" i="24" s="1"/>
  <c r="L678" i="24"/>
  <c r="M678" i="24" s="1"/>
  <c r="L697" i="24"/>
  <c r="M697" i="24" s="1"/>
  <c r="D151" i="32" s="1"/>
  <c r="L682" i="24"/>
  <c r="M682" i="24" s="1"/>
  <c r="C87" i="32" s="1"/>
  <c r="L674" i="24"/>
  <c r="M674" i="24" s="1"/>
  <c r="I23" i="32" s="1"/>
  <c r="L707" i="24"/>
  <c r="M707" i="24" s="1"/>
  <c r="G183" i="32" s="1"/>
  <c r="L688" i="24"/>
  <c r="M688" i="24" s="1"/>
  <c r="I87" i="32" s="1"/>
  <c r="L703" i="24"/>
  <c r="M703" i="24" s="1"/>
  <c r="C183" i="32" s="1"/>
  <c r="L689" i="24"/>
  <c r="M689" i="24" s="1"/>
  <c r="C119" i="32" s="1"/>
  <c r="L709" i="24"/>
  <c r="M709" i="24" s="1"/>
  <c r="I183" i="32" s="1"/>
  <c r="L671" i="24"/>
  <c r="M671" i="24" s="1"/>
  <c r="F23" i="32" s="1"/>
  <c r="L673" i="24"/>
  <c r="M673" i="24" s="1"/>
  <c r="H23" i="32" s="1"/>
  <c r="L690" i="24"/>
  <c r="M690" i="24" s="1"/>
  <c r="D119" i="32" s="1"/>
  <c r="L702" i="24"/>
  <c r="M702" i="24" s="1"/>
  <c r="I151" i="32" s="1"/>
  <c r="L676" i="24"/>
  <c r="M676" i="24" s="1"/>
  <c r="D55" i="32" s="1"/>
  <c r="L675" i="24"/>
  <c r="M675" i="24" s="1"/>
  <c r="C55" i="32" s="1"/>
  <c r="L677" i="24"/>
  <c r="M677" i="24" s="1"/>
  <c r="L701" i="24"/>
  <c r="M701" i="24" s="1"/>
  <c r="H151" i="32" s="1"/>
  <c r="L716" i="24"/>
  <c r="L668" i="24"/>
  <c r="L680" i="24"/>
  <c r="M680" i="24" s="1"/>
  <c r="H55" i="32" s="1"/>
  <c r="L696" i="24"/>
  <c r="M696" i="24" s="1"/>
  <c r="C151" i="32" s="1"/>
  <c r="L710" i="24"/>
  <c r="M710" i="24" s="1"/>
  <c r="C215" i="32" s="1"/>
  <c r="L693" i="24"/>
  <c r="M693" i="24" s="1"/>
  <c r="L691" i="24"/>
  <c r="M691" i="24" s="1"/>
  <c r="L711" i="24"/>
  <c r="M711" i="24" s="1"/>
  <c r="D215" i="32" s="1"/>
  <c r="L699" i="24"/>
  <c r="M699" i="24" s="1"/>
  <c r="F151" i="32" s="1"/>
  <c r="L694" i="24"/>
  <c r="M694" i="24" s="1"/>
  <c r="H119" i="32" s="1"/>
  <c r="L670" i="24"/>
  <c r="M670" i="24" s="1"/>
  <c r="E23" i="32" s="1"/>
  <c r="L692" i="24"/>
  <c r="M692" i="24" s="1"/>
  <c r="L706" i="24"/>
  <c r="M706" i="24" s="1"/>
  <c r="F183" i="32" s="1"/>
  <c r="J715" i="24"/>
  <c r="E55" i="32" l="1"/>
  <c r="E119" i="32"/>
  <c r="G119" i="32"/>
  <c r="G55" i="32"/>
  <c r="F119" i="32"/>
  <c r="F55" i="32"/>
  <c r="L715" i="24"/>
  <c r="M668" i="24"/>
  <c r="M715" i="24" l="1"/>
  <c r="C23" i="32"/>
</calcChain>
</file>

<file path=xl/sharedStrings.xml><?xml version="1.0" encoding="utf-8"?>
<sst xmlns="http://schemas.openxmlformats.org/spreadsheetml/2006/main" count="4862" uniqueCount="1374">
  <si>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</si>
  <si>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</si>
  <si>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</si>
  <si>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</si>
  <si>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</si>
  <si>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</si>
  <si>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</si>
  <si>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</si>
  <si>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</si>
  <si>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</si>
  <si>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</si>
  <si>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</si>
  <si>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</si>
  <si>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</si>
  <si>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</si>
  <si>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</si>
  <si>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</si>
  <si>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</si>
  <si>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</si>
  <si>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</si>
  <si>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</si>
  <si>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</si>
  <si>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</si>
  <si>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</si>
  <si>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</si>
  <si>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</si>
  <si>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</si>
  <si>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</si>
  <si>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</si>
  <si>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</si>
  <si>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</si>
  <si>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</si>
  <si>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</si>
  <si>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</si>
  <si>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</si>
  <si>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</si>
  <si>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</si>
  <si>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</si>
  <si>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</si>
  <si>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</si>
  <si>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</si>
  <si>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</si>
  <si>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</si>
  <si>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</si>
  <si>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</si>
  <si>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</si>
  <si>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</si>
  <si>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</si>
  <si>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</si>
  <si>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</si>
  <si>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</si>
  <si>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</si>
  <si>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</si>
  <si>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</si>
  <si>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</si>
  <si>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</si>
  <si>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</si>
  <si>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</si>
  <si>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</si>
  <si>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</si>
  <si>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</si>
  <si>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</si>
  <si>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</si>
  <si>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</si>
  <si>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</si>
  <si>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</si>
  <si>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</si>
  <si>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</si>
  <si>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</si>
  <si>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</si>
  <si>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</si>
  <si>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</si>
  <si>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</si>
  <si>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</si>
  <si>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</si>
  <si>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</si>
  <si>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</si>
  <si>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</si>
  <si>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</si>
  <si>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</si>
  <si>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</si>
  <si>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</si>
  <si>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</si>
  <si>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</si>
  <si>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</si>
  <si>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</si>
  <si>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</si>
  <si>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</si>
  <si>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</si>
  <si>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</si>
  <si>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</si>
  <si>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</si>
  <si>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</si>
  <si>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</si>
  <si>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</si>
  <si>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</si>
  <si>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</si>
  <si>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</si>
  <si>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</si>
  <si>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</si>
  <si>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</si>
  <si>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</si>
  <si>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</si>
  <si>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</si>
  <si>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</si>
  <si>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</si>
  <si>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</si>
  <si>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</si>
  <si>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</si>
  <si>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</si>
  <si>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</si>
  <si>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</si>
  <si>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</si>
  <si>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</si>
  <si>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</si>
  <si>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</si>
  <si>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</si>
  <si>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</si>
  <si>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</si>
  <si>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</si>
  <si>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</si>
  <si>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</si>
  <si>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</si>
  <si>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</si>
  <si>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</si>
  <si>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</si>
  <si>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</si>
  <si>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</si>
  <si>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</si>
  <si>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</si>
  <si>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</si>
  <si>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</si>
  <si>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</si>
  <si>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</si>
  <si>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</si>
  <si>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</si>
  <si>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</si>
  <si>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</si>
  <si>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</si>
  <si>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</si>
  <si>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</si>
  <si>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</si>
  <si>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</si>
  <si>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</si>
  <si>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</si>
  <si>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</si>
  <si>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</si>
  <si>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</si>
  <si>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</si>
  <si>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</si>
  <si>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</si>
  <si>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</si>
  <si>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</si>
  <si>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</si>
  <si>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</si>
  <si>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</si>
  <si>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</si>
  <si>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</si>
  <si>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</si>
  <si>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</si>
  <si>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</si>
  <si>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</si>
  <si>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</si>
  <si>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</si>
  <si>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</si>
  <si>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</si>
  <si>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</si>
  <si>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</si>
  <si>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</si>
  <si>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</si>
  <si>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</si>
  <si>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</si>
  <si>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</si>
  <si>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</si>
  <si>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</si>
  <si>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</si>
  <si>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</si>
  <si>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</si>
  <si>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</si>
  <si>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</si>
  <si>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</si>
  <si>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</si>
  <si>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</si>
  <si>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</si>
  <si>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</si>
  <si>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</si>
  <si>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</si>
  <si>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</si>
  <si>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</si>
  <si>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</si>
  <si>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</si>
  <si>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</si>
  <si>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</si>
  <si>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</si>
  <si>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</si>
  <si>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</si>
  <si>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</si>
  <si>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</si>
  <si>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</si>
  <si>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</si>
  <si>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</si>
  <si>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</si>
  <si>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</si>
  <si>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</si>
  <si>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</si>
  <si>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</si>
  <si>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</si>
  <si>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</si>
  <si>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</si>
  <si>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</si>
  <si>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</si>
  <si>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</si>
  <si>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</si>
  <si>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</si>
  <si>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</si>
  <si>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</si>
  <si>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</si>
  <si>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</si>
  <si>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</si>
  <si>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</si>
  <si>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</si>
  <si>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</si>
  <si>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</si>
  <si>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</si>
  <si>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</si>
  <si>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</si>
  <si>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</si>
  <si>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</si>
  <si>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</si>
  <si>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</si>
  <si>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</si>
  <si>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</si>
  <si>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</si>
  <si>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</si>
  <si>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</si>
  <si>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</si>
  <si>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</si>
  <si>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</si>
  <si>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</si>
  <si>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</si>
  <si>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</si>
  <si>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</si>
  <si>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</si>
  <si>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</si>
  <si>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</si>
  <si>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</si>
  <si>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</si>
  <si>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</si>
  <si>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</si>
  <si>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</si>
  <si>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</si>
  <si>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</si>
  <si>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</si>
  <si>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</si>
  <si>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</si>
  <si>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</si>
  <si>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</si>
  <si>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</si>
  <si>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</si>
  <si>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</si>
  <si>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</si>
  <si>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</si>
  <si>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</si>
  <si>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</si>
  <si>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</si>
  <si>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</si>
  <si>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</si>
  <si>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</si>
  <si>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</si>
  <si>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</si>
  <si>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</si>
  <si>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</si>
  <si>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</si>
  <si>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</si>
  <si>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</si>
  <si>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</si>
  <si>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</si>
  <si>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</si>
  <si>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</si>
  <si>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</si>
  <si>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</si>
  <si>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</si>
  <si>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</si>
  <si>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</si>
  <si>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</si>
  <si>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</si>
  <si>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</si>
  <si>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</si>
  <si>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</si>
  <si>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</si>
  <si>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</si>
  <si>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</si>
  <si>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</si>
  <si>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</si>
  <si>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</si>
  <si>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</si>
  <si>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</si>
  <si>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</si>
  <si>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</si>
  <si>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</si>
  <si>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</si>
  <si>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</si>
  <si>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</si>
  <si>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</si>
  <si>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</si>
  <si>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</si>
  <si>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</si>
  <si>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</si>
  <si>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</si>
  <si>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</si>
  <si>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</si>
  <si>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</si>
  <si>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</si>
  <si>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</si>
  <si>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</si>
  <si>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</si>
  <si>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</si>
  <si>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</si>
  <si>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</si>
  <si>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</si>
  <si>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</si>
  <si>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</si>
  <si>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</si>
  <si>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</si>
  <si>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</si>
  <si>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</si>
  <si>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</si>
  <si>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</si>
  <si>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</si>
  <si>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</si>
  <si>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</si>
  <si>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</si>
  <si>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</si>
  <si>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</si>
  <si>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</si>
  <si>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</si>
  <si>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</si>
  <si>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</si>
  <si>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</si>
  <si>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</si>
  <si>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</si>
  <si>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</si>
  <si>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</si>
  <si>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</si>
  <si>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</si>
  <si>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</si>
  <si>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</si>
  <si>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</si>
  <si>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</si>
  <si>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</si>
  <si>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</si>
  <si>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</si>
  <si>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</si>
  <si>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</si>
  <si>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</si>
  <si>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</si>
  <si>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</si>
  <si>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</si>
  <si>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</si>
  <si>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</si>
  <si>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</si>
  <si>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</si>
  <si>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</si>
  <si>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</si>
  <si>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</si>
  <si>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</si>
  <si>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</si>
  <si>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</si>
  <si>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</si>
  <si>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</si>
  <si>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</si>
  <si>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</si>
  <si>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</si>
  <si>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</si>
  <si>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</si>
  <si>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</si>
  <si>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</si>
  <si>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</si>
  <si>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</si>
  <si>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</si>
  <si>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</si>
  <si>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</si>
  <si>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</si>
  <si>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</si>
  <si>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</si>
  <si>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</si>
  <si>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</si>
  <si>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</si>
  <si>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</si>
  <si>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</si>
  <si>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</si>
  <si>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</si>
  <si>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</si>
  <si>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</si>
  <si>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</si>
  <si>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</si>
  <si>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</si>
  <si>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</si>
  <si>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</si>
  <si>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</si>
  <si>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</si>
  <si>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</si>
  <si>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</si>
  <si>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</si>
  <si>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</si>
  <si>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</si>
  <si>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</si>
  <si>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</si>
  <si>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</si>
  <si>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</si>
  <si>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</si>
  <si>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</si>
  <si>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</si>
  <si>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</si>
  <si>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</si>
  <si>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</si>
  <si>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</si>
  <si>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</si>
  <si>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</si>
  <si>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</si>
  <si>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</si>
  <si>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</si>
  <si>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</si>
  <si>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</si>
  <si>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</si>
  <si>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</si>
  <si>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</si>
  <si>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</si>
  <si>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</si>
  <si>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</si>
  <si>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</si>
  <si>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</si>
  <si>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</si>
  <si>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</si>
  <si>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</si>
  <si>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</si>
  <si>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</si>
  <si>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</si>
  <si>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</si>
  <si>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</si>
  <si>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</si>
  <si>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</si>
  <si>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</si>
  <si>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</si>
  <si>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</si>
  <si>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</si>
  <si>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</si>
  <si>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</si>
  <si>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</si>
  <si>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</si>
  <si>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</si>
  <si>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</si>
  <si>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</si>
  <si>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</si>
  <si>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</si>
  <si>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</si>
  <si>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</si>
  <si>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</si>
  <si>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</si>
  <si>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</si>
  <si>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</si>
  <si>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</si>
  <si>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</si>
  <si>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</si>
  <si>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</si>
  <si>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</si>
  <si>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</si>
  <si>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</si>
  <si>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</si>
  <si>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</si>
  <si>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</si>
  <si>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</si>
  <si>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</si>
  <si>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</si>
  <si>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</si>
  <si>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</si>
  <si>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</si>
  <si>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</si>
  <si>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</si>
  <si>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</si>
  <si>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</si>
  <si>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</si>
  <si>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</si>
  <si>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</si>
  <si>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</si>
  <si>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</si>
  <si>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</si>
  <si>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</si>
  <si>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</si>
  <si>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</si>
  <si>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</si>
  <si>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</si>
  <si>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</si>
  <si>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</si>
  <si>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</si>
  <si>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</si>
  <si>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</si>
  <si>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</si>
  <si>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</si>
  <si>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</si>
  <si>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</si>
  <si>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</si>
  <si>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</si>
  <si>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</si>
  <si>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</si>
  <si>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</si>
  <si>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</si>
  <si>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</si>
  <si>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</si>
  <si>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</si>
  <si>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</si>
  <si>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</si>
  <si>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</si>
  <si>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</si>
  <si>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</si>
  <si>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</si>
  <si>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</si>
  <si>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</si>
  <si>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</si>
  <si>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</si>
  <si>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</si>
  <si>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</si>
  <si>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</si>
  <si>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</si>
  <si>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</si>
  <si>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</si>
  <si>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</si>
  <si>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</si>
  <si>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</si>
  <si>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</si>
  <si>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</si>
  <si>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</si>
  <si>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</si>
  <si>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</si>
  <si>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</si>
  <si>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</si>
  <si>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</si>
  <si>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</si>
  <si>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</si>
  <si>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</si>
  <si>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</si>
  <si>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</si>
  <si>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</si>
  <si>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</si>
  <si>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</si>
  <si>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</si>
  <si>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</si>
  <si>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</si>
  <si>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</si>
  <si>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</si>
  <si>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</si>
  <si>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</si>
  <si>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</si>
  <si>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</si>
  <si>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</si>
  <si>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</si>
  <si>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</si>
  <si>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</si>
  <si>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</si>
  <si>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</si>
  <si>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</si>
  <si>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</si>
  <si>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</si>
  <si>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</si>
  <si>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</si>
  <si>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</si>
  <si>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</si>
  <si>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</si>
  <si>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</si>
  <si>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</si>
  <si>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</si>
  <si>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</si>
  <si>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</si>
  <si>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</si>
  <si>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</si>
  <si>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</si>
  <si>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</si>
  <si>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</si>
  <si>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</si>
  <si>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</si>
  <si>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</si>
  <si>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</si>
  <si>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</si>
  <si>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</si>
  <si>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</si>
  <si>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</si>
  <si>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</si>
  <si>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</si>
  <si>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</si>
  <si>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</si>
  <si>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</si>
  <si>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</si>
  <si>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</si>
  <si>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</si>
  <si>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</si>
  <si>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</si>
  <si>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</si>
  <si>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</si>
  <si>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</si>
  <si>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</si>
  <si>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</si>
  <si>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</si>
  <si>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</si>
  <si>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</si>
  <si>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</si>
  <si>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</si>
  <si>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</si>
  <si>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</si>
  <si>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</si>
  <si>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</si>
  <si>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</si>
  <si>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</si>
  <si>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</si>
  <si>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</si>
  <si>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</si>
  <si>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</si>
  <si>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</si>
  <si>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</si>
  <si>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</si>
  <si>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</si>
  <si>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</si>
  <si>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</si>
  <si>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</si>
  <si>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</si>
  <si>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</si>
  <si>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</si>
  <si>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</si>
  <si>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</si>
  <si>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</si>
  <si>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</si>
  <si>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</si>
  <si>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</si>
  <si>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</si>
  <si>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</si>
  <si>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</si>
  <si>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</si>
  <si>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</si>
  <si>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</si>
  <si>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</si>
  <si>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</si>
  <si>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</si>
  <si>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</si>
  <si>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</si>
  <si>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</si>
  <si>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</si>
  <si>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</si>
  <si>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</si>
  <si>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</si>
  <si>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</si>
  <si>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</si>
  <si>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</si>
  <si>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</si>
  <si>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</si>
  <si>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</si>
  <si>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</si>
  <si>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</si>
  <si>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</si>
  <si>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</si>
  <si>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</si>
  <si>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</si>
  <si>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</si>
  <si>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</si>
  <si>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</si>
  <si>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</si>
  <si>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</si>
  <si>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</si>
  <si>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</si>
  <si>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</si>
  <si>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</si>
  <si>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</si>
  <si>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</si>
  <si>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</si>
  <si>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</si>
  <si>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</si>
  <si>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</si>
  <si>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</si>
  <si>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</si>
  <si>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</si>
  <si>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</si>
  <si>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</si>
  <si>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</si>
  <si>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</si>
  <si>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</si>
  <si>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</si>
  <si>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</si>
  <si>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</si>
  <si>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</si>
  <si>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</si>
  <si>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</si>
  <si>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</si>
  <si>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</si>
  <si>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</si>
  <si>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</si>
  <si>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</si>
  <si>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</si>
  <si>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</si>
  <si>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</si>
  <si>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</si>
  <si>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</si>
  <si>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</si>
  <si>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</si>
  <si>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</si>
  <si>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</si>
  <si>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</si>
  <si>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</si>
  <si>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</si>
  <si>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</si>
  <si>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</si>
  <si>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</si>
  <si>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</si>
  <si>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</si>
  <si>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</si>
  <si>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</si>
  <si>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</si>
  <si>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</si>
  <si>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</si>
  <si>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</si>
  <si>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</si>
  <si>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</si>
  <si>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</si>
  <si>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</si>
  <si>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</si>
  <si>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</si>
  <si>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</si>
  <si>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</si>
  <si>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</si>
  <si>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</si>
  <si>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</si>
  <si>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</si>
  <si>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</si>
  <si>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</si>
  <si>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</si>
  <si>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</si>
  <si>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</si>
  <si>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</si>
  <si>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</si>
  <si>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</si>
  <si>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</si>
  <si>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</si>
  <si>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</si>
  <si>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</si>
  <si>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</si>
  <si>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</si>
  <si>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</si>
  <si>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</si>
  <si>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</si>
  <si>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</si>
  <si>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</si>
  <si>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</si>
  <si>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</si>
  <si>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</si>
  <si>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</si>
  <si>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</si>
  <si>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</si>
  <si>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</si>
  <si>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</si>
  <si>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</si>
  <si>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</si>
  <si>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</si>
  <si>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</si>
  <si>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</si>
  <si>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</si>
  <si>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</si>
  <si>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</si>
  <si>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</si>
  <si>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</si>
  <si>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</si>
  <si>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</si>
  <si>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</si>
  <si>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</si>
  <si>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</si>
  <si>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</si>
  <si>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</si>
  <si>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</si>
  <si>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</si>
  <si>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</si>
  <si>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</si>
  <si>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</si>
  <si>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</si>
  <si>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</si>
  <si>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</si>
  <si>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</si>
  <si>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</si>
  <si>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</si>
  <si>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</si>
  <si>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</si>
  <si>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</si>
  <si>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</si>
  <si>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</si>
  <si>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</si>
  <si>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</si>
  <si>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</si>
  <si>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</si>
  <si>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</si>
  <si>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</si>
  <si>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</si>
  <si>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</si>
  <si>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</si>
  <si>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</si>
  <si>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</si>
  <si>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</si>
  <si>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</si>
  <si>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</si>
  <si>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</si>
  <si>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2. For Other Noncategorized Expenses: Report line items and amounts within "Other Noncategorized Expenses" that either have a value of $1,000,000 or more;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</si>
  <si>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</si>
  <si>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</si>
  <si>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</si>
  <si>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</si>
  <si>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</si>
  <si>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</si>
  <si>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</si>
  <si>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</si>
  <si>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</si>
  <si>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</si>
  <si>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</si>
  <si>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</si>
  <si>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</si>
  <si>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</si>
  <si>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</si>
  <si>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</si>
  <si>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</si>
  <si>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</si>
  <si>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</si>
  <si>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</si>
  <si>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</si>
  <si>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</si>
  <si>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</si>
  <si>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</si>
  <si>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</si>
  <si>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</si>
  <si>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</si>
  <si>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</si>
  <si>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</si>
  <si>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</si>
  <si>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</si>
  <si>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</si>
  <si>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</si>
  <si>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</si>
  <si>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</si>
  <si>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</si>
  <si>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</si>
  <si>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</si>
  <si>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</si>
  <si>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</si>
  <si>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</si>
  <si>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</si>
  <si>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</si>
  <si>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</si>
  <si>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</si>
  <si>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</si>
  <si>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</si>
  <si>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</si>
  <si>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</si>
  <si>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</si>
  <si>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</si>
  <si>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</si>
  <si>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</si>
  <si>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</si>
  <si>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</si>
  <si>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</si>
  <si>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</si>
  <si>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</si>
  <si>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</si>
  <si>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</si>
  <si>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</si>
  <si>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</si>
  <si>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</si>
  <si>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</si>
  <si>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</si>
  <si>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</si>
  <si>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</si>
  <si>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</si>
  <si>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</si>
  <si>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</si>
  <si>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</si>
  <si>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</si>
  <si>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</si>
  <si>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</si>
  <si>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</si>
  <si>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</si>
  <si>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</si>
  <si>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</si>
  <si>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</si>
  <si>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</si>
  <si>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</si>
  <si>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</si>
  <si>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</si>
  <si>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</si>
  <si>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</si>
  <si>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</si>
  <si>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</si>
  <si>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</si>
  <si>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</si>
  <si>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</si>
  <si>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</si>
  <si>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</si>
  <si>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</si>
  <si>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</si>
  <si>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</si>
  <si>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</si>
  <si>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</si>
  <si>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</si>
  <si>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</si>
  <si>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</si>
  <si>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</si>
  <si>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</si>
  <si>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</si>
  <si>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</si>
  <si>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</si>
  <si>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</si>
  <si>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</si>
  <si>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</si>
  <si>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</si>
  <si>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</si>
  <si>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</si>
  <si>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</si>
  <si>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</si>
  <si>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</si>
  <si>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</si>
  <si>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</si>
  <si>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</si>
  <si>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</si>
  <si>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</si>
  <si>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</si>
  <si>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</si>
  <si>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</si>
  <si>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</si>
  <si>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</si>
  <si>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</si>
  <si>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</si>
  <si>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</si>
  <si>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</si>
  <si>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</si>
  <si>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</si>
  <si>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</si>
  <si>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</si>
  <si>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</si>
  <si>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</si>
  <si>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</si>
  <si>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</si>
  <si>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</si>
  <si>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</si>
  <si>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</si>
  <si>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</si>
  <si>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</si>
  <si>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</si>
  <si>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</si>
  <si>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</si>
  <si>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</si>
  <si>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</si>
  <si>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</si>
  <si>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</si>
  <si>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</si>
  <si>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</si>
  <si>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</si>
  <si>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</si>
  <si>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</si>
  <si>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</si>
  <si>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</si>
  <si>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</si>
  <si>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</si>
  <si>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</si>
  <si>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</si>
  <si>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</si>
  <si>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</si>
  <si>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</si>
  <si>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</si>
  <si>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</si>
  <si>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</si>
  <si>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</si>
  <si>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</si>
  <si>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</si>
  <si>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</si>
  <si>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</si>
  <si>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</si>
  <si>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</si>
  <si>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</si>
  <si>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</si>
  <si>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</si>
  <si>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</si>
  <si>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</si>
  <si>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</si>
  <si>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</si>
  <si>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</si>
  <si>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</si>
  <si>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</si>
  <si>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</si>
  <si>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</si>
  <si>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</si>
  <si>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</si>
  <si>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</si>
  <si>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</si>
  <si>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</si>
  <si>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</si>
  <si>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</si>
  <si>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</si>
  <si>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</si>
  <si>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</si>
  <si>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</si>
  <si>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</si>
  <si>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</si>
  <si>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</si>
  <si>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</si>
  <si>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</si>
  <si>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</si>
  <si>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</si>
  <si>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</si>
  <si>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</si>
  <si>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</si>
  <si>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</si>
  <si>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</si>
  <si>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</si>
  <si>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</si>
  <si>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</si>
  <si>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</si>
  <si>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</si>
  <si>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</si>
  <si>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</si>
  <si>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</si>
  <si>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</si>
  <si>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</si>
  <si>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</si>
  <si>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</si>
  <si>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</si>
  <si>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</si>
  <si>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</si>
  <si>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</si>
  <si>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</si>
  <si>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</si>
  <si>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</si>
  <si>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</si>
  <si>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</si>
  <si>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</si>
  <si>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</si>
  <si>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</si>
  <si>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</si>
  <si>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</si>
  <si>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</si>
  <si>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</si>
  <si>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</si>
  <si>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</si>
  <si>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</si>
  <si>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</si>
  <si>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</si>
  <si>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</si>
  <si>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</si>
  <si>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</si>
  <si>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</si>
  <si>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</si>
  <si>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</si>
  <si>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</si>
  <si>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</si>
  <si>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</si>
  <si>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</si>
  <si>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</si>
  <si>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</si>
  <si>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</si>
  <si>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</si>
  <si>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</si>
  <si>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</si>
  <si>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</si>
  <si>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</si>
  <si>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</si>
  <si>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</si>
  <si>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</si>
  <si>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</si>
  <si>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</si>
  <si>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</si>
  <si>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</si>
  <si>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</si>
  <si>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</si>
  <si>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</si>
  <si>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</si>
  <si>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</si>
  <si>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</si>
  <si>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</si>
  <si>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</si>
  <si>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</si>
  <si>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</si>
  <si>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</si>
  <si>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</si>
  <si>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</si>
  <si>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</si>
  <si>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</si>
  <si>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</si>
  <si>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</si>
  <si>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</si>
  <si>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</si>
  <si>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</si>
  <si>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</si>
  <si>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</si>
  <si>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</si>
  <si>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</si>
  <si>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</si>
  <si>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</si>
  <si>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</si>
  <si>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</si>
  <si>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</si>
  <si>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</si>
  <si>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</si>
  <si>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</si>
  <si>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</si>
  <si>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</si>
  <si>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</si>
  <si>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</si>
  <si>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</si>
  <si>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</si>
  <si>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</si>
  <si>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</si>
  <si>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</si>
  <si>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</si>
  <si>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</si>
  <si>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</si>
  <si>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</si>
  <si>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</si>
  <si>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</si>
  <si>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</si>
  <si>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</si>
  <si>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</si>
  <si>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</si>
  <si>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</si>
  <si>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</si>
  <si>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</si>
  <si>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</si>
  <si>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</si>
  <si>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</si>
  <si>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</si>
  <si>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</si>
  <si>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</si>
  <si>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</si>
  <si>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</si>
  <si>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</si>
  <si>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</si>
  <si>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</si>
  <si>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</si>
  <si>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</si>
  <si>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</si>
  <si>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</si>
  <si>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</si>
  <si>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</si>
  <si>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</si>
  <si>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</si>
  <si>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</si>
  <si>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</si>
  <si>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</si>
  <si>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</si>
  <si>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</si>
  <si>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</si>
  <si>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</si>
  <si>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</si>
  <si>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</si>
  <si>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</si>
  <si>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</si>
  <si>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</si>
  <si>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</si>
  <si>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</si>
  <si>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</si>
  <si>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</si>
  <si>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</si>
  <si>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</si>
  <si>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</si>
  <si>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</si>
  <si>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</si>
  <si>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</si>
  <si>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</si>
  <si>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</si>
  <si>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</si>
  <si>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</si>
  <si>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</si>
  <si>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</si>
  <si>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</si>
  <si>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</si>
  <si>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</si>
  <si>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</si>
  <si>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</si>
  <si>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</si>
  <si>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</si>
  <si>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</si>
  <si>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</si>
  <si>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</si>
  <si>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</si>
  <si>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</si>
  <si>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</si>
  <si>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</si>
  <si>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</si>
  <si>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</si>
  <si>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</si>
  <si>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</si>
  <si>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</si>
  <si>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</si>
  <si>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</si>
  <si>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</si>
  <si>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</si>
  <si>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</si>
  <si>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</si>
  <si>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</si>
  <si>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</si>
  <si>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</si>
  <si>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</si>
  <si>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</si>
  <si>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</si>
  <si>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</si>
  <si>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</si>
  <si>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</si>
  <si>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</si>
  <si>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</si>
  <si>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</si>
  <si>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</si>
  <si>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</si>
  <si>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</si>
  <si>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</si>
  <si>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</si>
  <si>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</si>
  <si>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</si>
  <si>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</si>
  <si>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</si>
  <si>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</si>
  <si>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</si>
  <si>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</si>
  <si>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</si>
  <si>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</si>
  <si>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</si>
  <si>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</si>
  <si>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</si>
  <si>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</si>
  <si>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</si>
  <si>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</si>
  <si>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</si>
  <si>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</si>
  <si>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</si>
  <si>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</si>
  <si>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</si>
  <si>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</si>
  <si>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</si>
  <si>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</si>
  <si>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</si>
  <si>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</si>
  <si>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</si>
  <si>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</si>
  <si>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</si>
  <si>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</si>
  <si>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</si>
  <si>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</si>
  <si>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</si>
  <si>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</si>
  <si>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</si>
  <si>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</si>
  <si>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</si>
  <si>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</si>
  <si>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</si>
  <si>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</si>
  <si>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</si>
  <si>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</si>
  <si>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</si>
  <si>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</si>
  <si>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</si>
  <si>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</si>
  <si>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</si>
  <si>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</si>
  <si>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</si>
  <si>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</si>
  <si>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</si>
  <si>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</si>
  <si>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</si>
  <si>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</si>
  <si>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</si>
  <si>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</si>
  <si>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</si>
  <si>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</si>
  <si>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</si>
  <si>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</si>
  <si>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</si>
  <si>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</si>
  <si>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</si>
  <si>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</si>
  <si>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</si>
  <si>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</si>
  <si>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</si>
  <si>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</si>
  <si>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</si>
  <si>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</si>
  <si>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</si>
  <si>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</si>
  <si>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</si>
  <si>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</si>
  <si>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</si>
  <si>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</si>
  <si>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</si>
  <si>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</si>
  <si>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</si>
  <si>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</si>
  <si>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</si>
  <si>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</si>
  <si>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</si>
  <si>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</si>
  <si>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</si>
  <si>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</si>
  <si>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</si>
  <si>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</si>
  <si>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</si>
  <si>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</si>
  <si>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</si>
  <si>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</si>
  <si>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</si>
  <si>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</si>
  <si>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</si>
  <si>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</si>
  <si>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</si>
  <si>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</si>
  <si>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</si>
  <si>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</si>
  <si>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</si>
  <si>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</si>
  <si>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</si>
  <si>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</si>
  <si>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</si>
  <si>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</si>
  <si>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</si>
  <si>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</si>
  <si>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</si>
  <si>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</si>
  <si>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</si>
  <si>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</si>
  <si>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</si>
  <si>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</si>
  <si>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</si>
  <si>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</si>
  <si>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</si>
  <si>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</si>
  <si>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</si>
  <si>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</si>
  <si>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</si>
  <si>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</si>
  <si>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</si>
  <si>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</si>
  <si>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</si>
  <si>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</si>
  <si>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</si>
  <si>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</si>
  <si>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</si>
  <si>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</si>
  <si>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</si>
  <si>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</si>
  <si>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</si>
  <si>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</si>
  <si>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</si>
  <si>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</si>
  <si>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</si>
  <si>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</si>
  <si>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E380 of the Data tab if you're required to provide a response.</t>
  </si>
  <si>
    <t>or represent 1% or more of the total revenues. A prompt will appear in Cell E414 of the Data tab if you're required to provide a response.</t>
  </si>
  <si>
    <t>E2SHB 1272 Requirements: This template has been updated to reflect E2SHB 1272 reporting requirements.</t>
  </si>
  <si>
    <t>12/31/2023</t>
  </si>
  <si>
    <t>022</t>
  </si>
  <si>
    <t>Lourdes Medical Center</t>
  </si>
  <si>
    <t>520 North 4th Avenue</t>
  </si>
  <si>
    <t>Pasco</t>
  </si>
  <si>
    <t>WA</t>
  </si>
  <si>
    <t>Franklin</t>
  </si>
  <si>
    <t>509-547-7704</t>
  </si>
  <si>
    <t>509-542-3070</t>
  </si>
  <si>
    <t>Mark Holyoak</t>
  </si>
  <si>
    <t>Erika Wier</t>
  </si>
  <si>
    <t>12/31/2024</t>
  </si>
  <si>
    <t>David Elgarico</t>
  </si>
  <si>
    <t>Charles Pearce</t>
  </si>
  <si>
    <t>Marketing Expenses</t>
  </si>
  <si>
    <t>Travel Expenses</t>
  </si>
  <si>
    <t>Postage and Transportation</t>
  </si>
  <si>
    <t>Dues and Subscriptions</t>
  </si>
  <si>
    <t>anita.kauffman@lourdesonline.org</t>
  </si>
  <si>
    <t>Anita Kauffman</t>
  </si>
  <si>
    <t>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</si>
</sst>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1"/>
      <color rgb="FF00206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30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50" fillId="0" borderId="0" xfId="0" applyFont="1"/>
    <xf numFmtId="0" fontId="51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12" fillId="0" borderId="0" xfId="0" applyFont="1" applyAlignment="1">
      <alignment horizontal="center" vertical="center"/>
    </xf>
    <xf numFmtId="37" fontId="16" fillId="30" borderId="0" xfId="0" applyFont="1" applyFill="1"/>
    <xf numFmtId="37" fontId="52" fillId="30" borderId="1" xfId="0" applyFont="1" applyFill="1" applyBorder="1" applyProtection="1">
      <protection locked="0"/>
    </xf>
    <xf numFmtId="2" fontId="16" fillId="30" borderId="0" xfId="0" applyNumberFormat="1" applyFont="1" applyFill="1"/>
    <xf numFmtId="38" fontId="26" fillId="29" borderId="1" xfId="0" quotePrefix="1" applyNumberFormat="1" applyFont="1" applyFill="1" applyBorder="1" applyProtection="1">
      <protection locked="0"/>
    </xf>
    <xf numFmtId="38" fontId="26" fillId="29" borderId="14" xfId="0" applyNumberFormat="1" applyFont="1" applyFill="1" applyBorder="1" applyProtection="1">
      <protection locked="0"/>
    </xf>
    <xf numFmtId="38" fontId="26" fillId="29" borderId="14" xfId="0" quotePrefix="1" applyNumberFormat="1" applyFont="1" applyFill="1" applyBorder="1" applyProtection="1">
      <protection locked="0"/>
    </xf>
    <xf numFmtId="166" fontId="26" fillId="29" borderId="14" xfId="0" applyNumberFormat="1" applyFont="1" applyFill="1" applyBorder="1" applyAlignment="1" applyProtection="1">
      <alignment horizontal="left"/>
      <protection locked="0"/>
    </xf>
    <xf numFmtId="37" fontId="27" fillId="30" borderId="0" xfId="0" applyFont="1" applyFill="1" applyProtection="1">
      <protection locked="0"/>
    </xf>
    <xf numFmtId="0" fontId="11" fillId="30" borderId="0" xfId="631" applyFill="1">
      <alignment vertical="top"/>
      <protection locked="0"/>
    </xf>
    <xf numFmtId="37" fontId="33" fillId="29" borderId="0" xfId="0" quotePrefix="1" applyFont="1" applyFill="1" applyAlignment="1">
      <alignment horizontal="left"/>
    </xf>
    <xf numFmtId="37" fontId="2" fillId="29" borderId="0" xfId="0" applyFont="1" applyFill="1"/>
    <xf numFmtId="38" fontId="2" fillId="29" borderId="0" xfId="0" applyNumberFormat="1" applyFont="1" applyFill="1"/>
    <xf numFmtId="37" fontId="2" fillId="29" borderId="0" xfId="0" quotePrefix="1" applyFont="1" applyFill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7" fontId="2" fillId="29" borderId="0" xfId="0" quotePrefix="1" applyFont="1" applyFill="1"/>
    <xf numFmtId="37" fontId="2" fillId="29" borderId="0" xfId="0" applyFont="1" applyFill="1" applyAlignment="1">
      <alignment vertical="center" readingOrder="1"/>
    </xf>
    <xf numFmtId="37" fontId="18" fillId="3" borderId="0" xfId="0" applyFont="1" applyFill="1" applyAlignment="1">
      <alignment horizontal="center" vertical="center"/>
    </xf>
    <xf numFmtId="0" fontId="51" fillId="0" borderId="0" xfId="631" applyFont="1" applyAlignment="1">
      <alignment horizontal="left" vertical="top" wrapText="1"/>
      <protection locked="0"/>
    </xf>
    <xf numFmtId="0" fontId="11" fillId="0" borderId="0" xfId="631" applyAlignment="1">
      <alignment horizontal="left"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742950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691295</xdr:colOff>
      <xdr:row>0</xdr:row>
      <xdr:rowOff>542591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1CB76A-00AE-4DB1-B056-91716CB4E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6150" y="0"/>
          <a:ext cx="1853345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anita.kauffman@lourdesonlin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59" transitionEvaluation="1" transitionEntry="1" codeName="Sheet1">
    <tabColor rgb="FF92D050"/>
    <pageSetUpPr autoPageBreaks="0" fitToPage="1"/>
  </sheetPr>
  <dimension ref="A1:CF716"/>
  <sheetViews>
    <sheetView tabSelected="1" topLeftCell="A59" zoomScaleNormal="100" workbookViewId="0">
      <selection activeCell="H111" sqref="H11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1346</v>
      </c>
    </row>
    <row r="3" spans="1:5" x14ac:dyDescent="0.25">
      <c r="A3" s="56" t="s">
        <v>0</v>
      </c>
      <c r="C3" s="13"/>
    </row>
    <row r="4" spans="1:5" x14ac:dyDescent="0.25">
      <c r="A4" s="56" t="s">
        <v>1</v>
      </c>
      <c r="C4" s="13"/>
    </row>
    <row r="5" spans="1:5" x14ac:dyDescent="0.25">
      <c r="A5" s="11" t="s">
        <v>2</v>
      </c>
    </row>
    <row r="7" spans="1:5" x14ac:dyDescent="0.25">
      <c r="A7" s="304" t="s">
        <v>1345</v>
      </c>
    </row>
    <row r="8" spans="1:5" x14ac:dyDescent="0.25">
      <c r="C8" s="13"/>
    </row>
    <row r="9" spans="1:5" x14ac:dyDescent="0.25">
      <c r="A9" s="56" t="s">
        <v>4</v>
      </c>
      <c r="C9" s="13"/>
    </row>
    <row r="10" spans="1:5" x14ac:dyDescent="0.25">
      <c r="A10" s="11" t="s">
        <v>5</v>
      </c>
      <c r="C10" s="13"/>
    </row>
    <row r="11" spans="1:5" x14ac:dyDescent="0.25">
      <c r="A11" s="14" t="s">
        <v>6</v>
      </c>
      <c r="C11" s="13"/>
    </row>
    <row r="12" spans="1:5" x14ac:dyDescent="0.25">
      <c r="A12" s="12" t="s">
        <v>7</v>
      </c>
      <c r="C12" s="13"/>
    </row>
    <row r="13" spans="1:5" x14ac:dyDescent="0.25">
      <c r="A13" s="11" t="s">
        <v>8</v>
      </c>
      <c r="C13" s="13"/>
    </row>
    <row r="14" spans="1:5" x14ac:dyDescent="0.25">
      <c r="C14" s="13"/>
    </row>
    <row r="15" spans="1:5" x14ac:dyDescent="0.25">
      <c r="A15" s="59" t="s">
        <v>9</v>
      </c>
    </row>
    <row r="16" spans="1:5" x14ac:dyDescent="0.25">
      <c r="A16" s="12" t="s">
        <v>10</v>
      </c>
    </row>
    <row r="17" spans="1:10" x14ac:dyDescent="0.25">
      <c r="A17" s="14" t="s">
        <v>11</v>
      </c>
    </row>
    <row r="18" spans="1:10" ht="14.45" customHeight="1" x14ac:dyDescent="0.25">
      <c r="A18" s="14" t="s">
        <v>12</v>
      </c>
    </row>
    <row r="19" spans="1:10" ht="14.45" customHeight="1" x14ac:dyDescent="0.25">
      <c r="A19" s="14" t="s">
        <v>13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14</v>
      </c>
      <c r="E21" s="58"/>
      <c r="F21" s="58"/>
      <c r="G21" s="58"/>
      <c r="I21" s="58"/>
      <c r="J21" s="58"/>
    </row>
    <row r="22" spans="1:10" ht="16.5" x14ac:dyDescent="0.25">
      <c r="A22" s="14" t="s">
        <v>15</v>
      </c>
      <c r="E22" s="57"/>
      <c r="F22" s="57"/>
      <c r="G22" s="57"/>
      <c r="I22" s="57"/>
      <c r="J22" s="57"/>
    </row>
    <row r="23" spans="1:10" ht="16.5" x14ac:dyDescent="0.25">
      <c r="A23" s="14" t="s">
        <v>16</v>
      </c>
      <c r="E23" s="57"/>
      <c r="F23" s="57"/>
      <c r="G23" s="57"/>
      <c r="I23" s="57"/>
      <c r="J23" s="57"/>
    </row>
    <row r="24" spans="1:10" x14ac:dyDescent="0.25">
      <c r="A24" s="14" t="s">
        <v>17</v>
      </c>
    </row>
    <row r="25" spans="1:10" x14ac:dyDescent="0.25">
      <c r="A25" s="14" t="s">
        <v>18</v>
      </c>
    </row>
    <row r="26" spans="1:10" x14ac:dyDescent="0.25">
      <c r="A26" s="14"/>
    </row>
    <row r="27" spans="1:10" x14ac:dyDescent="0.25">
      <c r="A27" s="12" t="s">
        <v>19</v>
      </c>
      <c r="C27" s="13"/>
    </row>
    <row r="28" spans="1:10" x14ac:dyDescent="0.25">
      <c r="A28" s="14" t="s">
        <v>20</v>
      </c>
      <c r="C28" s="13"/>
    </row>
    <row r="29" spans="1:10" x14ac:dyDescent="0.25">
      <c r="C29" s="13"/>
    </row>
    <row r="30" spans="1:10" x14ac:dyDescent="0.25">
      <c r="A30" s="11" t="s">
        <v>21</v>
      </c>
      <c r="C30" s="266" t="s">
        <v>22</v>
      </c>
      <c r="F30" s="15"/>
    </row>
    <row r="31" spans="1:10" x14ac:dyDescent="0.25">
      <c r="C31" s="13"/>
    </row>
    <row r="32" spans="1:10" x14ac:dyDescent="0.25">
      <c r="A32" s="56" t="s">
        <v>23</v>
      </c>
      <c r="B32" s="58"/>
      <c r="C32" s="58"/>
      <c r="D32" s="58"/>
    </row>
    <row r="33" spans="1:83" x14ac:dyDescent="0.25">
      <c r="A33" s="14" t="s">
        <v>24</v>
      </c>
      <c r="B33" s="58"/>
      <c r="C33" s="58"/>
      <c r="D33" s="58"/>
    </row>
    <row r="34" spans="1:83" ht="16.5" x14ac:dyDescent="0.25">
      <c r="A34" s="14" t="s">
        <v>25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26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1348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28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1349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30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31</v>
      </c>
      <c r="C42" s="13"/>
      <c r="F42" s="15" t="s">
        <v>32</v>
      </c>
    </row>
    <row r="43" spans="1:83" x14ac:dyDescent="0.25">
      <c r="A43" s="15" t="s">
        <v>33</v>
      </c>
      <c r="C43" s="13"/>
    </row>
    <row r="44" spans="1:83" x14ac:dyDescent="0.2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3" x14ac:dyDescent="0.2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3" x14ac:dyDescent="0.2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3" x14ac:dyDescent="0.25">
      <c r="A47" s="16" t="s">
        <v>229</v>
      </c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16"/>
      <c r="CE47" s="25">
        <f>SUM(C47:CC47)</f>
        <v>0</v>
      </c>
    </row>
    <row r="48" spans="1:83" x14ac:dyDescent="0.25">
      <c r="A48" s="25" t="s">
        <v>230</v>
      </c>
      <c r="B48" s="272">
        <v>7457209.6500000004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682360</v>
      </c>
      <c r="F48" s="25">
        <f t="shared" si="0"/>
        <v>0</v>
      </c>
      <c r="G48" s="25">
        <f t="shared" si="0"/>
        <v>241048</v>
      </c>
      <c r="H48" s="25">
        <f t="shared" si="0"/>
        <v>1469</v>
      </c>
      <c r="I48" s="25">
        <f t="shared" si="0"/>
        <v>912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304511</v>
      </c>
      <c r="O48" s="25">
        <f t="shared" si="0"/>
        <v>0</v>
      </c>
      <c r="P48" s="25">
        <f t="shared" si="0"/>
        <v>500053</v>
      </c>
      <c r="Q48" s="25">
        <f t="shared" si="0"/>
        <v>86441</v>
      </c>
      <c r="R48" s="25">
        <f t="shared" si="0"/>
        <v>84</v>
      </c>
      <c r="S48" s="25">
        <f t="shared" si="0"/>
        <v>70798</v>
      </c>
      <c r="T48" s="25">
        <f t="shared" si="0"/>
        <v>0</v>
      </c>
      <c r="U48" s="25">
        <f t="shared" si="0"/>
        <v>227550</v>
      </c>
      <c r="V48" s="25">
        <f t="shared" si="0"/>
        <v>0</v>
      </c>
      <c r="W48" s="25">
        <f t="shared" si="0"/>
        <v>49453</v>
      </c>
      <c r="X48" s="25">
        <f t="shared" si="0"/>
        <v>62262</v>
      </c>
      <c r="Y48" s="25">
        <f t="shared" si="0"/>
        <v>274627</v>
      </c>
      <c r="Z48" s="25">
        <f t="shared" si="0"/>
        <v>0</v>
      </c>
      <c r="AA48" s="25">
        <f t="shared" si="0"/>
        <v>36945</v>
      </c>
      <c r="AB48" s="25">
        <f t="shared" si="0"/>
        <v>187610</v>
      </c>
      <c r="AC48" s="25">
        <f t="shared" si="0"/>
        <v>115860</v>
      </c>
      <c r="AD48" s="25">
        <f t="shared" si="0"/>
        <v>0</v>
      </c>
      <c r="AE48" s="25">
        <f t="shared" si="0"/>
        <v>315450</v>
      </c>
      <c r="AF48" s="25">
        <f t="shared" si="0"/>
        <v>0</v>
      </c>
      <c r="AG48" s="25">
        <f t="shared" si="0"/>
        <v>529756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2051488</v>
      </c>
      <c r="AK48" s="25">
        <f t="shared" si="1"/>
        <v>172906</v>
      </c>
      <c r="AL48" s="25">
        <f t="shared" si="1"/>
        <v>38121</v>
      </c>
      <c r="AM48" s="25">
        <f t="shared" si="1"/>
        <v>0</v>
      </c>
      <c r="AN48" s="25">
        <f t="shared" si="1"/>
        <v>0</v>
      </c>
      <c r="AO48" s="25">
        <f t="shared" si="1"/>
        <v>53695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144847</v>
      </c>
      <c r="AW48" s="25">
        <f t="shared" si="1"/>
        <v>0</v>
      </c>
      <c r="AX48" s="25">
        <f t="shared" si="1"/>
        <v>0</v>
      </c>
      <c r="AY48" s="25">
        <f t="shared" si="1"/>
        <v>0</v>
      </c>
      <c r="AZ48" s="25">
        <f t="shared" si="1"/>
        <v>0</v>
      </c>
      <c r="BA48" s="25">
        <f t="shared" si="1"/>
        <v>0</v>
      </c>
      <c r="BB48" s="25">
        <f t="shared" si="1"/>
        <v>0</v>
      </c>
      <c r="BC48" s="25">
        <f t="shared" si="1"/>
        <v>0</v>
      </c>
      <c r="BD48" s="25">
        <f t="shared" si="1"/>
        <v>60254</v>
      </c>
      <c r="BE48" s="25">
        <f t="shared" si="1"/>
        <v>128338</v>
      </c>
      <c r="BF48" s="25">
        <f t="shared" si="1"/>
        <v>0</v>
      </c>
      <c r="BG48" s="25">
        <f t="shared" si="1"/>
        <v>0</v>
      </c>
      <c r="BH48" s="25">
        <f t="shared" si="1"/>
        <v>139119</v>
      </c>
      <c r="BI48" s="25">
        <f t="shared" si="1"/>
        <v>13236</v>
      </c>
      <c r="BJ48" s="25">
        <f t="shared" si="1"/>
        <v>85998</v>
      </c>
      <c r="BK48" s="25">
        <f t="shared" si="1"/>
        <v>353</v>
      </c>
      <c r="BL48" s="25">
        <f t="shared" si="1"/>
        <v>81196</v>
      </c>
      <c r="BM48" s="25">
        <f t="shared" si="1"/>
        <v>0</v>
      </c>
      <c r="BN48" s="25">
        <f t="shared" si="1"/>
        <v>417574</v>
      </c>
      <c r="BO48" s="25">
        <f t="shared" ref="BO48:CD48" si="2">IF($B$48,(ROUND((($B$48/$CE$61)*BO61),0)))</f>
        <v>0</v>
      </c>
      <c r="BP48" s="25">
        <f t="shared" si="2"/>
        <v>16040</v>
      </c>
      <c r="BQ48" s="25">
        <f t="shared" si="2"/>
        <v>0</v>
      </c>
      <c r="BR48" s="25">
        <f t="shared" si="2"/>
        <v>107481</v>
      </c>
      <c r="BS48" s="25">
        <f t="shared" si="2"/>
        <v>0</v>
      </c>
      <c r="BT48" s="25">
        <f t="shared" si="2"/>
        <v>12017</v>
      </c>
      <c r="BU48" s="25">
        <f t="shared" si="2"/>
        <v>0</v>
      </c>
      <c r="BV48" s="25">
        <f t="shared" si="2"/>
        <v>39731</v>
      </c>
      <c r="BW48" s="25">
        <f t="shared" si="2"/>
        <v>14383</v>
      </c>
      <c r="BX48" s="25">
        <f t="shared" si="2"/>
        <v>0</v>
      </c>
      <c r="BY48" s="25">
        <f t="shared" si="2"/>
        <v>161517</v>
      </c>
      <c r="BZ48" s="25">
        <f t="shared" si="2"/>
        <v>0</v>
      </c>
      <c r="CA48" s="25">
        <f t="shared" si="2"/>
        <v>31724</v>
      </c>
      <c r="CB48" s="25">
        <f t="shared" si="2"/>
        <v>0</v>
      </c>
      <c r="CC48" s="25">
        <f t="shared" si="2"/>
        <v>0</v>
      </c>
      <c r="CD48" s="25">
        <f t="shared" si="2"/>
        <v>0</v>
      </c>
      <c r="CE48" s="25">
        <f>SUM(C48:CD48)</f>
        <v>7457207</v>
      </c>
    </row>
    <row r="49" spans="1:83" x14ac:dyDescent="0.25">
      <c r="A49" s="16" t="s">
        <v>231</v>
      </c>
      <c r="B49" s="25">
        <f>B47+B48</f>
        <v>7457209.6500000004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232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0</v>
      </c>
    </row>
    <row r="52" spans="1:83" x14ac:dyDescent="0.25">
      <c r="A52" s="31" t="s">
        <v>233</v>
      </c>
      <c r="B52" s="272">
        <v>2087942.6199999994</v>
      </c>
      <c r="C52" s="25">
        <f t="shared" ref="C52:AH52" si="3">IF($B$52,ROUND(($B$52/($CE$90+$CF$90)*C90),0))</f>
        <v>34975</v>
      </c>
      <c r="D52" s="25">
        <f t="shared" si="3"/>
        <v>0</v>
      </c>
      <c r="E52" s="25">
        <f t="shared" si="3"/>
        <v>179311</v>
      </c>
      <c r="F52" s="25">
        <f t="shared" si="3"/>
        <v>0</v>
      </c>
      <c r="G52" s="25">
        <f t="shared" si="3"/>
        <v>67269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32061</v>
      </c>
      <c r="O52" s="25">
        <f t="shared" si="3"/>
        <v>0</v>
      </c>
      <c r="P52" s="25">
        <f t="shared" si="3"/>
        <v>425452</v>
      </c>
      <c r="Q52" s="25">
        <f t="shared" si="3"/>
        <v>0</v>
      </c>
      <c r="R52" s="25">
        <f t="shared" si="3"/>
        <v>0</v>
      </c>
      <c r="S52" s="25">
        <f t="shared" si="3"/>
        <v>0</v>
      </c>
      <c r="T52" s="25">
        <f t="shared" si="3"/>
        <v>0</v>
      </c>
      <c r="U52" s="25">
        <f t="shared" si="3"/>
        <v>35115</v>
      </c>
      <c r="V52" s="25">
        <f t="shared" si="3"/>
        <v>0</v>
      </c>
      <c r="W52" s="25">
        <f t="shared" si="3"/>
        <v>15415</v>
      </c>
      <c r="X52" s="25">
        <f t="shared" si="3"/>
        <v>5481</v>
      </c>
      <c r="Y52" s="25">
        <f t="shared" si="3"/>
        <v>37111</v>
      </c>
      <c r="Z52" s="25">
        <f t="shared" si="3"/>
        <v>0</v>
      </c>
      <c r="AA52" s="25">
        <f t="shared" si="3"/>
        <v>13643</v>
      </c>
      <c r="AB52" s="25">
        <f t="shared" si="3"/>
        <v>26099</v>
      </c>
      <c r="AC52" s="25">
        <f t="shared" si="3"/>
        <v>4679</v>
      </c>
      <c r="AD52" s="25">
        <f t="shared" si="3"/>
        <v>0</v>
      </c>
      <c r="AE52" s="25">
        <f t="shared" si="3"/>
        <v>18053</v>
      </c>
      <c r="AF52" s="25">
        <f t="shared" si="3"/>
        <v>0</v>
      </c>
      <c r="AG52" s="25">
        <f t="shared" si="3"/>
        <v>50147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38853</v>
      </c>
      <c r="AK52" s="25">
        <f t="shared" si="4"/>
        <v>0</v>
      </c>
      <c r="AL52" s="25">
        <f t="shared" si="4"/>
        <v>1943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13851</v>
      </c>
      <c r="AW52" s="25">
        <f t="shared" si="4"/>
        <v>0</v>
      </c>
      <c r="AX52" s="25">
        <f t="shared" si="4"/>
        <v>0</v>
      </c>
      <c r="AY52" s="25">
        <f t="shared" si="4"/>
        <v>59954</v>
      </c>
      <c r="AZ52" s="25">
        <f t="shared" si="4"/>
        <v>0</v>
      </c>
      <c r="BA52" s="25">
        <f t="shared" si="4"/>
        <v>0</v>
      </c>
      <c r="BB52" s="25">
        <f t="shared" si="4"/>
        <v>0</v>
      </c>
      <c r="BC52" s="25">
        <f t="shared" si="4"/>
        <v>0</v>
      </c>
      <c r="BD52" s="25">
        <f t="shared" si="4"/>
        <v>78724</v>
      </c>
      <c r="BE52" s="25">
        <f t="shared" si="4"/>
        <v>784027</v>
      </c>
      <c r="BF52" s="25">
        <f t="shared" si="4"/>
        <v>22313</v>
      </c>
      <c r="BG52" s="25">
        <f t="shared" si="4"/>
        <v>0</v>
      </c>
      <c r="BH52" s="25">
        <f t="shared" si="4"/>
        <v>26162</v>
      </c>
      <c r="BI52" s="25">
        <f t="shared" si="4"/>
        <v>0</v>
      </c>
      <c r="BJ52" s="25">
        <f t="shared" si="4"/>
        <v>0</v>
      </c>
      <c r="BK52" s="25">
        <f t="shared" si="4"/>
        <v>1829</v>
      </c>
      <c r="BL52" s="25">
        <f t="shared" si="4"/>
        <v>10162</v>
      </c>
      <c r="BM52" s="25">
        <f t="shared" si="4"/>
        <v>16296</v>
      </c>
      <c r="BN52" s="25">
        <f t="shared" si="4"/>
        <v>34712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15026</v>
      </c>
      <c r="BS52" s="25">
        <f t="shared" si="5"/>
        <v>0</v>
      </c>
      <c r="BT52" s="25">
        <f t="shared" si="5"/>
        <v>7479</v>
      </c>
      <c r="BU52" s="25">
        <f t="shared" si="5"/>
        <v>0</v>
      </c>
      <c r="BV52" s="25">
        <f t="shared" si="5"/>
        <v>31442</v>
      </c>
      <c r="BW52" s="25">
        <f t="shared" si="5"/>
        <v>0</v>
      </c>
      <c r="BX52" s="25">
        <f t="shared" si="5"/>
        <v>0</v>
      </c>
      <c r="BY52" s="25">
        <f t="shared" si="5"/>
        <v>0</v>
      </c>
      <c r="BZ52" s="25">
        <f t="shared" si="5"/>
        <v>0</v>
      </c>
      <c r="CA52" s="25">
        <f t="shared" si="5"/>
        <v>359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2087943</v>
      </c>
    </row>
    <row r="53" spans="1:83" x14ac:dyDescent="0.25">
      <c r="A53" s="16" t="s">
        <v>231</v>
      </c>
      <c r="B53" s="25">
        <f>B51+B52</f>
        <v>2087942.6199999994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3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</row>
    <row r="56" spans="1:83" x14ac:dyDescent="0.25">
      <c r="A56" s="21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</row>
    <row r="57" spans="1:83" x14ac:dyDescent="0.25">
      <c r="A57" s="21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</row>
    <row r="58" spans="1:83" x14ac:dyDescent="0.25">
      <c r="A58" s="21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4" t="s">
        <v>246</v>
      </c>
      <c r="T58" s="24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4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4" t="s">
        <v>246</v>
      </c>
      <c r="AW58" s="24" t="s">
        <v>246</v>
      </c>
      <c r="AX58" s="24" t="s">
        <v>246</v>
      </c>
      <c r="AY58" s="18" t="s">
        <v>257</v>
      </c>
      <c r="AZ58" s="18" t="s">
        <v>257</v>
      </c>
      <c r="BA58" s="24" t="s">
        <v>246</v>
      </c>
      <c r="BB58" s="24" t="s">
        <v>246</v>
      </c>
      <c r="BC58" s="24" t="s">
        <v>246</v>
      </c>
      <c r="BD58" s="24" t="s">
        <v>246</v>
      </c>
      <c r="BE58" s="18" t="s">
        <v>258</v>
      </c>
      <c r="BF58" s="24" t="s">
        <v>246</v>
      </c>
      <c r="BG58" s="24" t="s">
        <v>246</v>
      </c>
      <c r="BH58" s="24" t="s">
        <v>246</v>
      </c>
      <c r="BI58" s="24" t="s">
        <v>246</v>
      </c>
      <c r="BJ58" s="24" t="s">
        <v>246</v>
      </c>
      <c r="BK58" s="24" t="s">
        <v>246</v>
      </c>
      <c r="BL58" s="24" t="s">
        <v>246</v>
      </c>
      <c r="BM58" s="24" t="s">
        <v>246</v>
      </c>
      <c r="BN58" s="24" t="s">
        <v>246</v>
      </c>
      <c r="BO58" s="24" t="s">
        <v>246</v>
      </c>
      <c r="BP58" s="24" t="s">
        <v>246</v>
      </c>
      <c r="BQ58" s="24" t="s">
        <v>246</v>
      </c>
      <c r="BR58" s="24" t="s">
        <v>246</v>
      </c>
      <c r="BS58" s="24" t="s">
        <v>246</v>
      </c>
      <c r="BT58" s="24" t="s">
        <v>246</v>
      </c>
      <c r="BU58" s="24" t="s">
        <v>246</v>
      </c>
      <c r="BV58" s="24" t="s">
        <v>246</v>
      </c>
      <c r="BW58" s="24" t="s">
        <v>246</v>
      </c>
      <c r="BX58" s="24" t="s">
        <v>246</v>
      </c>
      <c r="BY58" s="24" t="s">
        <v>246</v>
      </c>
      <c r="BZ58" s="24" t="s">
        <v>246</v>
      </c>
      <c r="CA58" s="24" t="s">
        <v>246</v>
      </c>
      <c r="CB58" s="24" t="s">
        <v>246</v>
      </c>
      <c r="CC58" s="24" t="s">
        <v>246</v>
      </c>
      <c r="CD58" s="24" t="s">
        <v>246</v>
      </c>
      <c r="CE58" s="24" t="s">
        <v>246</v>
      </c>
    </row>
    <row r="59" spans="1:83" x14ac:dyDescent="0.25">
      <c r="A59" s="31" t="s">
        <v>259</v>
      </c>
      <c r="B59" s="25"/>
      <c r="C59" s="273"/>
      <c r="D59" s="273"/>
      <c r="E59" s="273">
        <v>4065</v>
      </c>
      <c r="F59" s="273"/>
      <c r="G59" s="273">
        <v>2373</v>
      </c>
      <c r="H59" s="273"/>
      <c r="I59" s="273"/>
      <c r="J59" s="273"/>
      <c r="K59" s="273"/>
      <c r="L59" s="273"/>
      <c r="M59" s="273"/>
      <c r="N59" s="273">
        <v>0</v>
      </c>
      <c r="O59" s="273"/>
      <c r="P59" s="274">
        <v>236373</v>
      </c>
      <c r="Q59" s="275">
        <v>0</v>
      </c>
      <c r="R59" s="275">
        <v>236373</v>
      </c>
      <c r="S59" s="263">
        <v>0</v>
      </c>
      <c r="T59" s="263">
        <v>0</v>
      </c>
      <c r="U59" s="276">
        <v>156296</v>
      </c>
      <c r="V59" s="275"/>
      <c r="W59" s="275">
        <v>0</v>
      </c>
      <c r="X59" s="275">
        <v>0</v>
      </c>
      <c r="Y59" s="275">
        <v>0</v>
      </c>
      <c r="Z59" s="275"/>
      <c r="AA59" s="275">
        <v>0</v>
      </c>
      <c r="AB59" s="263">
        <v>0</v>
      </c>
      <c r="AC59" s="275">
        <v>0</v>
      </c>
      <c r="AD59" s="275"/>
      <c r="AE59" s="275">
        <v>0</v>
      </c>
      <c r="AF59" s="275"/>
      <c r="AG59" s="275">
        <v>23010</v>
      </c>
      <c r="AH59" s="275"/>
      <c r="AI59" s="275"/>
      <c r="AJ59" s="275">
        <v>78812</v>
      </c>
      <c r="AK59" s="275">
        <v>0</v>
      </c>
      <c r="AL59" s="275">
        <v>0</v>
      </c>
      <c r="AM59" s="275"/>
      <c r="AN59" s="275"/>
      <c r="AO59" s="275">
        <v>0</v>
      </c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67448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159435.81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260</v>
      </c>
      <c r="B60" s="208"/>
      <c r="C60" s="277">
        <v>0</v>
      </c>
      <c r="D60" s="277">
        <v>0</v>
      </c>
      <c r="E60" s="277">
        <v>81.624675673076936</v>
      </c>
      <c r="F60" s="277">
        <v>0</v>
      </c>
      <c r="G60" s="277">
        <v>13.670274230769232</v>
      </c>
      <c r="H60" s="277">
        <v>0.18695673076923078</v>
      </c>
      <c r="I60" s="277">
        <v>1</v>
      </c>
      <c r="J60" s="277">
        <v>0</v>
      </c>
      <c r="K60" s="277">
        <v>0</v>
      </c>
      <c r="L60" s="277">
        <v>0</v>
      </c>
      <c r="M60" s="277">
        <v>0</v>
      </c>
      <c r="N60" s="277">
        <v>23.488129807692307</v>
      </c>
      <c r="O60" s="277">
        <v>0</v>
      </c>
      <c r="P60" s="274">
        <v>34.120661682692308</v>
      </c>
      <c r="Q60" s="274">
        <v>3.4774471153846154</v>
      </c>
      <c r="R60" s="274">
        <v>0.1447908173076923</v>
      </c>
      <c r="S60" s="278">
        <v>7.304429615384616</v>
      </c>
      <c r="T60" s="278">
        <v>0</v>
      </c>
      <c r="U60" s="279">
        <v>19.104288461538459</v>
      </c>
      <c r="V60" s="274">
        <v>0</v>
      </c>
      <c r="W60" s="274">
        <v>2.117129807692308</v>
      </c>
      <c r="X60" s="274">
        <v>3.3246105769230767</v>
      </c>
      <c r="Y60" s="274">
        <v>18.153925769230771</v>
      </c>
      <c r="Z60" s="274">
        <v>0</v>
      </c>
      <c r="AA60" s="274">
        <v>1.3469230769230769</v>
      </c>
      <c r="AB60" s="278">
        <v>8.7825789423076923</v>
      </c>
      <c r="AC60" s="274">
        <v>7.0910746153846151</v>
      </c>
      <c r="AD60" s="274">
        <v>0</v>
      </c>
      <c r="AE60" s="274">
        <v>19.043491009615384</v>
      </c>
      <c r="AF60" s="274">
        <v>0</v>
      </c>
      <c r="AG60" s="274">
        <v>31.252338076923078</v>
      </c>
      <c r="AH60" s="274">
        <v>0</v>
      </c>
      <c r="AI60" s="274">
        <v>0</v>
      </c>
      <c r="AJ60" s="274">
        <v>25.735583038461538</v>
      </c>
      <c r="AK60" s="274">
        <v>2.0783557692307695</v>
      </c>
      <c r="AL60" s="274">
        <v>1.9674621153846155</v>
      </c>
      <c r="AM60" s="274">
        <v>0</v>
      </c>
      <c r="AN60" s="274">
        <v>0</v>
      </c>
      <c r="AO60" s="274">
        <v>3.6698173076923073</v>
      </c>
      <c r="AP60" s="274">
        <v>0</v>
      </c>
      <c r="AQ60" s="274">
        <v>0</v>
      </c>
      <c r="AR60" s="274">
        <v>0</v>
      </c>
      <c r="AS60" s="274">
        <v>1</v>
      </c>
      <c r="AT60" s="274">
        <v>0</v>
      </c>
      <c r="AU60" s="274">
        <v>0</v>
      </c>
      <c r="AV60" s="278">
        <v>6.464547548076923</v>
      </c>
      <c r="AW60" s="278">
        <v>0</v>
      </c>
      <c r="AX60" s="278">
        <v>0</v>
      </c>
      <c r="AY60" s="274">
        <v>2.1086538461538462E-2</v>
      </c>
      <c r="AZ60" s="274"/>
      <c r="BA60" s="278"/>
      <c r="BB60" s="278"/>
      <c r="BC60" s="278"/>
      <c r="BD60" s="278">
        <v>6.6425116826923079</v>
      </c>
      <c r="BE60" s="274">
        <v>10.201914182692306</v>
      </c>
      <c r="BF60" s="278">
        <v>0</v>
      </c>
      <c r="BG60" s="278">
        <v>0</v>
      </c>
      <c r="BH60" s="278">
        <v>7.5418673076923071</v>
      </c>
      <c r="BI60" s="278">
        <v>1.6579918269230769</v>
      </c>
      <c r="BJ60" s="278">
        <v>5.8244060576923067</v>
      </c>
      <c r="BK60" s="278">
        <v>0</v>
      </c>
      <c r="BL60" s="278">
        <v>4.2793605769230769</v>
      </c>
      <c r="BM60" s="278">
        <v>9.3774038461538464E-2</v>
      </c>
      <c r="BN60" s="278">
        <v>8.5726586538461547</v>
      </c>
      <c r="BO60" s="278">
        <v>0</v>
      </c>
      <c r="BP60" s="278">
        <v>0.94467451923076928</v>
      </c>
      <c r="BQ60" s="278">
        <v>0</v>
      </c>
      <c r="BR60" s="278">
        <v>6.1441347596153841</v>
      </c>
      <c r="BS60" s="278">
        <v>0</v>
      </c>
      <c r="BT60" s="278">
        <v>1</v>
      </c>
      <c r="BU60" s="278">
        <v>0</v>
      </c>
      <c r="BV60" s="278">
        <v>5.468057692307692</v>
      </c>
      <c r="BW60" s="278">
        <v>0.76721701923076924</v>
      </c>
      <c r="BX60" s="278">
        <v>0</v>
      </c>
      <c r="BY60" s="278">
        <v>45.242670701923075</v>
      </c>
      <c r="BZ60" s="278">
        <v>0</v>
      </c>
      <c r="CA60" s="278">
        <v>2.1027451923076925</v>
      </c>
      <c r="CB60" s="278">
        <v>0</v>
      </c>
      <c r="CC60" s="278">
        <v>0</v>
      </c>
      <c r="CD60" s="209" t="s">
        <v>246</v>
      </c>
      <c r="CE60" s="227">
        <f t="shared" ref="CE60:CE68" si="6">SUM(C60:CD60)</f>
        <v>422.65456253846156</v>
      </c>
    </row>
    <row r="61" spans="1:83" x14ac:dyDescent="0.25">
      <c r="A61" s="31" t="s">
        <v>261</v>
      </c>
      <c r="B61" s="16"/>
      <c r="C61" s="273">
        <v>0</v>
      </c>
      <c r="D61" s="273">
        <v>0</v>
      </c>
      <c r="E61" s="273">
        <v>3739979.7299999995</v>
      </c>
      <c r="F61" s="273">
        <v>0</v>
      </c>
      <c r="G61" s="273">
        <v>1321172.6699999997</v>
      </c>
      <c r="H61" s="273">
        <v>8052.5300000000007</v>
      </c>
      <c r="I61" s="273">
        <v>5000.04</v>
      </c>
      <c r="J61" s="273">
        <v>0</v>
      </c>
      <c r="K61" s="273">
        <v>0</v>
      </c>
      <c r="L61" s="273">
        <v>0</v>
      </c>
      <c r="M61" s="273">
        <v>0</v>
      </c>
      <c r="N61" s="273">
        <v>1669009.0199999998</v>
      </c>
      <c r="O61" s="273">
        <v>0</v>
      </c>
      <c r="P61" s="275">
        <v>2740762.41</v>
      </c>
      <c r="Q61" s="275">
        <v>473776.23</v>
      </c>
      <c r="R61" s="275">
        <v>459.51</v>
      </c>
      <c r="S61" s="280">
        <v>388039.91</v>
      </c>
      <c r="T61" s="280">
        <v>0</v>
      </c>
      <c r="U61" s="276">
        <v>1247191.1999999997</v>
      </c>
      <c r="V61" s="275">
        <v>0</v>
      </c>
      <c r="W61" s="275">
        <v>271050.98000000004</v>
      </c>
      <c r="X61" s="275">
        <v>341255.00999999995</v>
      </c>
      <c r="Y61" s="275">
        <v>1505213.8600000006</v>
      </c>
      <c r="Z61" s="275">
        <v>0</v>
      </c>
      <c r="AA61" s="275">
        <v>202494.17</v>
      </c>
      <c r="AB61" s="281">
        <v>1028281.3900000001</v>
      </c>
      <c r="AC61" s="275">
        <v>635024.66000000015</v>
      </c>
      <c r="AD61" s="275">
        <v>0</v>
      </c>
      <c r="AE61" s="275">
        <v>1728963.8599999999</v>
      </c>
      <c r="AF61" s="275">
        <v>0</v>
      </c>
      <c r="AG61" s="275">
        <v>2903564.21</v>
      </c>
      <c r="AH61" s="275">
        <v>0</v>
      </c>
      <c r="AI61" s="275">
        <v>0</v>
      </c>
      <c r="AJ61" s="275">
        <v>11244098.770000001</v>
      </c>
      <c r="AK61" s="275">
        <v>947690.31</v>
      </c>
      <c r="AL61" s="275">
        <v>208936.76</v>
      </c>
      <c r="AM61" s="275">
        <v>0</v>
      </c>
      <c r="AN61" s="275">
        <v>0</v>
      </c>
      <c r="AO61" s="275">
        <v>294300.55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793899.92999999993</v>
      </c>
      <c r="AW61" s="280">
        <v>0</v>
      </c>
      <c r="AX61" s="280">
        <v>0</v>
      </c>
      <c r="AY61" s="275">
        <v>0</v>
      </c>
      <c r="AZ61" s="275"/>
      <c r="BA61" s="280"/>
      <c r="BB61" s="280"/>
      <c r="BC61" s="280"/>
      <c r="BD61" s="280">
        <v>330251.19999999995</v>
      </c>
      <c r="BE61" s="275">
        <v>703415.85000000009</v>
      </c>
      <c r="BF61" s="280">
        <v>0</v>
      </c>
      <c r="BG61" s="280">
        <v>0</v>
      </c>
      <c r="BH61" s="280">
        <v>762502.95999999985</v>
      </c>
      <c r="BI61" s="280">
        <v>72547.00999999998</v>
      </c>
      <c r="BJ61" s="280">
        <v>471349.87000000005</v>
      </c>
      <c r="BK61" s="280">
        <v>1933.93</v>
      </c>
      <c r="BL61" s="280">
        <v>445031.1700000001</v>
      </c>
      <c r="BM61" s="280">
        <v>0</v>
      </c>
      <c r="BN61" s="280">
        <v>2288701.5299999998</v>
      </c>
      <c r="BO61" s="280">
        <v>0</v>
      </c>
      <c r="BP61" s="280">
        <v>87915.290000000008</v>
      </c>
      <c r="BQ61" s="280">
        <v>0</v>
      </c>
      <c r="BR61" s="280">
        <v>589098.15000000014</v>
      </c>
      <c r="BS61" s="280">
        <v>0</v>
      </c>
      <c r="BT61" s="280">
        <v>65866.61</v>
      </c>
      <c r="BU61" s="280">
        <v>0</v>
      </c>
      <c r="BV61" s="280">
        <v>217764.53</v>
      </c>
      <c r="BW61" s="280">
        <v>78834.559999999998</v>
      </c>
      <c r="BX61" s="280">
        <v>0</v>
      </c>
      <c r="BY61" s="280">
        <v>885268.24000000011</v>
      </c>
      <c r="BZ61" s="280">
        <v>0</v>
      </c>
      <c r="CA61" s="280">
        <v>173876.02</v>
      </c>
      <c r="CB61" s="280">
        <v>0</v>
      </c>
      <c r="CC61" s="280">
        <v>0</v>
      </c>
      <c r="CD61" s="24" t="s">
        <v>246</v>
      </c>
      <c r="CE61" s="25">
        <f t="shared" si="6"/>
        <v>40872574.630000018</v>
      </c>
    </row>
    <row r="62" spans="1:83" x14ac:dyDescent="0.25">
      <c r="A62" s="31" t="s">
        <v>9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682360</v>
      </c>
      <c r="F62" s="25">
        <f t="shared" si="7"/>
        <v>0</v>
      </c>
      <c r="G62" s="25">
        <f t="shared" si="7"/>
        <v>241048</v>
      </c>
      <c r="H62" s="25">
        <f t="shared" si="7"/>
        <v>1469</v>
      </c>
      <c r="I62" s="25">
        <f t="shared" si="7"/>
        <v>912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304511</v>
      </c>
      <c r="O62" s="25">
        <f t="shared" si="7"/>
        <v>0</v>
      </c>
      <c r="P62" s="25">
        <f t="shared" si="7"/>
        <v>500053</v>
      </c>
      <c r="Q62" s="25">
        <f t="shared" si="7"/>
        <v>86441</v>
      </c>
      <c r="R62" s="25">
        <f t="shared" si="7"/>
        <v>84</v>
      </c>
      <c r="S62" s="25">
        <f t="shared" si="7"/>
        <v>70798</v>
      </c>
      <c r="T62" s="25">
        <f t="shared" si="7"/>
        <v>0</v>
      </c>
      <c r="U62" s="25">
        <f t="shared" si="7"/>
        <v>227550</v>
      </c>
      <c r="V62" s="25">
        <f t="shared" si="7"/>
        <v>0</v>
      </c>
      <c r="W62" s="25">
        <f t="shared" si="7"/>
        <v>49453</v>
      </c>
      <c r="X62" s="25">
        <f t="shared" si="7"/>
        <v>62262</v>
      </c>
      <c r="Y62" s="25">
        <f t="shared" si="7"/>
        <v>274627</v>
      </c>
      <c r="Z62" s="25">
        <f t="shared" si="7"/>
        <v>0</v>
      </c>
      <c r="AA62" s="25">
        <f t="shared" si="7"/>
        <v>36945</v>
      </c>
      <c r="AB62" s="25">
        <f t="shared" si="7"/>
        <v>187610</v>
      </c>
      <c r="AC62" s="25">
        <f t="shared" si="7"/>
        <v>115860</v>
      </c>
      <c r="AD62" s="25">
        <f t="shared" si="7"/>
        <v>0</v>
      </c>
      <c r="AE62" s="25">
        <f t="shared" si="7"/>
        <v>315450</v>
      </c>
      <c r="AF62" s="25">
        <f t="shared" si="7"/>
        <v>0</v>
      </c>
      <c r="AG62" s="25">
        <f t="shared" si="7"/>
        <v>529756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2051488</v>
      </c>
      <c r="AK62" s="25">
        <f t="shared" si="8"/>
        <v>172906</v>
      </c>
      <c r="AL62" s="25">
        <f t="shared" si="8"/>
        <v>38121</v>
      </c>
      <c r="AM62" s="25">
        <f t="shared" si="8"/>
        <v>0</v>
      </c>
      <c r="AN62" s="25">
        <f t="shared" si="8"/>
        <v>0</v>
      </c>
      <c r="AO62" s="25">
        <f t="shared" si="8"/>
        <v>53695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144847</v>
      </c>
      <c r="AW62" s="25">
        <f t="shared" si="8"/>
        <v>0</v>
      </c>
      <c r="AX62" s="25">
        <f t="shared" si="8"/>
        <v>0</v>
      </c>
      <c r="AY62" s="25">
        <f t="shared" si="8"/>
        <v>0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60254</v>
      </c>
      <c r="BE62" s="25">
        <f t="shared" si="8"/>
        <v>128338</v>
      </c>
      <c r="BF62" s="25">
        <f t="shared" si="8"/>
        <v>0</v>
      </c>
      <c r="BG62" s="25">
        <f t="shared" si="8"/>
        <v>0</v>
      </c>
      <c r="BH62" s="25">
        <f t="shared" si="8"/>
        <v>139119</v>
      </c>
      <c r="BI62" s="25">
        <f t="shared" si="8"/>
        <v>13236</v>
      </c>
      <c r="BJ62" s="25">
        <f t="shared" si="8"/>
        <v>85998</v>
      </c>
      <c r="BK62" s="25">
        <f t="shared" si="8"/>
        <v>353</v>
      </c>
      <c r="BL62" s="25">
        <f t="shared" si="8"/>
        <v>81196</v>
      </c>
      <c r="BM62" s="25">
        <f t="shared" si="8"/>
        <v>0</v>
      </c>
      <c r="BN62" s="25">
        <f t="shared" si="8"/>
        <v>417574</v>
      </c>
      <c r="BO62" s="25">
        <f t="shared" ref="BO62:CC62" si="9">ROUND(BO47+BO48,0)</f>
        <v>0</v>
      </c>
      <c r="BP62" s="25">
        <f t="shared" si="9"/>
        <v>16040</v>
      </c>
      <c r="BQ62" s="25">
        <f t="shared" si="9"/>
        <v>0</v>
      </c>
      <c r="BR62" s="25">
        <f t="shared" si="9"/>
        <v>107481</v>
      </c>
      <c r="BS62" s="25">
        <f t="shared" si="9"/>
        <v>0</v>
      </c>
      <c r="BT62" s="25">
        <f t="shared" si="9"/>
        <v>12017</v>
      </c>
      <c r="BU62" s="25">
        <f t="shared" si="9"/>
        <v>0</v>
      </c>
      <c r="BV62" s="25">
        <f t="shared" si="9"/>
        <v>39731</v>
      </c>
      <c r="BW62" s="25">
        <f t="shared" si="9"/>
        <v>14383</v>
      </c>
      <c r="BX62" s="25">
        <f t="shared" si="9"/>
        <v>0</v>
      </c>
      <c r="BY62" s="25">
        <f t="shared" si="9"/>
        <v>161517</v>
      </c>
      <c r="BZ62" s="25">
        <f t="shared" si="9"/>
        <v>0</v>
      </c>
      <c r="CA62" s="25">
        <f t="shared" si="9"/>
        <v>31724</v>
      </c>
      <c r="CB62" s="25">
        <f t="shared" si="9"/>
        <v>0</v>
      </c>
      <c r="CC62" s="25">
        <f t="shared" si="9"/>
        <v>0</v>
      </c>
      <c r="CD62" s="24" t="s">
        <v>246</v>
      </c>
      <c r="CE62" s="25">
        <f t="shared" si="6"/>
        <v>7457207</v>
      </c>
    </row>
    <row r="63" spans="1:83" x14ac:dyDescent="0.25">
      <c r="A63" s="31" t="s">
        <v>262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43590.97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54801.13</v>
      </c>
      <c r="O63" s="273">
        <v>0</v>
      </c>
      <c r="P63" s="275">
        <v>572500</v>
      </c>
      <c r="Q63" s="275">
        <v>0</v>
      </c>
      <c r="R63" s="275">
        <v>2541367.5</v>
      </c>
      <c r="S63" s="280">
        <v>0</v>
      </c>
      <c r="T63" s="280">
        <v>0</v>
      </c>
      <c r="U63" s="276">
        <v>66333.19</v>
      </c>
      <c r="V63" s="275">
        <v>0</v>
      </c>
      <c r="W63" s="275">
        <v>0</v>
      </c>
      <c r="X63" s="275">
        <v>0</v>
      </c>
      <c r="Y63" s="275">
        <v>300000</v>
      </c>
      <c r="Z63" s="275">
        <v>0</v>
      </c>
      <c r="AA63" s="275">
        <v>0</v>
      </c>
      <c r="AB63" s="281">
        <v>0</v>
      </c>
      <c r="AC63" s="275">
        <v>0</v>
      </c>
      <c r="AD63" s="275">
        <v>0</v>
      </c>
      <c r="AE63" s="275">
        <v>0</v>
      </c>
      <c r="AF63" s="275">
        <v>0</v>
      </c>
      <c r="AG63" s="275">
        <v>924010.27</v>
      </c>
      <c r="AH63" s="275">
        <v>0</v>
      </c>
      <c r="AI63" s="275">
        <v>0</v>
      </c>
      <c r="AJ63" s="275">
        <v>56.069999999999709</v>
      </c>
      <c r="AK63" s="275">
        <v>132698.35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759032.8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246</v>
      </c>
      <c r="CE63" s="25">
        <f t="shared" si="6"/>
        <v>5394390.2800000003</v>
      </c>
    </row>
    <row r="64" spans="1:83" x14ac:dyDescent="0.25">
      <c r="A64" s="31" t="s">
        <v>263</v>
      </c>
      <c r="B64" s="16"/>
      <c r="C64" s="273">
        <v>11977.04</v>
      </c>
      <c r="D64" s="273">
        <v>0</v>
      </c>
      <c r="E64" s="273">
        <v>306104.17</v>
      </c>
      <c r="F64" s="273">
        <v>0</v>
      </c>
      <c r="G64" s="273">
        <v>47672.31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320853.10999999993</v>
      </c>
      <c r="O64" s="273">
        <v>0</v>
      </c>
      <c r="P64" s="275">
        <v>8951700.2800000012</v>
      </c>
      <c r="Q64" s="275">
        <v>12691.92</v>
      </c>
      <c r="R64" s="275">
        <v>95350.73</v>
      </c>
      <c r="S64" s="280">
        <v>289019.64</v>
      </c>
      <c r="T64" s="280">
        <v>-12541.57</v>
      </c>
      <c r="U64" s="276">
        <v>804496.64999999991</v>
      </c>
      <c r="V64" s="275">
        <v>0</v>
      </c>
      <c r="W64" s="275">
        <v>2973</v>
      </c>
      <c r="X64" s="275">
        <v>25912.06</v>
      </c>
      <c r="Y64" s="275">
        <v>58604.140000000007</v>
      </c>
      <c r="Z64" s="275">
        <v>0</v>
      </c>
      <c r="AA64" s="275">
        <v>192209.34</v>
      </c>
      <c r="AB64" s="281">
        <v>6144964.4799999995</v>
      </c>
      <c r="AC64" s="275">
        <v>114032.33</v>
      </c>
      <c r="AD64" s="275">
        <v>0</v>
      </c>
      <c r="AE64" s="275">
        <v>23716.22</v>
      </c>
      <c r="AF64" s="275">
        <v>0</v>
      </c>
      <c r="AG64" s="275">
        <v>421616.72</v>
      </c>
      <c r="AH64" s="275">
        <v>0</v>
      </c>
      <c r="AI64" s="275">
        <v>0</v>
      </c>
      <c r="AJ64" s="275">
        <v>799823.15000000014</v>
      </c>
      <c r="AK64" s="275">
        <v>73219.67</v>
      </c>
      <c r="AL64" s="275">
        <v>995</v>
      </c>
      <c r="AM64" s="275">
        <v>0</v>
      </c>
      <c r="AN64" s="275">
        <v>0</v>
      </c>
      <c r="AO64" s="275">
        <v>713.5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9467.85</v>
      </c>
      <c r="AW64" s="280">
        <v>0</v>
      </c>
      <c r="AX64" s="280">
        <v>0</v>
      </c>
      <c r="AY64" s="275">
        <v>448722.87999999995</v>
      </c>
      <c r="AZ64" s="275">
        <v>0</v>
      </c>
      <c r="BA64" s="280">
        <v>65760.81</v>
      </c>
      <c r="BB64" s="280">
        <v>0</v>
      </c>
      <c r="BC64" s="280">
        <v>0</v>
      </c>
      <c r="BD64" s="280">
        <v>2014212.9400000002</v>
      </c>
      <c r="BE64" s="275">
        <v>26784.989999999998</v>
      </c>
      <c r="BF64" s="280">
        <v>104398.31</v>
      </c>
      <c r="BG64" s="280">
        <v>0</v>
      </c>
      <c r="BH64" s="280">
        <v>26989.13</v>
      </c>
      <c r="BI64" s="280">
        <v>165396.29</v>
      </c>
      <c r="BJ64" s="280">
        <v>1123.45</v>
      </c>
      <c r="BK64" s="280">
        <v>12941.390000000001</v>
      </c>
      <c r="BL64" s="280">
        <v>51144.350000000006</v>
      </c>
      <c r="BM64" s="280">
        <v>0</v>
      </c>
      <c r="BN64" s="280">
        <v>-111999.97</v>
      </c>
      <c r="BO64" s="280">
        <v>0</v>
      </c>
      <c r="BP64" s="280">
        <v>9474.85</v>
      </c>
      <c r="BQ64" s="280">
        <v>0</v>
      </c>
      <c r="BR64" s="280">
        <v>2689.3900000000003</v>
      </c>
      <c r="BS64" s="280">
        <v>0</v>
      </c>
      <c r="BT64" s="280">
        <v>0</v>
      </c>
      <c r="BU64" s="280">
        <v>0</v>
      </c>
      <c r="BV64" s="280">
        <v>5637.6900000000005</v>
      </c>
      <c r="BW64" s="280">
        <v>20879.66</v>
      </c>
      <c r="BX64" s="280">
        <v>0</v>
      </c>
      <c r="BY64" s="280">
        <v>142688.94999999998</v>
      </c>
      <c r="BZ64" s="280">
        <v>0</v>
      </c>
      <c r="CA64" s="280">
        <v>1575.6599999999999</v>
      </c>
      <c r="CB64" s="280">
        <v>0</v>
      </c>
      <c r="CC64" s="280">
        <v>0</v>
      </c>
      <c r="CD64" s="24" t="s">
        <v>246</v>
      </c>
      <c r="CE64" s="25">
        <f t="shared" si="6"/>
        <v>21683992.509999998</v>
      </c>
    </row>
    <row r="65" spans="1:83" x14ac:dyDescent="0.25">
      <c r="A65" s="31" t="s">
        <v>264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75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645.12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838.5</v>
      </c>
      <c r="AF65" s="275">
        <v>0</v>
      </c>
      <c r="AG65" s="275">
        <v>0</v>
      </c>
      <c r="AH65" s="275">
        <v>0</v>
      </c>
      <c r="AI65" s="275">
        <v>0</v>
      </c>
      <c r="AJ65" s="275">
        <v>51857</v>
      </c>
      <c r="AK65" s="275">
        <v>36066.47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288.02999999999997</v>
      </c>
      <c r="BE65" s="275">
        <v>690990.76000000013</v>
      </c>
      <c r="BF65" s="280">
        <v>-20863.150000000001</v>
      </c>
      <c r="BG65" s="280">
        <v>0</v>
      </c>
      <c r="BH65" s="280">
        <v>419222.38</v>
      </c>
      <c r="BI65" s="280">
        <v>29721.840000000004</v>
      </c>
      <c r="BJ65" s="280">
        <v>300</v>
      </c>
      <c r="BK65" s="280">
        <v>2293.7800000000002</v>
      </c>
      <c r="BL65" s="280">
        <v>0</v>
      </c>
      <c r="BM65" s="280">
        <v>0</v>
      </c>
      <c r="BN65" s="280">
        <v>62821.08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246</v>
      </c>
      <c r="CE65" s="25">
        <f t="shared" si="6"/>
        <v>1274256.8100000003</v>
      </c>
    </row>
    <row r="66" spans="1:83" x14ac:dyDescent="0.25">
      <c r="A66" s="31" t="s">
        <v>265</v>
      </c>
      <c r="B66" s="16"/>
      <c r="C66" s="273">
        <v>0</v>
      </c>
      <c r="D66" s="273">
        <v>0</v>
      </c>
      <c r="E66" s="273">
        <v>15237.73</v>
      </c>
      <c r="F66" s="273">
        <v>0</v>
      </c>
      <c r="G66" s="273">
        <v>962706.37000000011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780324.66</v>
      </c>
      <c r="O66" s="273">
        <v>0</v>
      </c>
      <c r="P66" s="275">
        <v>743145.57</v>
      </c>
      <c r="Q66" s="275">
        <v>0</v>
      </c>
      <c r="R66" s="275">
        <v>0</v>
      </c>
      <c r="S66" s="280">
        <v>0</v>
      </c>
      <c r="T66" s="280">
        <v>0</v>
      </c>
      <c r="U66" s="276">
        <v>383859.5</v>
      </c>
      <c r="V66" s="275">
        <v>0</v>
      </c>
      <c r="W66" s="275">
        <v>0</v>
      </c>
      <c r="X66" s="275">
        <v>737.16</v>
      </c>
      <c r="Y66" s="275">
        <v>13896.15</v>
      </c>
      <c r="Z66" s="275">
        <v>0</v>
      </c>
      <c r="AA66" s="275">
        <v>0</v>
      </c>
      <c r="AB66" s="281">
        <v>142267.25</v>
      </c>
      <c r="AC66" s="275">
        <v>0</v>
      </c>
      <c r="AD66" s="275">
        <v>0</v>
      </c>
      <c r="AE66" s="275">
        <v>11505.199999999999</v>
      </c>
      <c r="AF66" s="275">
        <v>0</v>
      </c>
      <c r="AG66" s="275">
        <v>143505.9</v>
      </c>
      <c r="AH66" s="275">
        <v>0</v>
      </c>
      <c r="AI66" s="275">
        <v>0</v>
      </c>
      <c r="AJ66" s="275">
        <v>240044.95000000007</v>
      </c>
      <c r="AK66" s="275">
        <v>249817.64999999997</v>
      </c>
      <c r="AL66" s="275">
        <v>0</v>
      </c>
      <c r="AM66" s="275">
        <v>0</v>
      </c>
      <c r="AN66" s="275">
        <v>0</v>
      </c>
      <c r="AO66" s="275">
        <v>0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10698.890000000001</v>
      </c>
      <c r="AW66" s="280">
        <v>0</v>
      </c>
      <c r="AX66" s="280">
        <v>0</v>
      </c>
      <c r="AY66" s="275">
        <v>1172524.47</v>
      </c>
      <c r="AZ66" s="275">
        <v>0</v>
      </c>
      <c r="BA66" s="280">
        <v>3893.3999999999942</v>
      </c>
      <c r="BB66" s="280">
        <v>0</v>
      </c>
      <c r="BC66" s="280">
        <v>0</v>
      </c>
      <c r="BD66" s="280">
        <v>107414.45</v>
      </c>
      <c r="BE66" s="275">
        <v>45860.54</v>
      </c>
      <c r="BF66" s="280">
        <v>1196903.5</v>
      </c>
      <c r="BG66" s="280">
        <v>0</v>
      </c>
      <c r="BH66" s="280">
        <v>332011.67000000004</v>
      </c>
      <c r="BI66" s="280">
        <v>281961.13</v>
      </c>
      <c r="BJ66" s="280">
        <v>18700</v>
      </c>
      <c r="BK66" s="280">
        <v>268328.51</v>
      </c>
      <c r="BL66" s="280">
        <v>150528.03</v>
      </c>
      <c r="BM66" s="280">
        <v>2835165.0199999996</v>
      </c>
      <c r="BN66" s="280">
        <v>360762.05000000005</v>
      </c>
      <c r="BO66" s="280">
        <v>0</v>
      </c>
      <c r="BP66" s="280">
        <v>4727.2700000000004</v>
      </c>
      <c r="BQ66" s="280">
        <v>0</v>
      </c>
      <c r="BR66" s="280">
        <v>44515</v>
      </c>
      <c r="BS66" s="280">
        <v>0</v>
      </c>
      <c r="BT66" s="280">
        <v>0</v>
      </c>
      <c r="BU66" s="280">
        <v>0</v>
      </c>
      <c r="BV66" s="280">
        <v>556385.9</v>
      </c>
      <c r="BW66" s="280">
        <v>164374.57999999999</v>
      </c>
      <c r="BX66" s="280">
        <v>0</v>
      </c>
      <c r="BY66" s="280">
        <v>112144.79</v>
      </c>
      <c r="BZ66" s="280">
        <v>0</v>
      </c>
      <c r="CA66" s="280">
        <v>28423.439999999999</v>
      </c>
      <c r="CB66" s="280">
        <v>0</v>
      </c>
      <c r="CC66" s="280">
        <v>0</v>
      </c>
      <c r="CD66" s="24" t="s">
        <v>246</v>
      </c>
      <c r="CE66" s="25">
        <f t="shared" si="6"/>
        <v>11382370.729999999</v>
      </c>
    </row>
    <row r="67" spans="1:83" x14ac:dyDescent="0.25">
      <c r="A67" s="31" t="s">
        <v>14</v>
      </c>
      <c r="B67" s="16"/>
      <c r="C67" s="25">
        <f t="shared" ref="C67:AH67" si="10">ROUND(C51+C52,0)</f>
        <v>34975</v>
      </c>
      <c r="D67" s="25">
        <f t="shared" si="10"/>
        <v>0</v>
      </c>
      <c r="E67" s="25">
        <f t="shared" si="10"/>
        <v>179311</v>
      </c>
      <c r="F67" s="25">
        <f t="shared" si="10"/>
        <v>0</v>
      </c>
      <c r="G67" s="25">
        <f t="shared" si="10"/>
        <v>67269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32061</v>
      </c>
      <c r="O67" s="25">
        <f t="shared" si="10"/>
        <v>0</v>
      </c>
      <c r="P67" s="25">
        <f t="shared" si="10"/>
        <v>425452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35115</v>
      </c>
      <c r="V67" s="25">
        <f t="shared" si="10"/>
        <v>0</v>
      </c>
      <c r="W67" s="25">
        <f t="shared" si="10"/>
        <v>15415</v>
      </c>
      <c r="X67" s="25">
        <f t="shared" si="10"/>
        <v>5481</v>
      </c>
      <c r="Y67" s="25">
        <f t="shared" si="10"/>
        <v>37111</v>
      </c>
      <c r="Z67" s="25">
        <f t="shared" si="10"/>
        <v>0</v>
      </c>
      <c r="AA67" s="25">
        <f t="shared" si="10"/>
        <v>13643</v>
      </c>
      <c r="AB67" s="25">
        <f t="shared" si="10"/>
        <v>26099</v>
      </c>
      <c r="AC67" s="25">
        <f t="shared" si="10"/>
        <v>4679</v>
      </c>
      <c r="AD67" s="25">
        <f t="shared" si="10"/>
        <v>0</v>
      </c>
      <c r="AE67" s="25">
        <f t="shared" si="10"/>
        <v>18053</v>
      </c>
      <c r="AF67" s="25">
        <f t="shared" si="10"/>
        <v>0</v>
      </c>
      <c r="AG67" s="25">
        <f t="shared" si="10"/>
        <v>50147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38853</v>
      </c>
      <c r="AK67" s="25">
        <f t="shared" si="11"/>
        <v>0</v>
      </c>
      <c r="AL67" s="25">
        <f t="shared" si="11"/>
        <v>1943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13851</v>
      </c>
      <c r="AW67" s="25">
        <f t="shared" si="11"/>
        <v>0</v>
      </c>
      <c r="AX67" s="25">
        <f t="shared" si="11"/>
        <v>0</v>
      </c>
      <c r="AY67" s="25">
        <f t="shared" si="11"/>
        <v>59954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78724</v>
      </c>
      <c r="BE67" s="25">
        <f t="shared" si="11"/>
        <v>784027</v>
      </c>
      <c r="BF67" s="25">
        <f t="shared" si="11"/>
        <v>22313</v>
      </c>
      <c r="BG67" s="25">
        <f t="shared" si="11"/>
        <v>0</v>
      </c>
      <c r="BH67" s="25">
        <f t="shared" si="11"/>
        <v>26162</v>
      </c>
      <c r="BI67" s="25">
        <f t="shared" si="11"/>
        <v>0</v>
      </c>
      <c r="BJ67" s="25">
        <f t="shared" si="11"/>
        <v>0</v>
      </c>
      <c r="BK67" s="25">
        <f t="shared" si="11"/>
        <v>1829</v>
      </c>
      <c r="BL67" s="25">
        <f t="shared" si="11"/>
        <v>10162</v>
      </c>
      <c r="BM67" s="25">
        <f t="shared" si="11"/>
        <v>16296</v>
      </c>
      <c r="BN67" s="25">
        <f t="shared" si="11"/>
        <v>34712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15026</v>
      </c>
      <c r="BS67" s="25">
        <f t="shared" si="12"/>
        <v>0</v>
      </c>
      <c r="BT67" s="25">
        <f t="shared" si="12"/>
        <v>7479</v>
      </c>
      <c r="BU67" s="25">
        <f t="shared" si="12"/>
        <v>0</v>
      </c>
      <c r="BV67" s="25">
        <f t="shared" si="12"/>
        <v>31442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359</v>
      </c>
      <c r="CB67" s="25">
        <f t="shared" si="12"/>
        <v>0</v>
      </c>
      <c r="CC67" s="25">
        <f t="shared" si="12"/>
        <v>0</v>
      </c>
      <c r="CD67" s="24" t="s">
        <v>246</v>
      </c>
      <c r="CE67" s="25">
        <f t="shared" si="6"/>
        <v>2087943</v>
      </c>
    </row>
    <row r="68" spans="1:83" x14ac:dyDescent="0.25">
      <c r="A68" s="31" t="s">
        <v>266</v>
      </c>
      <c r="B68" s="25"/>
      <c r="C68" s="273">
        <v>0</v>
      </c>
      <c r="D68" s="273">
        <v>0</v>
      </c>
      <c r="E68" s="273">
        <v>11566.73</v>
      </c>
      <c r="F68" s="273">
        <v>0</v>
      </c>
      <c r="G68" s="273">
        <v>2962.49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-830</v>
      </c>
      <c r="O68" s="273">
        <v>0</v>
      </c>
      <c r="P68" s="275">
        <v>356419.4</v>
      </c>
      <c r="Q68" s="275">
        <v>0</v>
      </c>
      <c r="R68" s="275">
        <v>0</v>
      </c>
      <c r="S68" s="280">
        <v>0</v>
      </c>
      <c r="T68" s="280">
        <v>0</v>
      </c>
      <c r="U68" s="276">
        <v>0</v>
      </c>
      <c r="V68" s="275">
        <v>0</v>
      </c>
      <c r="W68" s="275">
        <v>0</v>
      </c>
      <c r="X68" s="275">
        <v>0</v>
      </c>
      <c r="Y68" s="275">
        <v>185785.93</v>
      </c>
      <c r="Z68" s="275">
        <v>0</v>
      </c>
      <c r="AA68" s="275">
        <v>0</v>
      </c>
      <c r="AB68" s="281">
        <v>18513.82</v>
      </c>
      <c r="AC68" s="275">
        <v>-4713.7299999999996</v>
      </c>
      <c r="AD68" s="275">
        <v>0</v>
      </c>
      <c r="AE68" s="275">
        <v>148378.76</v>
      </c>
      <c r="AF68" s="275">
        <v>0</v>
      </c>
      <c r="AG68" s="275">
        <v>0</v>
      </c>
      <c r="AH68" s="275">
        <v>0</v>
      </c>
      <c r="AI68" s="275">
        <v>0</v>
      </c>
      <c r="AJ68" s="275">
        <v>755911.4</v>
      </c>
      <c r="AK68" s="275">
        <v>142982.85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0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0</v>
      </c>
      <c r="BF68" s="280">
        <v>0</v>
      </c>
      <c r="BG68" s="280">
        <v>0</v>
      </c>
      <c r="BH68" s="280">
        <v>162133.47</v>
      </c>
      <c r="BI68" s="280">
        <v>54540.47</v>
      </c>
      <c r="BJ68" s="280">
        <v>31668</v>
      </c>
      <c r="BK68" s="280">
        <v>0</v>
      </c>
      <c r="BL68" s="280">
        <v>0</v>
      </c>
      <c r="BM68" s="280">
        <v>0</v>
      </c>
      <c r="BN68" s="280">
        <v>-12017.48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246</v>
      </c>
      <c r="CE68" s="25">
        <f t="shared" si="6"/>
        <v>1853302.11</v>
      </c>
    </row>
    <row r="69" spans="1:83" x14ac:dyDescent="0.25">
      <c r="A69" s="31" t="s">
        <v>267</v>
      </c>
      <c r="B69" s="16"/>
      <c r="C69" s="25">
        <f t="shared" ref="C69:AH69" si="13">SUM(C70:C83)</f>
        <v>1711.33</v>
      </c>
      <c r="D69" s="25">
        <f t="shared" si="13"/>
        <v>226.38</v>
      </c>
      <c r="E69" s="25">
        <f t="shared" si="13"/>
        <v>375190.52</v>
      </c>
      <c r="F69" s="25">
        <f t="shared" si="13"/>
        <v>0</v>
      </c>
      <c r="G69" s="25">
        <f t="shared" si="13"/>
        <v>245462.73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78529.95</v>
      </c>
      <c r="O69" s="25">
        <f t="shared" si="13"/>
        <v>0</v>
      </c>
      <c r="P69" s="25">
        <f t="shared" si="13"/>
        <v>1013339.4099999999</v>
      </c>
      <c r="Q69" s="25">
        <f t="shared" si="13"/>
        <v>3820.3</v>
      </c>
      <c r="R69" s="25">
        <f t="shared" si="13"/>
        <v>0</v>
      </c>
      <c r="S69" s="25">
        <f t="shared" si="13"/>
        <v>27273.03</v>
      </c>
      <c r="T69" s="25">
        <f t="shared" si="13"/>
        <v>0</v>
      </c>
      <c r="U69" s="25">
        <f t="shared" si="13"/>
        <v>184616.58</v>
      </c>
      <c r="V69" s="25">
        <f t="shared" si="13"/>
        <v>0</v>
      </c>
      <c r="W69" s="25">
        <f t="shared" si="13"/>
        <v>13431.71</v>
      </c>
      <c r="X69" s="25">
        <f t="shared" si="13"/>
        <v>0</v>
      </c>
      <c r="Y69" s="25">
        <f t="shared" si="13"/>
        <v>88077.52</v>
      </c>
      <c r="Z69" s="25">
        <f t="shared" si="13"/>
        <v>0</v>
      </c>
      <c r="AA69" s="25">
        <f t="shared" si="13"/>
        <v>212.28</v>
      </c>
      <c r="AB69" s="25">
        <f t="shared" si="13"/>
        <v>80724.600000000006</v>
      </c>
      <c r="AC69" s="25">
        <f t="shared" si="13"/>
        <v>-1102.92</v>
      </c>
      <c r="AD69" s="25">
        <f t="shared" si="13"/>
        <v>0</v>
      </c>
      <c r="AE69" s="25">
        <f t="shared" si="13"/>
        <v>43518.270000000004</v>
      </c>
      <c r="AF69" s="25">
        <f t="shared" si="13"/>
        <v>0</v>
      </c>
      <c r="AG69" s="25">
        <f t="shared" si="13"/>
        <v>298626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1854160.6799999997</v>
      </c>
      <c r="AK69" s="25">
        <f t="shared" si="14"/>
        <v>166576.46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4474.3599999999997</v>
      </c>
      <c r="AT69" s="25">
        <f t="shared" si="14"/>
        <v>0</v>
      </c>
      <c r="AU69" s="25">
        <f t="shared" si="14"/>
        <v>0</v>
      </c>
      <c r="AV69" s="25">
        <f t="shared" si="14"/>
        <v>710169.37000000011</v>
      </c>
      <c r="AW69" s="25">
        <f t="shared" si="14"/>
        <v>0</v>
      </c>
      <c r="AX69" s="25">
        <f t="shared" si="14"/>
        <v>0</v>
      </c>
      <c r="AY69" s="25">
        <f t="shared" si="14"/>
        <v>17467.52</v>
      </c>
      <c r="AZ69" s="25">
        <f t="shared" si="14"/>
        <v>0</v>
      </c>
      <c r="BA69" s="25">
        <f t="shared" si="14"/>
        <v>150207.96000000002</v>
      </c>
      <c r="BB69" s="25">
        <f t="shared" si="14"/>
        <v>0</v>
      </c>
      <c r="BC69" s="25">
        <f t="shared" si="14"/>
        <v>0</v>
      </c>
      <c r="BD69" s="25">
        <f t="shared" si="14"/>
        <v>389464.21000000008</v>
      </c>
      <c r="BE69" s="25">
        <f t="shared" si="14"/>
        <v>557525.72000000009</v>
      </c>
      <c r="BF69" s="25">
        <f t="shared" si="14"/>
        <v>17253.010000000002</v>
      </c>
      <c r="BG69" s="25">
        <f t="shared" si="14"/>
        <v>0</v>
      </c>
      <c r="BH69" s="25">
        <f t="shared" si="14"/>
        <v>438226.90000000014</v>
      </c>
      <c r="BI69" s="25">
        <f t="shared" si="14"/>
        <v>60826.240000000005</v>
      </c>
      <c r="BJ69" s="25">
        <f t="shared" si="14"/>
        <v>-95847.57</v>
      </c>
      <c r="BK69" s="25">
        <f t="shared" si="14"/>
        <v>171595.90000000002</v>
      </c>
      <c r="BL69" s="25">
        <f t="shared" si="14"/>
        <v>4362.3899999999994</v>
      </c>
      <c r="BM69" s="25">
        <f t="shared" si="14"/>
        <v>-300</v>
      </c>
      <c r="BN69" s="25">
        <f t="shared" si="14"/>
        <v>7450835.9100000001</v>
      </c>
      <c r="BO69" s="25">
        <f t="shared" ref="BO69:CE69" si="15">SUM(BO70:BO83)</f>
        <v>0</v>
      </c>
      <c r="BP69" s="25">
        <f t="shared" si="15"/>
        <v>284351.53999999998</v>
      </c>
      <c r="BQ69" s="25">
        <f t="shared" si="15"/>
        <v>0</v>
      </c>
      <c r="BR69" s="25">
        <f t="shared" si="15"/>
        <v>169662.41000000003</v>
      </c>
      <c r="BS69" s="25">
        <f t="shared" si="15"/>
        <v>0</v>
      </c>
      <c r="BT69" s="25">
        <f t="shared" si="15"/>
        <v>340.21000000000004</v>
      </c>
      <c r="BU69" s="25">
        <f t="shared" si="15"/>
        <v>0</v>
      </c>
      <c r="BV69" s="25">
        <f t="shared" si="15"/>
        <v>-144918.40000000002</v>
      </c>
      <c r="BW69" s="25">
        <f t="shared" si="15"/>
        <v>-62406.419999999991</v>
      </c>
      <c r="BX69" s="25">
        <f t="shared" si="15"/>
        <v>0</v>
      </c>
      <c r="BY69" s="25">
        <f t="shared" si="15"/>
        <v>78276.210000000006</v>
      </c>
      <c r="BZ69" s="25">
        <f t="shared" si="15"/>
        <v>0</v>
      </c>
      <c r="CA69" s="25">
        <f t="shared" si="15"/>
        <v>-6866.4000000000087</v>
      </c>
      <c r="CB69" s="25">
        <f t="shared" si="15"/>
        <v>0</v>
      </c>
      <c r="CC69" s="25">
        <f t="shared" si="15"/>
        <v>0</v>
      </c>
      <c r="CD69" s="25">
        <f t="shared" si="15"/>
        <v>0</v>
      </c>
      <c r="CE69" s="25">
        <f t="shared" si="15"/>
        <v>14669095.899999999</v>
      </c>
    </row>
    <row r="70" spans="1:83" x14ac:dyDescent="0.25">
      <c r="A70" s="26" t="s">
        <v>268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269</v>
      </c>
      <c r="B71" s="27"/>
      <c r="C71" s="282">
        <v>0</v>
      </c>
      <c r="D71" s="282">
        <v>0</v>
      </c>
      <c r="E71" s="282">
        <v>323790.40000000002</v>
      </c>
      <c r="F71" s="282">
        <v>0</v>
      </c>
      <c r="G71" s="282">
        <v>237562.09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291022.02</v>
      </c>
      <c r="Q71" s="282">
        <v>0</v>
      </c>
      <c r="R71" s="282">
        <v>0</v>
      </c>
      <c r="S71" s="282">
        <v>-34027.56</v>
      </c>
      <c r="T71" s="282">
        <v>0</v>
      </c>
      <c r="U71" s="282">
        <v>116329.26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-2567</v>
      </c>
      <c r="AD71" s="282">
        <v>0</v>
      </c>
      <c r="AE71" s="282">
        <v>0</v>
      </c>
      <c r="AF71" s="282">
        <v>0</v>
      </c>
      <c r="AG71" s="282">
        <v>241208.22999999998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63278.75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78061.27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si="16"/>
        <v>1314657.46</v>
      </c>
    </row>
    <row r="72" spans="1:83" x14ac:dyDescent="0.25">
      <c r="A72" s="26" t="s">
        <v>270</v>
      </c>
      <c r="B72" s="2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788189.72000000009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f t="shared" si="16"/>
        <v>788189.72000000009</v>
      </c>
    </row>
    <row r="73" spans="1:83" x14ac:dyDescent="0.25">
      <c r="A73" s="26" t="s">
        <v>271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552.63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6045.6</v>
      </c>
      <c r="AF73" s="282">
        <v>0</v>
      </c>
      <c r="AG73" s="282">
        <v>0</v>
      </c>
      <c r="AH73" s="282">
        <v>0</v>
      </c>
      <c r="AI73" s="282">
        <v>0</v>
      </c>
      <c r="AJ73" s="282">
        <v>166849.48000000001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4474.3599999999997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686928.42999999993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f t="shared" si="16"/>
        <v>864850.5</v>
      </c>
    </row>
    <row r="74" spans="1:83" x14ac:dyDescent="0.25">
      <c r="A74" s="26" t="s">
        <v>272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6986.45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-353.14</v>
      </c>
      <c r="AF74" s="282">
        <v>0</v>
      </c>
      <c r="AG74" s="282">
        <v>0</v>
      </c>
      <c r="AH74" s="282">
        <v>0</v>
      </c>
      <c r="AI74" s="282">
        <v>0</v>
      </c>
      <c r="AJ74" s="282">
        <v>3034.43</v>
      </c>
      <c r="AK74" s="282">
        <v>2143.35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150171.79</v>
      </c>
      <c r="BB74" s="282">
        <v>0</v>
      </c>
      <c r="BC74" s="282">
        <v>0</v>
      </c>
      <c r="BD74" s="282">
        <v>0</v>
      </c>
      <c r="BE74" s="282">
        <v>7311.99</v>
      </c>
      <c r="BF74" s="282">
        <v>-1058.21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168236.66</v>
      </c>
    </row>
    <row r="75" spans="1:83" x14ac:dyDescent="0.25">
      <c r="A75" s="26" t="s">
        <v>273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1746.5</v>
      </c>
      <c r="BJ75" s="282">
        <v>0</v>
      </c>
      <c r="BK75" s="282">
        <v>0</v>
      </c>
      <c r="BL75" s="282">
        <v>0</v>
      </c>
      <c r="BM75" s="282">
        <v>0</v>
      </c>
      <c r="BN75" s="282">
        <v>371006.5</v>
      </c>
      <c r="BO75" s="282">
        <v>0</v>
      </c>
      <c r="BP75" s="282">
        <v>0</v>
      </c>
      <c r="BQ75" s="282">
        <v>0</v>
      </c>
      <c r="BR75" s="282">
        <v>111844.41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484597.41000000003</v>
      </c>
    </row>
    <row r="76" spans="1:83" x14ac:dyDescent="0.25">
      <c r="A76" s="26" t="s">
        <v>274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275</v>
      </c>
      <c r="B77" s="27"/>
      <c r="C77" s="282">
        <v>1711.33</v>
      </c>
      <c r="D77" s="282">
        <v>226.38</v>
      </c>
      <c r="E77" s="282">
        <v>41302.109999999993</v>
      </c>
      <c r="F77" s="282">
        <v>0</v>
      </c>
      <c r="G77" s="282">
        <v>5288.01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77736.19</v>
      </c>
      <c r="O77" s="282">
        <v>0</v>
      </c>
      <c r="P77" s="282">
        <v>672889.22</v>
      </c>
      <c r="Q77" s="282">
        <v>3820.3</v>
      </c>
      <c r="R77" s="282">
        <v>0</v>
      </c>
      <c r="S77" s="282">
        <v>61300.59</v>
      </c>
      <c r="T77" s="282">
        <v>0</v>
      </c>
      <c r="U77" s="282">
        <v>43691.090000000004</v>
      </c>
      <c r="V77" s="282">
        <v>0</v>
      </c>
      <c r="W77" s="282">
        <v>13431.71</v>
      </c>
      <c r="X77" s="282">
        <v>0</v>
      </c>
      <c r="Y77" s="282">
        <v>61381.36</v>
      </c>
      <c r="Z77" s="282">
        <v>0</v>
      </c>
      <c r="AA77" s="282">
        <v>212.28</v>
      </c>
      <c r="AB77" s="282">
        <v>39119.64</v>
      </c>
      <c r="AC77" s="282">
        <v>1464.08</v>
      </c>
      <c r="AD77" s="282">
        <v>0</v>
      </c>
      <c r="AE77" s="282">
        <v>1989.38</v>
      </c>
      <c r="AF77" s="282">
        <v>0</v>
      </c>
      <c r="AG77" s="282">
        <v>21972.530000000002</v>
      </c>
      <c r="AH77" s="282">
        <v>0</v>
      </c>
      <c r="AI77" s="282">
        <v>0</v>
      </c>
      <c r="AJ77" s="282">
        <v>57561.65</v>
      </c>
      <c r="AK77" s="282">
        <v>6307.14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702888.20000000007</v>
      </c>
      <c r="AW77" s="282">
        <v>0</v>
      </c>
      <c r="AX77" s="282">
        <v>0</v>
      </c>
      <c r="AY77" s="282">
        <v>17467.52</v>
      </c>
      <c r="AZ77" s="282">
        <v>0</v>
      </c>
      <c r="BA77" s="282">
        <v>36.17</v>
      </c>
      <c r="BB77" s="282">
        <v>0</v>
      </c>
      <c r="BC77" s="282">
        <v>0</v>
      </c>
      <c r="BD77" s="282">
        <v>11646.88</v>
      </c>
      <c r="BE77" s="282">
        <v>658488.68000000005</v>
      </c>
      <c r="BF77" s="282">
        <v>18311.22</v>
      </c>
      <c r="BG77" s="282">
        <v>0</v>
      </c>
      <c r="BH77" s="282">
        <v>300542.67</v>
      </c>
      <c r="BI77" s="282">
        <v>12774.41</v>
      </c>
      <c r="BJ77" s="282">
        <v>4737.7</v>
      </c>
      <c r="BK77" s="282">
        <v>5581.13</v>
      </c>
      <c r="BL77" s="282">
        <v>524.98</v>
      </c>
      <c r="BM77" s="282">
        <v>0</v>
      </c>
      <c r="BN77" s="282">
        <v>2382.0100000000002</v>
      </c>
      <c r="BO77" s="282">
        <v>0</v>
      </c>
      <c r="BP77" s="282">
        <v>0</v>
      </c>
      <c r="BQ77" s="282">
        <v>0</v>
      </c>
      <c r="BR77" s="282">
        <v>226.94</v>
      </c>
      <c r="BS77" s="282">
        <v>0</v>
      </c>
      <c r="BT77" s="282">
        <v>0</v>
      </c>
      <c r="BU77" s="282">
        <v>0</v>
      </c>
      <c r="BV77" s="282">
        <v>9843.1299999999992</v>
      </c>
      <c r="BW77" s="282">
        <v>0</v>
      </c>
      <c r="BX77" s="282">
        <v>0</v>
      </c>
      <c r="BY77" s="282">
        <v>0</v>
      </c>
      <c r="BZ77" s="282">
        <v>0</v>
      </c>
      <c r="CA77" s="282">
        <v>2086.21</v>
      </c>
      <c r="CB77" s="282">
        <v>0</v>
      </c>
      <c r="CC77" s="282">
        <v>0</v>
      </c>
      <c r="CD77" s="282">
        <v>0</v>
      </c>
      <c r="CE77" s="25">
        <f t="shared" si="16"/>
        <v>2858942.84</v>
      </c>
    </row>
    <row r="78" spans="1:83" x14ac:dyDescent="0.25">
      <c r="A78" s="26" t="s">
        <v>276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3654318.28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f t="shared" si="16"/>
        <v>3654318.28</v>
      </c>
    </row>
    <row r="79" spans="1:83" x14ac:dyDescent="0.25">
      <c r="A79" s="26" t="s">
        <v>277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f t="shared" si="16"/>
        <v>0</v>
      </c>
    </row>
    <row r="80" spans="1:83" x14ac:dyDescent="0.25">
      <c r="A80" s="26" t="s">
        <v>278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25158.85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6931.56</v>
      </c>
      <c r="AF80" s="282">
        <v>0</v>
      </c>
      <c r="AG80" s="282">
        <v>0</v>
      </c>
      <c r="AH80" s="282">
        <v>0</v>
      </c>
      <c r="AI80" s="282">
        <v>0</v>
      </c>
      <c r="AJ80" s="282">
        <v>37659.65</v>
      </c>
      <c r="AK80" s="282">
        <v>448.94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6487.13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4556.8900000000003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-300</v>
      </c>
      <c r="BN80" s="282">
        <v>22846.71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214.94</v>
      </c>
      <c r="BZ80" s="282">
        <v>0</v>
      </c>
      <c r="CA80" s="282">
        <v>33704.199999999997</v>
      </c>
      <c r="CB80" s="282">
        <v>0</v>
      </c>
      <c r="CC80" s="282">
        <v>0</v>
      </c>
      <c r="CD80" s="282">
        <v>0</v>
      </c>
      <c r="CE80" s="25">
        <f t="shared" si="16"/>
        <v>137708.87</v>
      </c>
    </row>
    <row r="81" spans="1:84" x14ac:dyDescent="0.25">
      <c r="A81" s="26" t="s">
        <v>279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2888329.8200000003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f t="shared" si="16"/>
        <v>2888329.8200000003</v>
      </c>
    </row>
    <row r="82" spans="1:84" x14ac:dyDescent="0.25">
      <c r="A82" s="26" t="s">
        <v>280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281</v>
      </c>
      <c r="B83" s="16"/>
      <c r="C83" s="273">
        <v>0</v>
      </c>
      <c r="D83" s="273">
        <v>0</v>
      </c>
      <c r="E83" s="275">
        <v>10098.01</v>
      </c>
      <c r="F83" s="275">
        <v>0</v>
      </c>
      <c r="G83" s="273">
        <v>2060</v>
      </c>
      <c r="H83" s="273">
        <v>0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793.76</v>
      </c>
      <c r="O83" s="273">
        <v>0</v>
      </c>
      <c r="P83" s="275">
        <v>24269.32</v>
      </c>
      <c r="Q83" s="275">
        <v>0</v>
      </c>
      <c r="R83" s="276">
        <v>0</v>
      </c>
      <c r="S83" s="275">
        <v>0</v>
      </c>
      <c r="T83" s="273">
        <v>0</v>
      </c>
      <c r="U83" s="275">
        <v>17609.780000000002</v>
      </c>
      <c r="V83" s="275">
        <v>0</v>
      </c>
      <c r="W83" s="273">
        <v>0</v>
      </c>
      <c r="X83" s="275">
        <v>0</v>
      </c>
      <c r="Y83" s="275">
        <v>26696.16</v>
      </c>
      <c r="Z83" s="275">
        <v>0</v>
      </c>
      <c r="AA83" s="275">
        <v>0</v>
      </c>
      <c r="AB83" s="275">
        <v>41604.959999999999</v>
      </c>
      <c r="AC83" s="275">
        <v>0</v>
      </c>
      <c r="AD83" s="275">
        <v>0</v>
      </c>
      <c r="AE83" s="275">
        <v>28904.87</v>
      </c>
      <c r="AF83" s="275">
        <v>0</v>
      </c>
      <c r="AG83" s="275">
        <v>35445.24</v>
      </c>
      <c r="AH83" s="275">
        <v>0</v>
      </c>
      <c r="AI83" s="275">
        <v>0</v>
      </c>
      <c r="AJ83" s="275">
        <v>1589055.4699999997</v>
      </c>
      <c r="AK83" s="275">
        <v>157677.03</v>
      </c>
      <c r="AL83" s="275">
        <v>0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-62484.709999999963</v>
      </c>
      <c r="AW83" s="275">
        <v>0</v>
      </c>
      <c r="AX83" s="275">
        <v>0</v>
      </c>
      <c r="AY83" s="275">
        <v>0</v>
      </c>
      <c r="AZ83" s="275">
        <v>0</v>
      </c>
      <c r="BA83" s="275">
        <v>0</v>
      </c>
      <c r="BB83" s="275">
        <v>0</v>
      </c>
      <c r="BC83" s="275">
        <v>0</v>
      </c>
      <c r="BD83" s="275">
        <v>377817.33000000007</v>
      </c>
      <c r="BE83" s="275">
        <v>-112831.84</v>
      </c>
      <c r="BF83" s="275">
        <v>0</v>
      </c>
      <c r="BG83" s="275">
        <v>0</v>
      </c>
      <c r="BH83" s="276">
        <v>-650505.49</v>
      </c>
      <c r="BI83" s="275">
        <v>46305.33</v>
      </c>
      <c r="BJ83" s="275">
        <v>-100585.27</v>
      </c>
      <c r="BK83" s="275">
        <v>166014.77000000002</v>
      </c>
      <c r="BL83" s="275">
        <v>3837.41</v>
      </c>
      <c r="BM83" s="275">
        <v>0</v>
      </c>
      <c r="BN83" s="275">
        <v>-174975.83999999994</v>
      </c>
      <c r="BO83" s="275">
        <v>0</v>
      </c>
      <c r="BP83" s="275">
        <v>284351.53999999998</v>
      </c>
      <c r="BQ83" s="275">
        <v>0</v>
      </c>
      <c r="BR83" s="275">
        <v>57591.060000000027</v>
      </c>
      <c r="BS83" s="275">
        <v>0</v>
      </c>
      <c r="BT83" s="275">
        <v>340.21000000000004</v>
      </c>
      <c r="BU83" s="275">
        <v>0</v>
      </c>
      <c r="BV83" s="275">
        <v>-154761.53000000003</v>
      </c>
      <c r="BW83" s="275">
        <v>-62406.419999999991</v>
      </c>
      <c r="BX83" s="275">
        <v>0</v>
      </c>
      <c r="BY83" s="275">
        <v>0</v>
      </c>
      <c r="BZ83" s="275">
        <v>0</v>
      </c>
      <c r="CA83" s="275">
        <v>-42656.810000000005</v>
      </c>
      <c r="CB83" s="275">
        <v>0</v>
      </c>
      <c r="CC83" s="275">
        <v>0</v>
      </c>
      <c r="CD83" s="282">
        <v>0</v>
      </c>
      <c r="CE83" s="25">
        <f t="shared" si="16"/>
        <v>1509264.34</v>
      </c>
    </row>
    <row r="84" spans="1:84" x14ac:dyDescent="0.25">
      <c r="A84" s="31" t="s">
        <v>282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/>
      <c r="CE84" s="25">
        <f t="shared" si="16"/>
        <v>0</v>
      </c>
    </row>
    <row r="85" spans="1:84" x14ac:dyDescent="0.25">
      <c r="A85" s="31" t="s">
        <v>283</v>
      </c>
      <c r="B85" s="25"/>
      <c r="C85" s="25">
        <f t="shared" ref="C85:AH85" si="17">SUM(C61:C69)-C84</f>
        <v>48663.37</v>
      </c>
      <c r="D85" s="25">
        <f t="shared" si="17"/>
        <v>226.38</v>
      </c>
      <c r="E85" s="25">
        <f t="shared" si="17"/>
        <v>5309749.8800000008</v>
      </c>
      <c r="F85" s="25">
        <f t="shared" si="17"/>
        <v>0</v>
      </c>
      <c r="G85" s="25">
        <f t="shared" si="17"/>
        <v>2931884.54</v>
      </c>
      <c r="H85" s="25">
        <f t="shared" si="17"/>
        <v>9521.5300000000007</v>
      </c>
      <c r="I85" s="25">
        <f t="shared" si="17"/>
        <v>5912.04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3239334.87</v>
      </c>
      <c r="O85" s="25">
        <f t="shared" si="17"/>
        <v>0</v>
      </c>
      <c r="P85" s="25">
        <f t="shared" si="17"/>
        <v>15303372.070000002</v>
      </c>
      <c r="Q85" s="25">
        <f t="shared" si="17"/>
        <v>576729.45000000007</v>
      </c>
      <c r="R85" s="25">
        <f t="shared" si="17"/>
        <v>2637261.7399999998</v>
      </c>
      <c r="S85" s="25">
        <f t="shared" si="17"/>
        <v>775130.58000000007</v>
      </c>
      <c r="T85" s="25">
        <f t="shared" si="17"/>
        <v>-12541.57</v>
      </c>
      <c r="U85" s="25">
        <f t="shared" si="17"/>
        <v>2949162.1199999996</v>
      </c>
      <c r="V85" s="25">
        <f t="shared" si="17"/>
        <v>0</v>
      </c>
      <c r="W85" s="25">
        <f t="shared" si="17"/>
        <v>352323.69000000006</v>
      </c>
      <c r="X85" s="25">
        <f t="shared" si="17"/>
        <v>435647.22999999992</v>
      </c>
      <c r="Y85" s="25">
        <f t="shared" si="17"/>
        <v>2463960.7200000007</v>
      </c>
      <c r="Z85" s="25">
        <f t="shared" si="17"/>
        <v>0</v>
      </c>
      <c r="AA85" s="25">
        <f t="shared" si="17"/>
        <v>445503.79000000004</v>
      </c>
      <c r="AB85" s="25">
        <f t="shared" si="17"/>
        <v>7628460.5399999991</v>
      </c>
      <c r="AC85" s="25">
        <f t="shared" si="17"/>
        <v>863779.34000000008</v>
      </c>
      <c r="AD85" s="25">
        <f t="shared" si="17"/>
        <v>0</v>
      </c>
      <c r="AE85" s="25">
        <f t="shared" si="17"/>
        <v>2290423.81</v>
      </c>
      <c r="AF85" s="25">
        <f t="shared" si="17"/>
        <v>0</v>
      </c>
      <c r="AG85" s="25">
        <f t="shared" si="17"/>
        <v>5271226.1000000006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17036293.020000003</v>
      </c>
      <c r="AK85" s="25">
        <f t="shared" si="18"/>
        <v>1921957.76</v>
      </c>
      <c r="AL85" s="25">
        <f t="shared" si="18"/>
        <v>249995.76</v>
      </c>
      <c r="AM85" s="25">
        <f t="shared" si="18"/>
        <v>0</v>
      </c>
      <c r="AN85" s="25">
        <f t="shared" si="18"/>
        <v>0</v>
      </c>
      <c r="AO85" s="25">
        <f t="shared" si="18"/>
        <v>348709.05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4474.3599999999997</v>
      </c>
      <c r="AT85" s="25">
        <f t="shared" si="18"/>
        <v>0</v>
      </c>
      <c r="AU85" s="25">
        <f t="shared" si="18"/>
        <v>0</v>
      </c>
      <c r="AV85" s="25">
        <f t="shared" si="18"/>
        <v>1682934.04</v>
      </c>
      <c r="AW85" s="25">
        <f t="shared" si="18"/>
        <v>0</v>
      </c>
      <c r="AX85" s="25">
        <f t="shared" si="18"/>
        <v>0</v>
      </c>
      <c r="AY85" s="25">
        <f t="shared" si="18"/>
        <v>1698668.8699999999</v>
      </c>
      <c r="AZ85" s="25">
        <f t="shared" si="18"/>
        <v>0</v>
      </c>
      <c r="BA85" s="25">
        <f t="shared" si="18"/>
        <v>219862.17</v>
      </c>
      <c r="BB85" s="25">
        <f t="shared" si="18"/>
        <v>0</v>
      </c>
      <c r="BC85" s="25">
        <f t="shared" si="18"/>
        <v>0</v>
      </c>
      <c r="BD85" s="25">
        <f t="shared" si="18"/>
        <v>2980608.83</v>
      </c>
      <c r="BE85" s="25">
        <f t="shared" si="18"/>
        <v>2936942.8600000003</v>
      </c>
      <c r="BF85" s="25">
        <f t="shared" si="18"/>
        <v>1320004.67</v>
      </c>
      <c r="BG85" s="25">
        <f t="shared" si="18"/>
        <v>0</v>
      </c>
      <c r="BH85" s="25">
        <f t="shared" si="18"/>
        <v>2306367.5099999998</v>
      </c>
      <c r="BI85" s="25">
        <f t="shared" si="18"/>
        <v>678228.98</v>
      </c>
      <c r="BJ85" s="25">
        <f t="shared" si="18"/>
        <v>513291.75000000006</v>
      </c>
      <c r="BK85" s="25">
        <f t="shared" si="18"/>
        <v>459275.51</v>
      </c>
      <c r="BL85" s="25">
        <f t="shared" si="18"/>
        <v>742423.94000000018</v>
      </c>
      <c r="BM85" s="25">
        <f t="shared" si="18"/>
        <v>2851161.0199999996</v>
      </c>
      <c r="BN85" s="25">
        <f t="shared" si="18"/>
        <v>10491389.119999999</v>
      </c>
      <c r="BO85" s="25">
        <f t="shared" ref="BO85:CD85" si="19">SUM(BO61:BO69)-BO84</f>
        <v>0</v>
      </c>
      <c r="BP85" s="25">
        <f t="shared" si="19"/>
        <v>402508.95</v>
      </c>
      <c r="BQ85" s="25">
        <f t="shared" si="19"/>
        <v>0</v>
      </c>
      <c r="BR85" s="25">
        <f t="shared" si="19"/>
        <v>928471.95000000019</v>
      </c>
      <c r="BS85" s="25">
        <f t="shared" si="19"/>
        <v>0</v>
      </c>
      <c r="BT85" s="25">
        <f t="shared" si="19"/>
        <v>85702.82</v>
      </c>
      <c r="BU85" s="25">
        <f t="shared" si="19"/>
        <v>0</v>
      </c>
      <c r="BV85" s="25">
        <f t="shared" si="19"/>
        <v>706042.72</v>
      </c>
      <c r="BW85" s="25">
        <f t="shared" si="19"/>
        <v>975098.18</v>
      </c>
      <c r="BX85" s="25">
        <f t="shared" si="19"/>
        <v>0</v>
      </c>
      <c r="BY85" s="25">
        <f t="shared" si="19"/>
        <v>1379895.1900000002</v>
      </c>
      <c r="BZ85" s="25">
        <f t="shared" si="19"/>
        <v>0</v>
      </c>
      <c r="CA85" s="25">
        <f t="shared" si="19"/>
        <v>229091.71999999997</v>
      </c>
      <c r="CB85" s="25">
        <f t="shared" si="19"/>
        <v>0</v>
      </c>
      <c r="CC85" s="25">
        <f t="shared" si="19"/>
        <v>0</v>
      </c>
      <c r="CD85" s="25">
        <f t="shared" si="19"/>
        <v>0</v>
      </c>
      <c r="CE85" s="25">
        <f t="shared" si="16"/>
        <v>106675132.97000004</v>
      </c>
    </row>
    <row r="86" spans="1:84" x14ac:dyDescent="0.25">
      <c r="A86" s="31" t="s">
        <v>284</v>
      </c>
      <c r="B86" s="25"/>
      <c r="C86" s="24" t="s">
        <v>246</v>
      </c>
      <c r="D86" s="24" t="s">
        <v>246</v>
      </c>
      <c r="E86" s="24" t="s">
        <v>246</v>
      </c>
      <c r="F86" s="24" t="s">
        <v>246</v>
      </c>
      <c r="G86" s="24" t="s">
        <v>246</v>
      </c>
      <c r="H86" s="24" t="s">
        <v>246</v>
      </c>
      <c r="I86" s="24" t="s">
        <v>246</v>
      </c>
      <c r="J86" s="24" t="s">
        <v>246</v>
      </c>
      <c r="K86" s="28" t="s">
        <v>246</v>
      </c>
      <c r="L86" s="24" t="s">
        <v>246</v>
      </c>
      <c r="M86" s="24" t="s">
        <v>246</v>
      </c>
      <c r="N86" s="24" t="s">
        <v>246</v>
      </c>
      <c r="O86" s="24" t="s">
        <v>246</v>
      </c>
      <c r="P86" s="24" t="s">
        <v>246</v>
      </c>
      <c r="Q86" s="24" t="s">
        <v>246</v>
      </c>
      <c r="R86" s="24" t="s">
        <v>246</v>
      </c>
      <c r="S86" s="24" t="s">
        <v>246</v>
      </c>
      <c r="T86" s="24" t="s">
        <v>246</v>
      </c>
      <c r="U86" s="24" t="s">
        <v>246</v>
      </c>
      <c r="V86" s="24" t="s">
        <v>246</v>
      </c>
      <c r="W86" s="24" t="s">
        <v>246</v>
      </c>
      <c r="X86" s="24" t="s">
        <v>246</v>
      </c>
      <c r="Y86" s="24" t="s">
        <v>246</v>
      </c>
      <c r="Z86" s="24" t="s">
        <v>246</v>
      </c>
      <c r="AA86" s="24" t="s">
        <v>246</v>
      </c>
      <c r="AB86" s="24" t="s">
        <v>246</v>
      </c>
      <c r="AC86" s="24" t="s">
        <v>246</v>
      </c>
      <c r="AD86" s="24" t="s">
        <v>246</v>
      </c>
      <c r="AE86" s="24" t="s">
        <v>246</v>
      </c>
      <c r="AF86" s="24" t="s">
        <v>246</v>
      </c>
      <c r="AG86" s="24" t="s">
        <v>246</v>
      </c>
      <c r="AH86" s="24" t="s">
        <v>246</v>
      </c>
      <c r="AI86" s="24" t="s">
        <v>246</v>
      </c>
      <c r="AJ86" s="24" t="s">
        <v>246</v>
      </c>
      <c r="AK86" s="24" t="s">
        <v>246</v>
      </c>
      <c r="AL86" s="24" t="s">
        <v>246</v>
      </c>
      <c r="AM86" s="24" t="s">
        <v>246</v>
      </c>
      <c r="AN86" s="24" t="s">
        <v>246</v>
      </c>
      <c r="AO86" s="24" t="s">
        <v>246</v>
      </c>
      <c r="AP86" s="24" t="s">
        <v>246</v>
      </c>
      <c r="AQ86" s="24" t="s">
        <v>246</v>
      </c>
      <c r="AR86" s="24" t="s">
        <v>246</v>
      </c>
      <c r="AS86" s="24" t="s">
        <v>246</v>
      </c>
      <c r="AT86" s="24" t="s">
        <v>246</v>
      </c>
      <c r="AU86" s="24" t="s">
        <v>246</v>
      </c>
      <c r="AV86" s="24" t="s">
        <v>246</v>
      </c>
      <c r="AW86" s="24" t="s">
        <v>246</v>
      </c>
      <c r="AX86" s="24" t="s">
        <v>246</v>
      </c>
      <c r="AY86" s="24" t="s">
        <v>246</v>
      </c>
      <c r="AZ86" s="24" t="s">
        <v>246</v>
      </c>
      <c r="BA86" s="24" t="s">
        <v>246</v>
      </c>
      <c r="BB86" s="24" t="s">
        <v>246</v>
      </c>
      <c r="BC86" s="24" t="s">
        <v>246</v>
      </c>
      <c r="BD86" s="24" t="s">
        <v>246</v>
      </c>
      <c r="BE86" s="24" t="s">
        <v>246</v>
      </c>
      <c r="BF86" s="24" t="s">
        <v>246</v>
      </c>
      <c r="BG86" s="24" t="s">
        <v>246</v>
      </c>
      <c r="BH86" s="24" t="s">
        <v>246</v>
      </c>
      <c r="BI86" s="24" t="s">
        <v>246</v>
      </c>
      <c r="BJ86" s="24" t="s">
        <v>246</v>
      </c>
      <c r="BK86" s="24" t="s">
        <v>246</v>
      </c>
      <c r="BL86" s="24" t="s">
        <v>246</v>
      </c>
      <c r="BM86" s="24" t="s">
        <v>246</v>
      </c>
      <c r="BN86" s="24" t="s">
        <v>246</v>
      </c>
      <c r="BO86" s="24" t="s">
        <v>246</v>
      </c>
      <c r="BP86" s="24" t="s">
        <v>246</v>
      </c>
      <c r="BQ86" s="24" t="s">
        <v>246</v>
      </c>
      <c r="BR86" s="24" t="s">
        <v>246</v>
      </c>
      <c r="BS86" s="24" t="s">
        <v>246</v>
      </c>
      <c r="BT86" s="24" t="s">
        <v>246</v>
      </c>
      <c r="BU86" s="24" t="s">
        <v>246</v>
      </c>
      <c r="BV86" s="24" t="s">
        <v>246</v>
      </c>
      <c r="BW86" s="24" t="s">
        <v>246</v>
      </c>
      <c r="BX86" s="24" t="s">
        <v>246</v>
      </c>
      <c r="BY86" s="24" t="s">
        <v>246</v>
      </c>
      <c r="BZ86" s="24" t="s">
        <v>246</v>
      </c>
      <c r="CA86" s="24" t="s">
        <v>246</v>
      </c>
      <c r="CB86" s="24" t="s">
        <v>246</v>
      </c>
      <c r="CC86" s="24" t="s">
        <v>246</v>
      </c>
      <c r="CD86" s="24" t="s">
        <v>246</v>
      </c>
      <c r="CE86" s="282"/>
    </row>
    <row r="87" spans="1:84" x14ac:dyDescent="0.25">
      <c r="A87" s="31" t="s">
        <v>285</v>
      </c>
      <c r="B87" s="16"/>
      <c r="C87" s="273">
        <v>0</v>
      </c>
      <c r="D87" s="273">
        <v>0</v>
      </c>
      <c r="E87" s="273">
        <v>16362403.689999998</v>
      </c>
      <c r="F87" s="273">
        <v>0</v>
      </c>
      <c r="G87" s="273">
        <v>7908597.2599999998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3098142.2000000011</v>
      </c>
      <c r="O87" s="273">
        <v>0</v>
      </c>
      <c r="P87" s="273">
        <v>26553299.849999998</v>
      </c>
      <c r="Q87" s="273">
        <v>500296.83000000007</v>
      </c>
      <c r="R87" s="273">
        <v>967164.92</v>
      </c>
      <c r="S87" s="273">
        <v>0</v>
      </c>
      <c r="T87" s="273">
        <v>111504.95</v>
      </c>
      <c r="U87" s="273">
        <v>4125288.2</v>
      </c>
      <c r="V87" s="273">
        <v>0</v>
      </c>
      <c r="W87" s="273">
        <v>374974.53</v>
      </c>
      <c r="X87" s="273">
        <v>2308360.7200000002</v>
      </c>
      <c r="Y87" s="273">
        <v>662332.7300000001</v>
      </c>
      <c r="Z87" s="273">
        <v>0</v>
      </c>
      <c r="AA87" s="273">
        <v>153124.87</v>
      </c>
      <c r="AB87" s="273">
        <v>4333272.58</v>
      </c>
      <c r="AC87" s="273">
        <v>1912446.1</v>
      </c>
      <c r="AD87" s="273">
        <v>0</v>
      </c>
      <c r="AE87" s="273">
        <v>3024815.5700000003</v>
      </c>
      <c r="AF87" s="273">
        <v>0</v>
      </c>
      <c r="AG87" s="273">
        <v>2618405.9900000002</v>
      </c>
      <c r="AH87" s="273">
        <v>0</v>
      </c>
      <c r="AI87" s="273">
        <v>0</v>
      </c>
      <c r="AJ87" s="273">
        <v>0</v>
      </c>
      <c r="AK87" s="273">
        <v>1957167.5499999998</v>
      </c>
      <c r="AL87" s="273">
        <v>840919.08000000007</v>
      </c>
      <c r="AM87" s="273">
        <v>0</v>
      </c>
      <c r="AN87" s="273">
        <v>0</v>
      </c>
      <c r="AO87" s="273">
        <v>1533.95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246</v>
      </c>
      <c r="AX87" s="24" t="s">
        <v>246</v>
      </c>
      <c r="AY87" s="24" t="s">
        <v>246</v>
      </c>
      <c r="AZ87" s="24" t="s">
        <v>246</v>
      </c>
      <c r="BA87" s="24" t="s">
        <v>246</v>
      </c>
      <c r="BB87" s="24" t="s">
        <v>246</v>
      </c>
      <c r="BC87" s="24" t="s">
        <v>246</v>
      </c>
      <c r="BD87" s="24" t="s">
        <v>246</v>
      </c>
      <c r="BE87" s="24" t="s">
        <v>246</v>
      </c>
      <c r="BF87" s="24" t="s">
        <v>246</v>
      </c>
      <c r="BG87" s="24" t="s">
        <v>246</v>
      </c>
      <c r="BH87" s="24" t="s">
        <v>246</v>
      </c>
      <c r="BI87" s="24" t="s">
        <v>246</v>
      </c>
      <c r="BJ87" s="24" t="s">
        <v>246</v>
      </c>
      <c r="BK87" s="24" t="s">
        <v>246</v>
      </c>
      <c r="BL87" s="24" t="s">
        <v>246</v>
      </c>
      <c r="BM87" s="24" t="s">
        <v>246</v>
      </c>
      <c r="BN87" s="24" t="s">
        <v>246</v>
      </c>
      <c r="BO87" s="24" t="s">
        <v>246</v>
      </c>
      <c r="BP87" s="24" t="s">
        <v>246</v>
      </c>
      <c r="BQ87" s="24" t="s">
        <v>246</v>
      </c>
      <c r="BR87" s="24" t="s">
        <v>246</v>
      </c>
      <c r="BS87" s="24" t="s">
        <v>246</v>
      </c>
      <c r="BT87" s="24" t="s">
        <v>246</v>
      </c>
      <c r="BU87" s="24" t="s">
        <v>246</v>
      </c>
      <c r="BV87" s="24" t="s">
        <v>246</v>
      </c>
      <c r="BW87" s="24" t="s">
        <v>246</v>
      </c>
      <c r="BX87" s="24" t="s">
        <v>246</v>
      </c>
      <c r="BY87" s="24" t="s">
        <v>246</v>
      </c>
      <c r="BZ87" s="24" t="s">
        <v>246</v>
      </c>
      <c r="CA87" s="24" t="s">
        <v>246</v>
      </c>
      <c r="CB87" s="24" t="s">
        <v>246</v>
      </c>
      <c r="CC87" s="24" t="s">
        <v>246</v>
      </c>
      <c r="CD87" s="24" t="s">
        <v>246</v>
      </c>
      <c r="CE87" s="25">
        <f t="shared" ref="CE87:CE94" si="20">SUM(C87:CD87)</f>
        <v>77814051.569999993</v>
      </c>
    </row>
    <row r="88" spans="1:84" x14ac:dyDescent="0.25">
      <c r="A88" s="31" t="s">
        <v>286</v>
      </c>
      <c r="B88" s="16"/>
      <c r="C88" s="273">
        <v>0</v>
      </c>
      <c r="D88" s="273">
        <v>0</v>
      </c>
      <c r="E88" s="273">
        <v>1088917.22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22472040.019999996</v>
      </c>
      <c r="O88" s="273">
        <v>0</v>
      </c>
      <c r="P88" s="273">
        <v>76738199.069999978</v>
      </c>
      <c r="Q88" s="273">
        <v>2535054.23</v>
      </c>
      <c r="R88" s="273">
        <v>5318274.97</v>
      </c>
      <c r="S88" s="273">
        <v>0</v>
      </c>
      <c r="T88" s="273">
        <v>0</v>
      </c>
      <c r="U88" s="273">
        <v>22812507.559999999</v>
      </c>
      <c r="V88" s="273">
        <v>0</v>
      </c>
      <c r="W88" s="273">
        <v>2948303.66</v>
      </c>
      <c r="X88" s="273">
        <v>19922305.300000001</v>
      </c>
      <c r="Y88" s="273">
        <v>7930051.419999999</v>
      </c>
      <c r="Z88" s="273">
        <v>0</v>
      </c>
      <c r="AA88" s="273">
        <v>1924647.49</v>
      </c>
      <c r="AB88" s="273">
        <v>24432794.59</v>
      </c>
      <c r="AC88" s="273">
        <v>3406608.63</v>
      </c>
      <c r="AD88" s="273">
        <v>0</v>
      </c>
      <c r="AE88" s="273">
        <v>12770422.550000001</v>
      </c>
      <c r="AF88" s="273">
        <v>0</v>
      </c>
      <c r="AG88" s="273">
        <v>40885374.039999999</v>
      </c>
      <c r="AH88" s="273">
        <v>0</v>
      </c>
      <c r="AI88" s="273">
        <v>0</v>
      </c>
      <c r="AJ88" s="273">
        <v>28640661.02999999</v>
      </c>
      <c r="AK88" s="273">
        <v>3801354.7299999995</v>
      </c>
      <c r="AL88" s="273">
        <v>513102.55000000005</v>
      </c>
      <c r="AM88" s="273">
        <v>0</v>
      </c>
      <c r="AN88" s="273">
        <v>0</v>
      </c>
      <c r="AO88" s="273">
        <v>332106.83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246</v>
      </c>
      <c r="AX88" s="24" t="s">
        <v>246</v>
      </c>
      <c r="AY88" s="24" t="s">
        <v>246</v>
      </c>
      <c r="AZ88" s="24" t="s">
        <v>246</v>
      </c>
      <c r="BA88" s="24" t="s">
        <v>246</v>
      </c>
      <c r="BB88" s="24" t="s">
        <v>246</v>
      </c>
      <c r="BC88" s="24" t="s">
        <v>246</v>
      </c>
      <c r="BD88" s="24" t="s">
        <v>246</v>
      </c>
      <c r="BE88" s="24" t="s">
        <v>246</v>
      </c>
      <c r="BF88" s="24" t="s">
        <v>246</v>
      </c>
      <c r="BG88" s="24" t="s">
        <v>246</v>
      </c>
      <c r="BH88" s="24" t="s">
        <v>246</v>
      </c>
      <c r="BI88" s="24" t="s">
        <v>246</v>
      </c>
      <c r="BJ88" s="24" t="s">
        <v>246</v>
      </c>
      <c r="BK88" s="24" t="s">
        <v>246</v>
      </c>
      <c r="BL88" s="24" t="s">
        <v>246</v>
      </c>
      <c r="BM88" s="24" t="s">
        <v>246</v>
      </c>
      <c r="BN88" s="24" t="s">
        <v>246</v>
      </c>
      <c r="BO88" s="24" t="s">
        <v>246</v>
      </c>
      <c r="BP88" s="24" t="s">
        <v>246</v>
      </c>
      <c r="BQ88" s="24" t="s">
        <v>246</v>
      </c>
      <c r="BR88" s="24" t="s">
        <v>246</v>
      </c>
      <c r="BS88" s="24" t="s">
        <v>246</v>
      </c>
      <c r="BT88" s="24" t="s">
        <v>246</v>
      </c>
      <c r="BU88" s="24" t="s">
        <v>246</v>
      </c>
      <c r="BV88" s="24" t="s">
        <v>246</v>
      </c>
      <c r="BW88" s="24" t="s">
        <v>246</v>
      </c>
      <c r="BX88" s="24" t="s">
        <v>246</v>
      </c>
      <c r="BY88" s="24" t="s">
        <v>246</v>
      </c>
      <c r="BZ88" s="24" t="s">
        <v>246</v>
      </c>
      <c r="CA88" s="24" t="s">
        <v>246</v>
      </c>
      <c r="CB88" s="24" t="s">
        <v>246</v>
      </c>
      <c r="CC88" s="24" t="s">
        <v>246</v>
      </c>
      <c r="CD88" s="24" t="s">
        <v>246</v>
      </c>
      <c r="CE88" s="25">
        <f t="shared" si="20"/>
        <v>278472725.88999999</v>
      </c>
    </row>
    <row r="89" spans="1:84" x14ac:dyDescent="0.25">
      <c r="A89" s="21" t="s">
        <v>287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17451320.909999996</v>
      </c>
      <c r="F89" s="25">
        <f t="shared" si="21"/>
        <v>0</v>
      </c>
      <c r="G89" s="25">
        <f t="shared" si="21"/>
        <v>7908597.2599999998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25570182.219999999</v>
      </c>
      <c r="O89" s="25">
        <f t="shared" si="21"/>
        <v>0</v>
      </c>
      <c r="P89" s="25">
        <f t="shared" si="21"/>
        <v>103291498.91999997</v>
      </c>
      <c r="Q89" s="25">
        <f t="shared" si="21"/>
        <v>3035351.06</v>
      </c>
      <c r="R89" s="25">
        <f t="shared" si="21"/>
        <v>6285439.8899999997</v>
      </c>
      <c r="S89" s="25">
        <f t="shared" si="21"/>
        <v>0</v>
      </c>
      <c r="T89" s="25">
        <f t="shared" si="21"/>
        <v>111504.95</v>
      </c>
      <c r="U89" s="25">
        <f t="shared" si="21"/>
        <v>26937795.759999998</v>
      </c>
      <c r="V89" s="25">
        <f t="shared" si="21"/>
        <v>0</v>
      </c>
      <c r="W89" s="25">
        <f t="shared" si="21"/>
        <v>3323278.1900000004</v>
      </c>
      <c r="X89" s="25">
        <f t="shared" si="21"/>
        <v>22230666.02</v>
      </c>
      <c r="Y89" s="25">
        <f t="shared" si="21"/>
        <v>8592384.1499999985</v>
      </c>
      <c r="Z89" s="25">
        <f t="shared" si="21"/>
        <v>0</v>
      </c>
      <c r="AA89" s="25">
        <f t="shared" si="21"/>
        <v>2077772.3599999999</v>
      </c>
      <c r="AB89" s="25">
        <f t="shared" si="21"/>
        <v>28766067.170000002</v>
      </c>
      <c r="AC89" s="25">
        <f t="shared" si="21"/>
        <v>5319054.7300000004</v>
      </c>
      <c r="AD89" s="25">
        <f t="shared" si="21"/>
        <v>0</v>
      </c>
      <c r="AE89" s="25">
        <f t="shared" si="21"/>
        <v>15795238.120000001</v>
      </c>
      <c r="AF89" s="25">
        <f t="shared" si="21"/>
        <v>0</v>
      </c>
      <c r="AG89" s="25">
        <f t="shared" si="21"/>
        <v>43503780.030000001</v>
      </c>
      <c r="AH89" s="25">
        <f t="shared" si="21"/>
        <v>0</v>
      </c>
      <c r="AI89" s="25">
        <f t="shared" si="21"/>
        <v>0</v>
      </c>
      <c r="AJ89" s="25">
        <f t="shared" si="21"/>
        <v>28640661.02999999</v>
      </c>
      <c r="AK89" s="25">
        <f t="shared" si="21"/>
        <v>5758522.2799999993</v>
      </c>
      <c r="AL89" s="25">
        <f t="shared" si="21"/>
        <v>1354021.6300000001</v>
      </c>
      <c r="AM89" s="25">
        <f t="shared" si="21"/>
        <v>0</v>
      </c>
      <c r="AN89" s="25">
        <f t="shared" si="21"/>
        <v>0</v>
      </c>
      <c r="AO89" s="25">
        <f t="shared" si="21"/>
        <v>333640.78000000003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246</v>
      </c>
      <c r="AX89" s="24" t="s">
        <v>246</v>
      </c>
      <c r="AY89" s="24" t="s">
        <v>246</v>
      </c>
      <c r="AZ89" s="24" t="s">
        <v>246</v>
      </c>
      <c r="BA89" s="24" t="s">
        <v>246</v>
      </c>
      <c r="BB89" s="24" t="s">
        <v>246</v>
      </c>
      <c r="BC89" s="24" t="s">
        <v>246</v>
      </c>
      <c r="BD89" s="24" t="s">
        <v>246</v>
      </c>
      <c r="BE89" s="24" t="s">
        <v>246</v>
      </c>
      <c r="BF89" s="24" t="s">
        <v>246</v>
      </c>
      <c r="BG89" s="24" t="s">
        <v>246</v>
      </c>
      <c r="BH89" s="24" t="s">
        <v>246</v>
      </c>
      <c r="BI89" s="24" t="s">
        <v>246</v>
      </c>
      <c r="BJ89" s="24" t="s">
        <v>246</v>
      </c>
      <c r="BK89" s="24" t="s">
        <v>246</v>
      </c>
      <c r="BL89" s="24" t="s">
        <v>246</v>
      </c>
      <c r="BM89" s="24" t="s">
        <v>246</v>
      </c>
      <c r="BN89" s="24" t="s">
        <v>246</v>
      </c>
      <c r="BO89" s="24" t="s">
        <v>246</v>
      </c>
      <c r="BP89" s="24" t="s">
        <v>246</v>
      </c>
      <c r="BQ89" s="24" t="s">
        <v>246</v>
      </c>
      <c r="BR89" s="24" t="s">
        <v>246</v>
      </c>
      <c r="BS89" s="24" t="s">
        <v>246</v>
      </c>
      <c r="BT89" s="24" t="s">
        <v>246</v>
      </c>
      <c r="BU89" s="24" t="s">
        <v>246</v>
      </c>
      <c r="BV89" s="24" t="s">
        <v>246</v>
      </c>
      <c r="BW89" s="24" t="s">
        <v>246</v>
      </c>
      <c r="BX89" s="24" t="s">
        <v>246</v>
      </c>
      <c r="BY89" s="24" t="s">
        <v>246</v>
      </c>
      <c r="BZ89" s="24" t="s">
        <v>246</v>
      </c>
      <c r="CA89" s="24" t="s">
        <v>246</v>
      </c>
      <c r="CB89" s="24" t="s">
        <v>246</v>
      </c>
      <c r="CC89" s="24" t="s">
        <v>246</v>
      </c>
      <c r="CD89" s="24" t="s">
        <v>246</v>
      </c>
      <c r="CE89" s="25">
        <f t="shared" si="20"/>
        <v>356286777.4599998</v>
      </c>
    </row>
    <row r="90" spans="1:84" x14ac:dyDescent="0.25">
      <c r="A90" s="31" t="s">
        <v>288</v>
      </c>
      <c r="B90" s="25"/>
      <c r="C90" s="273">
        <v>2670.7000000000007</v>
      </c>
      <c r="D90" s="273">
        <v>0</v>
      </c>
      <c r="E90" s="273">
        <v>13692.200000000004</v>
      </c>
      <c r="F90" s="273">
        <v>0</v>
      </c>
      <c r="G90" s="273">
        <v>5136.6999999999989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2448.1999999999998</v>
      </c>
      <c r="O90" s="273">
        <v>0</v>
      </c>
      <c r="P90" s="273">
        <v>32487.599999999995</v>
      </c>
      <c r="Q90" s="273">
        <v>0</v>
      </c>
      <c r="R90" s="273">
        <v>0</v>
      </c>
      <c r="S90" s="273">
        <v>0</v>
      </c>
      <c r="T90" s="273">
        <v>0</v>
      </c>
      <c r="U90" s="273">
        <v>2681.3999999999996</v>
      </c>
      <c r="V90" s="273">
        <v>0</v>
      </c>
      <c r="W90" s="273">
        <v>1177.0999999999999</v>
      </c>
      <c r="X90" s="273">
        <v>418.5</v>
      </c>
      <c r="Y90" s="273">
        <v>2833.7999999999997</v>
      </c>
      <c r="Z90" s="273">
        <v>0</v>
      </c>
      <c r="AA90" s="273">
        <v>1041.8000000000002</v>
      </c>
      <c r="AB90" s="273">
        <v>1992.9</v>
      </c>
      <c r="AC90" s="273">
        <v>357.29999999999995</v>
      </c>
      <c r="AD90" s="273">
        <v>0</v>
      </c>
      <c r="AE90" s="273">
        <v>1378.5</v>
      </c>
      <c r="AF90" s="273">
        <v>0</v>
      </c>
      <c r="AG90" s="273">
        <v>3829.2000000000003</v>
      </c>
      <c r="AH90" s="273">
        <v>0</v>
      </c>
      <c r="AI90" s="273">
        <v>0</v>
      </c>
      <c r="AJ90" s="273">
        <v>2966.8</v>
      </c>
      <c r="AK90" s="273">
        <v>0</v>
      </c>
      <c r="AL90" s="273">
        <v>148.4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1057.7</v>
      </c>
      <c r="AW90" s="273"/>
      <c r="AX90" s="273"/>
      <c r="AY90" s="273">
        <v>4578.0999999999995</v>
      </c>
      <c r="AZ90" s="273"/>
      <c r="BA90" s="273"/>
      <c r="BB90" s="273"/>
      <c r="BC90" s="273"/>
      <c r="BD90" s="273">
        <v>6011.4</v>
      </c>
      <c r="BE90" s="273">
        <v>59868.470000000008</v>
      </c>
      <c r="BF90" s="273">
        <v>1703.8</v>
      </c>
      <c r="BG90" s="273">
        <v>0</v>
      </c>
      <c r="BH90" s="273">
        <v>1997.6999999999998</v>
      </c>
      <c r="BI90" s="273"/>
      <c r="BJ90" s="273"/>
      <c r="BK90" s="273">
        <v>139.69999999999999</v>
      </c>
      <c r="BL90" s="273">
        <v>776.00000000000011</v>
      </c>
      <c r="BM90" s="273">
        <v>1244.3999999999999</v>
      </c>
      <c r="BN90" s="273">
        <v>2650.6</v>
      </c>
      <c r="BO90" s="273">
        <v>0</v>
      </c>
      <c r="BP90" s="273">
        <v>0</v>
      </c>
      <c r="BQ90" s="273">
        <v>0</v>
      </c>
      <c r="BR90" s="273">
        <v>1147.4000000000001</v>
      </c>
      <c r="BS90" s="273">
        <v>0</v>
      </c>
      <c r="BT90" s="273">
        <v>571.09999999999991</v>
      </c>
      <c r="BU90" s="273">
        <v>0</v>
      </c>
      <c r="BV90" s="273">
        <v>2400.94</v>
      </c>
      <c r="BW90" s="273">
        <v>0</v>
      </c>
      <c r="BX90" s="273">
        <v>0</v>
      </c>
      <c r="BY90" s="273">
        <v>0</v>
      </c>
      <c r="BZ90" s="273">
        <v>0</v>
      </c>
      <c r="CA90" s="273">
        <v>27.4</v>
      </c>
      <c r="CB90" s="273">
        <v>0</v>
      </c>
      <c r="CC90" s="273">
        <v>0</v>
      </c>
      <c r="CD90" s="224" t="s">
        <v>246</v>
      </c>
      <c r="CE90" s="25">
        <f t="shared" si="20"/>
        <v>159435.81000000003</v>
      </c>
      <c r="CF90" s="25">
        <f>BE59-CE90</f>
        <v>0</v>
      </c>
    </row>
    <row r="91" spans="1:84" x14ac:dyDescent="0.25">
      <c r="A91" s="21" t="s">
        <v>289</v>
      </c>
      <c r="B91" s="16"/>
      <c r="C91" s="273"/>
      <c r="D91" s="273"/>
      <c r="E91" s="273">
        <v>67448</v>
      </c>
      <c r="F91" s="273"/>
      <c r="G91" s="273">
        <v>0</v>
      </c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246</v>
      </c>
      <c r="AY91" s="264" t="s">
        <v>246</v>
      </c>
      <c r="AZ91" s="273">
        <f>AZ59</f>
        <v>0</v>
      </c>
      <c r="BA91" s="273"/>
      <c r="BB91" s="273"/>
      <c r="BC91" s="273"/>
      <c r="BD91" s="24" t="s">
        <v>246</v>
      </c>
      <c r="BE91" s="24" t="s">
        <v>246</v>
      </c>
      <c r="BF91" s="273"/>
      <c r="BG91" s="24" t="s">
        <v>246</v>
      </c>
      <c r="BH91" s="273"/>
      <c r="BI91" s="273"/>
      <c r="BJ91" s="24" t="s">
        <v>246</v>
      </c>
      <c r="BK91" s="273"/>
      <c r="BL91" s="273"/>
      <c r="BM91" s="273"/>
      <c r="BN91" s="24" t="s">
        <v>246</v>
      </c>
      <c r="BO91" s="24" t="s">
        <v>246</v>
      </c>
      <c r="BP91" s="24" t="s">
        <v>246</v>
      </c>
      <c r="BQ91" s="24" t="s">
        <v>246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246</v>
      </c>
      <c r="CD91" s="24" t="s">
        <v>246</v>
      </c>
      <c r="CE91" s="25">
        <f t="shared" si="20"/>
        <v>67448</v>
      </c>
      <c r="CF91" s="25">
        <f>AY59-CE91</f>
        <v>0</v>
      </c>
    </row>
    <row r="92" spans="1:84" x14ac:dyDescent="0.25">
      <c r="A92" s="21" t="s">
        <v>290</v>
      </c>
      <c r="B92" s="16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64" t="s">
        <v>246</v>
      </c>
      <c r="AY92" s="264" t="s">
        <v>246</v>
      </c>
      <c r="AZ92" s="24" t="s">
        <v>246</v>
      </c>
      <c r="BA92" s="273"/>
      <c r="BB92" s="273"/>
      <c r="BC92" s="273"/>
      <c r="BD92" s="24" t="s">
        <v>246</v>
      </c>
      <c r="BE92" s="24" t="s">
        <v>246</v>
      </c>
      <c r="BF92" s="24" t="s">
        <v>246</v>
      </c>
      <c r="BG92" s="24" t="s">
        <v>246</v>
      </c>
      <c r="BH92" s="273"/>
      <c r="BI92" s="273"/>
      <c r="BJ92" s="24" t="s">
        <v>246</v>
      </c>
      <c r="BK92" s="273"/>
      <c r="BL92" s="273"/>
      <c r="BM92" s="273"/>
      <c r="BN92" s="24" t="s">
        <v>246</v>
      </c>
      <c r="BO92" s="24" t="s">
        <v>246</v>
      </c>
      <c r="BP92" s="24" t="s">
        <v>246</v>
      </c>
      <c r="BQ92" s="24" t="s">
        <v>246</v>
      </c>
      <c r="BR92" s="24" t="s">
        <v>246</v>
      </c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4" t="s">
        <v>246</v>
      </c>
      <c r="CD92" s="24" t="s">
        <v>246</v>
      </c>
      <c r="CE92" s="25">
        <f t="shared" si="20"/>
        <v>0</v>
      </c>
      <c r="CF92" s="16"/>
    </row>
    <row r="93" spans="1:84" x14ac:dyDescent="0.25">
      <c r="A93" s="21" t="s">
        <v>291</v>
      </c>
      <c r="B93" s="16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64" t="s">
        <v>246</v>
      </c>
      <c r="AY93" s="264" t="s">
        <v>246</v>
      </c>
      <c r="AZ93" s="24" t="s">
        <v>246</v>
      </c>
      <c r="BA93" s="24" t="s">
        <v>246</v>
      </c>
      <c r="BB93" s="273"/>
      <c r="BC93" s="273"/>
      <c r="BD93" s="24" t="s">
        <v>246</v>
      </c>
      <c r="BE93" s="24" t="s">
        <v>246</v>
      </c>
      <c r="BF93" s="24" t="s">
        <v>246</v>
      </c>
      <c r="BG93" s="24" t="s">
        <v>246</v>
      </c>
      <c r="BH93" s="273"/>
      <c r="BI93" s="273">
        <v>269914</v>
      </c>
      <c r="BJ93" s="24" t="s">
        <v>246</v>
      </c>
      <c r="BK93" s="273"/>
      <c r="BL93" s="273"/>
      <c r="BM93" s="273"/>
      <c r="BN93" s="24" t="s">
        <v>246</v>
      </c>
      <c r="BO93" s="24" t="s">
        <v>246</v>
      </c>
      <c r="BP93" s="24" t="s">
        <v>246</v>
      </c>
      <c r="BQ93" s="24" t="s">
        <v>246</v>
      </c>
      <c r="BR93" s="24" t="s">
        <v>246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246</v>
      </c>
      <c r="CD93" s="24" t="s">
        <v>246</v>
      </c>
      <c r="CE93" s="25">
        <f t="shared" si="20"/>
        <v>269914</v>
      </c>
      <c r="CF93" s="25">
        <f>BA59</f>
        <v>0</v>
      </c>
    </row>
    <row r="94" spans="1:84" x14ac:dyDescent="0.25">
      <c r="A94" s="21" t="s">
        <v>292</v>
      </c>
      <c r="B94" s="16"/>
      <c r="C94" s="277"/>
      <c r="D94" s="277"/>
      <c r="E94" s="277">
        <v>32.051679759615382</v>
      </c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4">
        <v>25.862194182692306</v>
      </c>
      <c r="Q94" s="274"/>
      <c r="R94" s="274"/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/>
      <c r="AH94" s="274"/>
      <c r="AI94" s="274"/>
      <c r="AJ94" s="274"/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8"/>
      <c r="AW94" s="264" t="s">
        <v>246</v>
      </c>
      <c r="AX94" s="264" t="s">
        <v>246</v>
      </c>
      <c r="AY94" s="264" t="s">
        <v>246</v>
      </c>
      <c r="AZ94" s="24" t="s">
        <v>246</v>
      </c>
      <c r="BA94" s="24" t="s">
        <v>246</v>
      </c>
      <c r="BB94" s="24" t="s">
        <v>246</v>
      </c>
      <c r="BC94" s="24" t="s">
        <v>246</v>
      </c>
      <c r="BD94" s="24" t="s">
        <v>246</v>
      </c>
      <c r="BE94" s="24" t="s">
        <v>246</v>
      </c>
      <c r="BF94" s="24" t="s">
        <v>246</v>
      </c>
      <c r="BG94" s="24" t="s">
        <v>246</v>
      </c>
      <c r="BH94" s="24" t="s">
        <v>246</v>
      </c>
      <c r="BI94" s="24" t="s">
        <v>246</v>
      </c>
      <c r="BJ94" s="24" t="s">
        <v>246</v>
      </c>
      <c r="BK94" s="24" t="s">
        <v>246</v>
      </c>
      <c r="BL94" s="24" t="s">
        <v>246</v>
      </c>
      <c r="BM94" s="24" t="s">
        <v>246</v>
      </c>
      <c r="BN94" s="24" t="s">
        <v>246</v>
      </c>
      <c r="BO94" s="24" t="s">
        <v>246</v>
      </c>
      <c r="BP94" s="24" t="s">
        <v>246</v>
      </c>
      <c r="BQ94" s="24" t="s">
        <v>246</v>
      </c>
      <c r="BR94" s="24" t="s">
        <v>246</v>
      </c>
      <c r="BS94" s="24" t="s">
        <v>246</v>
      </c>
      <c r="BT94" s="24" t="s">
        <v>246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246</v>
      </c>
      <c r="CD94" s="24" t="s">
        <v>246</v>
      </c>
      <c r="CE94" s="226">
        <f t="shared" si="20"/>
        <v>57.913873942307688</v>
      </c>
      <c r="CF94" s="29"/>
    </row>
    <row r="95" spans="1:84" x14ac:dyDescent="0.25">
      <c r="A95" s="30" t="s">
        <v>293</v>
      </c>
      <c r="B95" s="30"/>
      <c r="C95" s="30"/>
      <c r="D95" s="30"/>
      <c r="E95" s="30"/>
    </row>
    <row r="96" spans="1:84" x14ac:dyDescent="0.25">
      <c r="A96" s="31" t="s">
        <v>294</v>
      </c>
      <c r="B96" s="32"/>
      <c r="C96" s="283" t="s">
        <v>1364</v>
      </c>
      <c r="D96" s="284" t="s">
        <v>3</v>
      </c>
      <c r="E96" s="285" t="s">
        <v>3</v>
      </c>
      <c r="F96" s="12"/>
    </row>
    <row r="97" spans="1:6" x14ac:dyDescent="0.25">
      <c r="A97" s="25" t="s">
        <v>295</v>
      </c>
      <c r="B97" s="32" t="s">
        <v>296</v>
      </c>
      <c r="C97" s="286" t="s">
        <v>1354</v>
      </c>
      <c r="D97" s="284" t="s">
        <v>3</v>
      </c>
      <c r="E97" s="285" t="s">
        <v>3</v>
      </c>
      <c r="F97" s="12"/>
    </row>
    <row r="98" spans="1:6" x14ac:dyDescent="0.25">
      <c r="A98" s="25" t="s">
        <v>297</v>
      </c>
      <c r="B98" s="32" t="s">
        <v>296</v>
      </c>
      <c r="C98" s="287" t="s">
        <v>1355</v>
      </c>
      <c r="D98" s="284" t="s">
        <v>3</v>
      </c>
      <c r="E98" s="285" t="s">
        <v>3</v>
      </c>
      <c r="F98" s="12"/>
    </row>
    <row r="99" spans="1:6" x14ac:dyDescent="0.25">
      <c r="A99" s="25" t="s">
        <v>298</v>
      </c>
      <c r="B99" s="32" t="s">
        <v>296</v>
      </c>
      <c r="C99" s="288" t="s">
        <v>1356</v>
      </c>
      <c r="D99" s="284" t="s">
        <v>3</v>
      </c>
      <c r="E99" s="285" t="s">
        <v>3</v>
      </c>
      <c r="F99" s="12"/>
    </row>
    <row r="100" spans="1:6" x14ac:dyDescent="0.25">
      <c r="A100" s="25" t="s">
        <v>299</v>
      </c>
      <c r="B100" s="32" t="s">
        <v>296</v>
      </c>
      <c r="C100" s="287" t="s">
        <v>1357</v>
      </c>
      <c r="D100" s="284" t="s">
        <v>3</v>
      </c>
      <c r="E100" s="285" t="s">
        <v>3</v>
      </c>
      <c r="F100" s="12"/>
    </row>
    <row r="101" spans="1:6" x14ac:dyDescent="0.25">
      <c r="A101" s="25" t="s">
        <v>300</v>
      </c>
      <c r="B101" s="32" t="s">
        <v>296</v>
      </c>
      <c r="C101" s="287" t="s">
        <v>1358</v>
      </c>
      <c r="D101" s="284" t="s">
        <v>3</v>
      </c>
      <c r="E101" s="285" t="s">
        <v>3</v>
      </c>
      <c r="F101" s="12"/>
    </row>
    <row r="102" spans="1:6" x14ac:dyDescent="0.25">
      <c r="A102" s="25" t="s">
        <v>301</v>
      </c>
      <c r="B102" s="32" t="s">
        <v>296</v>
      </c>
      <c r="C102" s="289">
        <v>99301</v>
      </c>
      <c r="D102" s="284" t="s">
        <v>3</v>
      </c>
      <c r="E102" s="285" t="s">
        <v>3</v>
      </c>
      <c r="F102" s="12"/>
    </row>
    <row r="103" spans="1:6" x14ac:dyDescent="0.25">
      <c r="A103" s="25" t="s">
        <v>302</v>
      </c>
      <c r="B103" s="32" t="s">
        <v>296</v>
      </c>
      <c r="C103" s="287" t="s">
        <v>1359</v>
      </c>
      <c r="D103" s="284" t="s">
        <v>3</v>
      </c>
      <c r="E103" s="285" t="s">
        <v>3</v>
      </c>
      <c r="F103" s="12"/>
    </row>
    <row r="104" spans="1:6" x14ac:dyDescent="0.25">
      <c r="A104" s="25" t="s">
        <v>303</v>
      </c>
      <c r="B104" s="32" t="s">
        <v>296</v>
      </c>
      <c r="C104" s="290" t="s">
        <v>1365</v>
      </c>
      <c r="D104" s="284" t="s">
        <v>3</v>
      </c>
      <c r="E104" s="285" t="s">
        <v>3</v>
      </c>
      <c r="F104" s="12"/>
    </row>
    <row r="105" spans="1:6" x14ac:dyDescent="0.25">
      <c r="A105" s="25" t="s">
        <v>304</v>
      </c>
      <c r="B105" s="32" t="s">
        <v>296</v>
      </c>
      <c r="C105" s="290" t="s">
        <v>1366</v>
      </c>
      <c r="D105" s="284" t="s">
        <v>3</v>
      </c>
      <c r="E105" s="285" t="s">
        <v>3</v>
      </c>
      <c r="F105" s="12"/>
    </row>
    <row r="106" spans="1:6" x14ac:dyDescent="0.25">
      <c r="A106" s="25" t="s">
        <v>305</v>
      </c>
      <c r="B106" s="32" t="s">
        <v>296</v>
      </c>
      <c r="C106" s="287"/>
      <c r="D106" s="284" t="s">
        <v>3</v>
      </c>
      <c r="E106" s="285" t="s">
        <v>3</v>
      </c>
      <c r="F106" s="12"/>
    </row>
    <row r="107" spans="1:6" x14ac:dyDescent="0.25">
      <c r="A107" s="25" t="s">
        <v>306</v>
      </c>
      <c r="B107" s="32" t="s">
        <v>296</v>
      </c>
      <c r="C107" s="291" t="s">
        <v>1360</v>
      </c>
      <c r="D107" s="284" t="s">
        <v>3</v>
      </c>
      <c r="E107" s="285" t="s">
        <v>3</v>
      </c>
      <c r="F107" s="12"/>
    </row>
    <row r="108" spans="1:6" x14ac:dyDescent="0.25">
      <c r="A108" s="25" t="s">
        <v>307</v>
      </c>
      <c r="B108" s="32" t="s">
        <v>296</v>
      </c>
      <c r="C108" s="291" t="s">
        <v>1361</v>
      </c>
      <c r="D108" s="284" t="s">
        <v>3</v>
      </c>
      <c r="E108" s="285" t="s">
        <v>3</v>
      </c>
      <c r="F108" s="12"/>
    </row>
    <row r="109" spans="1:6" x14ac:dyDescent="0.25">
      <c r="A109" s="33" t="s">
        <v>308</v>
      </c>
      <c r="B109" s="32" t="s">
        <v>296</v>
      </c>
      <c r="C109" s="287" t="s">
        <v>1372</v>
      </c>
      <c r="D109" s="284" t="s">
        <v>3</v>
      </c>
      <c r="E109" s="285" t="s">
        <v>3</v>
      </c>
      <c r="F109" s="12"/>
    </row>
    <row r="110" spans="1:6" x14ac:dyDescent="0.25">
      <c r="A110" s="33" t="s">
        <v>309</v>
      </c>
      <c r="B110" s="32" t="s">
        <v>296</v>
      </c>
      <c r="C110" s="287" t="s">
        <v>1371</v>
      </c>
      <c r="D110" s="284" t="s">
        <v>3</v>
      </c>
      <c r="E110" s="285" t="s">
        <v>3</v>
      </c>
      <c r="F110" s="12"/>
    </row>
    <row r="111" spans="1:6" x14ac:dyDescent="0.25">
      <c r="A111" s="30" t="s">
        <v>310</v>
      </c>
      <c r="B111" s="30"/>
      <c r="C111" s="30"/>
      <c r="D111" s="30"/>
      <c r="E111" s="30"/>
    </row>
    <row r="112" spans="1:6" x14ac:dyDescent="0.25">
      <c r="A112" s="34" t="s">
        <v>311</v>
      </c>
      <c r="B112" s="34"/>
      <c r="C112" s="34"/>
      <c r="D112" s="34"/>
      <c r="E112" s="34"/>
    </row>
    <row r="113" spans="1:9" x14ac:dyDescent="0.25">
      <c r="A113" s="16" t="s">
        <v>300</v>
      </c>
      <c r="B113" s="35" t="s">
        <v>296</v>
      </c>
      <c r="C113" s="292"/>
      <c r="D113" s="16"/>
      <c r="E113" s="16"/>
    </row>
    <row r="114" spans="1:9" x14ac:dyDescent="0.25">
      <c r="A114" s="16" t="s">
        <v>302</v>
      </c>
      <c r="B114" s="35" t="s">
        <v>296</v>
      </c>
      <c r="C114" s="292"/>
      <c r="D114" s="16"/>
      <c r="E114" s="16"/>
    </row>
    <row r="115" spans="1:9" x14ac:dyDescent="0.25">
      <c r="A115" s="16" t="s">
        <v>312</v>
      </c>
      <c r="B115" s="35" t="s">
        <v>296</v>
      </c>
      <c r="C115" s="292"/>
      <c r="D115" s="16"/>
      <c r="E115" s="16"/>
    </row>
    <row r="116" spans="1:9" x14ac:dyDescent="0.25">
      <c r="A116" s="34" t="s">
        <v>313</v>
      </c>
      <c r="B116" s="34"/>
      <c r="C116" s="34"/>
      <c r="D116" s="34"/>
      <c r="E116" s="34"/>
      <c r="I116" s="11" t="s">
        <v>1373</v>
      </c>
    </row>
    <row r="117" spans="1:9" x14ac:dyDescent="0.25">
      <c r="A117" s="16" t="s">
        <v>314</v>
      </c>
      <c r="B117" s="35" t="s">
        <v>296</v>
      </c>
      <c r="C117" s="292"/>
      <c r="D117" s="16"/>
      <c r="E117" s="16"/>
    </row>
    <row r="118" spans="1:9" x14ac:dyDescent="0.25">
      <c r="A118" s="16" t="s">
        <v>157</v>
      </c>
      <c r="B118" s="35" t="s">
        <v>296</v>
      </c>
      <c r="C118" s="293"/>
      <c r="D118" s="16"/>
      <c r="E118" s="16"/>
    </row>
    <row r="119" spans="1:9" x14ac:dyDescent="0.25">
      <c r="A119" s="34" t="s">
        <v>315</v>
      </c>
      <c r="B119" s="34"/>
      <c r="C119" s="34"/>
      <c r="D119" s="34"/>
      <c r="E119" s="34"/>
    </row>
    <row r="120" spans="1:9" x14ac:dyDescent="0.25">
      <c r="A120" s="16" t="s">
        <v>316</v>
      </c>
      <c r="B120" s="35" t="s">
        <v>296</v>
      </c>
      <c r="C120" s="292"/>
      <c r="D120" s="16"/>
      <c r="E120" s="16"/>
    </row>
    <row r="121" spans="1:9" x14ac:dyDescent="0.25">
      <c r="A121" s="16" t="s">
        <v>317</v>
      </c>
      <c r="B121" s="35" t="s">
        <v>296</v>
      </c>
      <c r="C121" s="292"/>
      <c r="D121" s="16"/>
      <c r="E121" s="16"/>
    </row>
    <row r="122" spans="1:9" x14ac:dyDescent="0.25">
      <c r="A122" s="16" t="s">
        <v>318</v>
      </c>
      <c r="B122" s="35" t="s">
        <v>296</v>
      </c>
      <c r="C122" s="292">
        <v>1</v>
      </c>
      <c r="D122" s="16"/>
      <c r="E122" s="16"/>
    </row>
    <row r="123" spans="1:9" x14ac:dyDescent="0.25">
      <c r="A123" s="16"/>
      <c r="B123" s="35"/>
      <c r="C123" s="36"/>
      <c r="D123" s="16"/>
      <c r="E123" s="16"/>
    </row>
    <row r="124" spans="1:9" x14ac:dyDescent="0.25">
      <c r="A124" s="37" t="s">
        <v>319</v>
      </c>
      <c r="B124" s="30"/>
      <c r="C124" s="30"/>
      <c r="D124" s="30"/>
      <c r="E124" s="30"/>
    </row>
    <row r="125" spans="1:9" x14ac:dyDescent="0.25">
      <c r="A125" s="16"/>
      <c r="B125" s="35"/>
      <c r="C125" s="36"/>
      <c r="D125" s="16"/>
      <c r="E125" s="16"/>
    </row>
    <row r="126" spans="1:9" x14ac:dyDescent="0.25">
      <c r="A126" s="21" t="s">
        <v>320</v>
      </c>
      <c r="B126" s="16"/>
      <c r="C126" s="17" t="s">
        <v>321</v>
      </c>
      <c r="D126" s="18" t="s">
        <v>240</v>
      </c>
      <c r="E126" s="16"/>
    </row>
    <row r="127" spans="1:9" x14ac:dyDescent="0.25">
      <c r="A127" s="16" t="s">
        <v>322</v>
      </c>
      <c r="B127" s="35" t="s">
        <v>296</v>
      </c>
      <c r="C127" s="294">
        <v>1329</v>
      </c>
      <c r="D127" s="295">
        <v>6805</v>
      </c>
      <c r="E127" s="16"/>
    </row>
    <row r="128" spans="1:9" x14ac:dyDescent="0.25">
      <c r="A128" s="16" t="s">
        <v>323</v>
      </c>
      <c r="B128" s="35" t="s">
        <v>296</v>
      </c>
      <c r="C128" s="294"/>
      <c r="D128" s="295"/>
      <c r="E128" s="16"/>
    </row>
    <row r="129" spans="1:5" x14ac:dyDescent="0.25">
      <c r="A129" s="16" t="s">
        <v>324</v>
      </c>
      <c r="B129" s="35" t="s">
        <v>296</v>
      </c>
      <c r="C129" s="292"/>
      <c r="D129" s="295"/>
      <c r="E129" s="16"/>
    </row>
    <row r="130" spans="1:5" x14ac:dyDescent="0.25">
      <c r="A130" s="16" t="s">
        <v>325</v>
      </c>
      <c r="B130" s="35" t="s">
        <v>296</v>
      </c>
      <c r="C130" s="292"/>
      <c r="D130" s="295"/>
      <c r="E130" s="16"/>
    </row>
    <row r="131" spans="1:5" x14ac:dyDescent="0.25">
      <c r="A131" s="21" t="s">
        <v>326</v>
      </c>
      <c r="B131" s="16"/>
      <c r="C131" s="17" t="s">
        <v>192</v>
      </c>
      <c r="D131" s="16"/>
      <c r="E131" s="16"/>
    </row>
    <row r="132" spans="1:5" x14ac:dyDescent="0.25">
      <c r="A132" s="16" t="s">
        <v>327</v>
      </c>
      <c r="B132" s="35" t="s">
        <v>296</v>
      </c>
      <c r="C132" s="292">
        <v>6</v>
      </c>
      <c r="D132" s="16"/>
      <c r="E132" s="16"/>
    </row>
    <row r="133" spans="1:5" x14ac:dyDescent="0.25">
      <c r="A133" s="16" t="s">
        <v>328</v>
      </c>
      <c r="B133" s="35" t="s">
        <v>296</v>
      </c>
      <c r="C133" s="292"/>
      <c r="D133" s="16"/>
      <c r="E133" s="16"/>
    </row>
    <row r="134" spans="1:5" x14ac:dyDescent="0.25">
      <c r="A134" s="16" t="s">
        <v>329</v>
      </c>
      <c r="B134" s="35" t="s">
        <v>296</v>
      </c>
      <c r="C134" s="296">
        <v>19</v>
      </c>
      <c r="D134" s="16"/>
      <c r="E134" s="16"/>
    </row>
    <row r="135" spans="1:5" x14ac:dyDescent="0.25">
      <c r="A135" s="16" t="s">
        <v>330</v>
      </c>
      <c r="B135" s="35" t="s">
        <v>296</v>
      </c>
      <c r="C135" s="292"/>
      <c r="D135" s="16"/>
      <c r="E135" s="16"/>
    </row>
    <row r="136" spans="1:5" x14ac:dyDescent="0.25">
      <c r="A136" s="16" t="s">
        <v>331</v>
      </c>
      <c r="B136" s="35" t="s">
        <v>296</v>
      </c>
      <c r="C136" s="292"/>
      <c r="D136" s="16"/>
      <c r="E136" s="16"/>
    </row>
    <row r="137" spans="1:5" x14ac:dyDescent="0.25">
      <c r="A137" s="16" t="s">
        <v>332</v>
      </c>
      <c r="B137" s="35" t="s">
        <v>296</v>
      </c>
      <c r="C137" s="292">
        <v>10</v>
      </c>
      <c r="D137" s="16"/>
      <c r="E137" s="16"/>
    </row>
    <row r="138" spans="1:5" x14ac:dyDescent="0.25">
      <c r="A138" s="16" t="s">
        <v>121</v>
      </c>
      <c r="B138" s="35" t="s">
        <v>296</v>
      </c>
      <c r="C138" s="292"/>
      <c r="D138" s="16"/>
      <c r="E138" s="16"/>
    </row>
    <row r="139" spans="1:5" x14ac:dyDescent="0.25">
      <c r="A139" s="16" t="s">
        <v>333</v>
      </c>
      <c r="B139" s="35" t="s">
        <v>296</v>
      </c>
      <c r="C139" s="294"/>
      <c r="D139" s="16"/>
      <c r="E139" s="16"/>
    </row>
    <row r="140" spans="1:5" x14ac:dyDescent="0.25">
      <c r="A140" s="16" t="s">
        <v>334</v>
      </c>
      <c r="B140" s="35"/>
      <c r="C140" s="292"/>
      <c r="D140" s="16"/>
      <c r="E140" s="16"/>
    </row>
    <row r="141" spans="1:5" x14ac:dyDescent="0.25">
      <c r="A141" s="16" t="s">
        <v>324</v>
      </c>
      <c r="B141" s="35" t="s">
        <v>296</v>
      </c>
      <c r="C141" s="292"/>
      <c r="D141" s="16"/>
      <c r="E141" s="16"/>
    </row>
    <row r="142" spans="1:5" x14ac:dyDescent="0.25">
      <c r="A142" s="16" t="s">
        <v>335</v>
      </c>
      <c r="B142" s="35" t="s">
        <v>296</v>
      </c>
      <c r="C142" s="292"/>
      <c r="D142" s="16"/>
      <c r="E142" s="16"/>
    </row>
    <row r="143" spans="1:5" x14ac:dyDescent="0.25">
      <c r="A143" s="16" t="s">
        <v>336</v>
      </c>
      <c r="B143" s="16"/>
      <c r="C143" s="22"/>
      <c r="D143" s="16"/>
      <c r="E143" s="25">
        <f>SUM(C132:C142)</f>
        <v>35</v>
      </c>
    </row>
    <row r="144" spans="1:5" x14ac:dyDescent="0.25">
      <c r="A144" s="16" t="s">
        <v>337</v>
      </c>
      <c r="B144" s="35" t="s">
        <v>296</v>
      </c>
      <c r="C144" s="294">
        <v>95</v>
      </c>
      <c r="D144" s="16"/>
      <c r="E144" s="16"/>
    </row>
    <row r="145" spans="1:6" x14ac:dyDescent="0.25">
      <c r="A145" s="16" t="s">
        <v>338</v>
      </c>
      <c r="B145" s="35" t="s">
        <v>296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339</v>
      </c>
      <c r="B147" s="35" t="s">
        <v>296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340</v>
      </c>
      <c r="B152" s="37"/>
      <c r="C152" s="37"/>
      <c r="D152" s="37"/>
      <c r="E152" s="37"/>
    </row>
    <row r="153" spans="1:6" x14ac:dyDescent="0.25">
      <c r="A153" s="38" t="s">
        <v>341</v>
      </c>
      <c r="B153" s="39" t="s">
        <v>342</v>
      </c>
      <c r="C153" s="40" t="s">
        <v>343</v>
      </c>
      <c r="D153" s="39" t="s">
        <v>157</v>
      </c>
      <c r="E153" s="39" t="s">
        <v>228</v>
      </c>
    </row>
    <row r="154" spans="1:6" x14ac:dyDescent="0.25">
      <c r="A154" s="16" t="s">
        <v>321</v>
      </c>
      <c r="B154" s="295">
        <v>507</v>
      </c>
      <c r="C154" s="295">
        <v>36</v>
      </c>
      <c r="D154" s="295">
        <v>786</v>
      </c>
      <c r="E154" s="25">
        <f>SUM(B154:D154)</f>
        <v>1329</v>
      </c>
    </row>
    <row r="155" spans="1:6" x14ac:dyDescent="0.25">
      <c r="A155" s="16" t="s">
        <v>240</v>
      </c>
      <c r="B155" s="295">
        <v>2602</v>
      </c>
      <c r="C155" s="295">
        <v>43</v>
      </c>
      <c r="D155" s="295">
        <v>4160</v>
      </c>
      <c r="E155" s="25">
        <f>SUM(B155:D155)</f>
        <v>6805</v>
      </c>
    </row>
    <row r="156" spans="1:6" x14ac:dyDescent="0.25">
      <c r="A156" s="16" t="s">
        <v>344</v>
      </c>
      <c r="B156" s="295"/>
      <c r="C156" s="295"/>
      <c r="D156" s="295"/>
      <c r="E156" s="25">
        <f>SUM(B156:D156)</f>
        <v>0</v>
      </c>
    </row>
    <row r="157" spans="1:6" x14ac:dyDescent="0.25">
      <c r="A157" s="16" t="s">
        <v>285</v>
      </c>
      <c r="B157" s="295">
        <v>23330269</v>
      </c>
      <c r="C157" s="295">
        <v>1576694</v>
      </c>
      <c r="D157" s="295">
        <v>52907088.569999993</v>
      </c>
      <c r="E157" s="25">
        <f>SUM(B157:D157)</f>
        <v>77814051.569999993</v>
      </c>
      <c r="F157" s="14"/>
    </row>
    <row r="158" spans="1:6" x14ac:dyDescent="0.25">
      <c r="A158" s="16" t="s">
        <v>286</v>
      </c>
      <c r="B158" s="295">
        <v>85014600</v>
      </c>
      <c r="C158" s="295">
        <v>4328696</v>
      </c>
      <c r="D158" s="295">
        <v>189129429.88999999</v>
      </c>
      <c r="E158" s="25">
        <f>SUM(B158:D158)</f>
        <v>278472725.88999999</v>
      </c>
      <c r="F158" s="14"/>
    </row>
    <row r="159" spans="1:6" x14ac:dyDescent="0.25">
      <c r="A159" s="38" t="s">
        <v>345</v>
      </c>
      <c r="B159" s="39" t="s">
        <v>342</v>
      </c>
      <c r="C159" s="40" t="s">
        <v>343</v>
      </c>
      <c r="D159" s="39" t="s">
        <v>157</v>
      </c>
      <c r="E159" s="39" t="s">
        <v>228</v>
      </c>
    </row>
    <row r="160" spans="1:6" x14ac:dyDescent="0.25">
      <c r="A160" s="16" t="s">
        <v>321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240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344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285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286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346</v>
      </c>
      <c r="B165" s="39" t="s">
        <v>342</v>
      </c>
      <c r="C165" s="40" t="s">
        <v>343</v>
      </c>
      <c r="D165" s="39" t="s">
        <v>157</v>
      </c>
      <c r="E165" s="39" t="s">
        <v>228</v>
      </c>
    </row>
    <row r="166" spans="1:5" x14ac:dyDescent="0.25">
      <c r="A166" s="16" t="s">
        <v>321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240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344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285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286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347</v>
      </c>
      <c r="B172" s="39" t="s">
        <v>348</v>
      </c>
      <c r="C172" s="40" t="s">
        <v>349</v>
      </c>
      <c r="D172" s="16"/>
      <c r="E172" s="16"/>
    </row>
    <row r="173" spans="1:5" x14ac:dyDescent="0.25">
      <c r="A173" s="20" t="s">
        <v>350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351</v>
      </c>
      <c r="B179" s="30"/>
      <c r="C179" s="30"/>
      <c r="D179" s="30"/>
      <c r="E179" s="30"/>
    </row>
    <row r="180" spans="1:5" x14ac:dyDescent="0.25">
      <c r="A180" s="34" t="s">
        <v>352</v>
      </c>
      <c r="B180" s="34"/>
      <c r="C180" s="34"/>
      <c r="D180" s="34"/>
      <c r="E180" s="34"/>
    </row>
    <row r="181" spans="1:5" x14ac:dyDescent="0.25">
      <c r="A181" s="16" t="s">
        <v>353</v>
      </c>
      <c r="B181" s="35" t="s">
        <v>296</v>
      </c>
      <c r="C181" s="292">
        <v>2872683</v>
      </c>
      <c r="D181" s="16"/>
      <c r="E181" s="16"/>
    </row>
    <row r="182" spans="1:5" x14ac:dyDescent="0.25">
      <c r="A182" s="16" t="s">
        <v>354</v>
      </c>
      <c r="B182" s="35" t="s">
        <v>296</v>
      </c>
      <c r="C182" s="292">
        <v>81496</v>
      </c>
      <c r="D182" s="16"/>
      <c r="E182" s="16"/>
    </row>
    <row r="183" spans="1:5" x14ac:dyDescent="0.25">
      <c r="A183" s="20" t="s">
        <v>355</v>
      </c>
      <c r="B183" s="35" t="s">
        <v>296</v>
      </c>
      <c r="C183" s="292">
        <v>380514</v>
      </c>
      <c r="D183" s="16"/>
      <c r="E183" s="16"/>
    </row>
    <row r="184" spans="1:5" x14ac:dyDescent="0.25">
      <c r="A184" s="16" t="s">
        <v>356</v>
      </c>
      <c r="B184" s="35" t="s">
        <v>296</v>
      </c>
      <c r="C184" s="292">
        <v>3060737</v>
      </c>
      <c r="D184" s="16"/>
      <c r="E184" s="16"/>
    </row>
    <row r="185" spans="1:5" x14ac:dyDescent="0.25">
      <c r="A185" s="16" t="s">
        <v>357</v>
      </c>
      <c r="B185" s="35" t="s">
        <v>296</v>
      </c>
      <c r="C185" s="292">
        <v>33183</v>
      </c>
      <c r="D185" s="16"/>
      <c r="E185" s="16"/>
    </row>
    <row r="186" spans="1:5" x14ac:dyDescent="0.25">
      <c r="A186" s="16" t="s">
        <v>358</v>
      </c>
      <c r="B186" s="35" t="s">
        <v>296</v>
      </c>
      <c r="C186" s="292">
        <v>805105</v>
      </c>
      <c r="D186" s="16"/>
      <c r="E186" s="16"/>
    </row>
    <row r="187" spans="1:5" x14ac:dyDescent="0.25">
      <c r="A187" s="16" t="s">
        <v>359</v>
      </c>
      <c r="B187" s="35" t="s">
        <v>296</v>
      </c>
      <c r="C187" s="292">
        <v>223491.65000000037</v>
      </c>
      <c r="D187" s="16"/>
      <c r="E187" s="16"/>
    </row>
    <row r="188" spans="1:5" x14ac:dyDescent="0.25">
      <c r="A188" s="16" t="s">
        <v>359</v>
      </c>
      <c r="B188" s="35" t="s">
        <v>296</v>
      </c>
      <c r="C188" s="292"/>
      <c r="D188" s="16"/>
      <c r="E188" s="16"/>
    </row>
    <row r="189" spans="1:5" x14ac:dyDescent="0.25">
      <c r="A189" s="16" t="s">
        <v>228</v>
      </c>
      <c r="B189" s="16"/>
      <c r="C189" s="22"/>
      <c r="D189" s="25">
        <f>SUM(C181:C188)</f>
        <v>7457209.6500000004</v>
      </c>
      <c r="E189" s="16"/>
    </row>
    <row r="190" spans="1:5" x14ac:dyDescent="0.25">
      <c r="A190" s="34" t="s">
        <v>360</v>
      </c>
      <c r="B190" s="34"/>
      <c r="C190" s="34"/>
      <c r="D190" s="34"/>
      <c r="E190" s="34"/>
    </row>
    <row r="191" spans="1:5" x14ac:dyDescent="0.25">
      <c r="A191" s="16" t="s">
        <v>361</v>
      </c>
      <c r="B191" s="35" t="s">
        <v>296</v>
      </c>
      <c r="C191" s="292">
        <v>1446313</v>
      </c>
      <c r="D191" s="16"/>
      <c r="E191" s="16"/>
    </row>
    <row r="192" spans="1:5" x14ac:dyDescent="0.25">
      <c r="A192" s="16" t="s">
        <v>362</v>
      </c>
      <c r="B192" s="35" t="s">
        <v>296</v>
      </c>
      <c r="C192" s="292">
        <v>406990</v>
      </c>
      <c r="D192" s="16"/>
      <c r="E192" s="16"/>
    </row>
    <row r="193" spans="1:5" x14ac:dyDescent="0.25">
      <c r="A193" s="16" t="s">
        <v>228</v>
      </c>
      <c r="B193" s="16"/>
      <c r="C193" s="22"/>
      <c r="D193" s="25">
        <f>SUM(C191:C192)</f>
        <v>1853303</v>
      </c>
      <c r="E193" s="16"/>
    </row>
    <row r="194" spans="1:5" x14ac:dyDescent="0.25">
      <c r="A194" s="34" t="s">
        <v>363</v>
      </c>
      <c r="B194" s="34"/>
      <c r="C194" s="34"/>
      <c r="D194" s="34"/>
      <c r="E194" s="34"/>
    </row>
    <row r="195" spans="1:5" x14ac:dyDescent="0.25">
      <c r="A195" s="16" t="s">
        <v>364</v>
      </c>
      <c r="B195" s="35" t="s">
        <v>296</v>
      </c>
      <c r="C195" s="292">
        <v>670722</v>
      </c>
      <c r="D195" s="16"/>
      <c r="E195" s="16"/>
    </row>
    <row r="196" spans="1:5" x14ac:dyDescent="0.25">
      <c r="A196" s="16" t="s">
        <v>365</v>
      </c>
      <c r="B196" s="35" t="s">
        <v>296</v>
      </c>
      <c r="C196" s="292">
        <v>194128</v>
      </c>
      <c r="D196" s="16"/>
      <c r="E196" s="16"/>
    </row>
    <row r="197" spans="1:5" x14ac:dyDescent="0.25">
      <c r="A197" s="16" t="s">
        <v>228</v>
      </c>
      <c r="B197" s="16"/>
      <c r="C197" s="22"/>
      <c r="D197" s="25">
        <f>SUM(C195:C196)</f>
        <v>864850</v>
      </c>
      <c r="E197" s="16"/>
    </row>
    <row r="198" spans="1:5" x14ac:dyDescent="0.25">
      <c r="A198" s="34" t="s">
        <v>366</v>
      </c>
      <c r="B198" s="34"/>
      <c r="C198" s="34"/>
      <c r="D198" s="34"/>
      <c r="E198" s="34"/>
    </row>
    <row r="199" spans="1:5" x14ac:dyDescent="0.25">
      <c r="A199" s="16" t="s">
        <v>367</v>
      </c>
      <c r="B199" s="35" t="s">
        <v>296</v>
      </c>
      <c r="C199" s="292"/>
      <c r="D199" s="16"/>
      <c r="E199" s="16"/>
    </row>
    <row r="200" spans="1:5" x14ac:dyDescent="0.25">
      <c r="A200" s="16" t="s">
        <v>368</v>
      </c>
      <c r="B200" s="35" t="s">
        <v>296</v>
      </c>
      <c r="C200" s="292">
        <v>2888330</v>
      </c>
      <c r="D200" s="16"/>
      <c r="E200" s="16"/>
    </row>
    <row r="201" spans="1:5" x14ac:dyDescent="0.25">
      <c r="A201" s="16" t="s">
        <v>157</v>
      </c>
      <c r="B201" s="35" t="s">
        <v>296</v>
      </c>
      <c r="C201" s="292"/>
      <c r="D201" s="16"/>
      <c r="E201" s="16"/>
    </row>
    <row r="202" spans="1:5" x14ac:dyDescent="0.25">
      <c r="A202" s="16" t="s">
        <v>228</v>
      </c>
      <c r="B202" s="16"/>
      <c r="C202" s="22"/>
      <c r="D202" s="25">
        <f>SUM(C199:C201)</f>
        <v>2888330</v>
      </c>
      <c r="E202" s="16"/>
    </row>
    <row r="203" spans="1:5" x14ac:dyDescent="0.25">
      <c r="A203" s="34" t="s">
        <v>369</v>
      </c>
      <c r="B203" s="34"/>
      <c r="C203" s="34"/>
      <c r="D203" s="34"/>
      <c r="E203" s="34"/>
    </row>
    <row r="204" spans="1:5" x14ac:dyDescent="0.25">
      <c r="A204" s="16" t="s">
        <v>370</v>
      </c>
      <c r="B204" s="35" t="s">
        <v>296</v>
      </c>
      <c r="C204" s="292"/>
      <c r="D204" s="16"/>
      <c r="E204" s="16"/>
    </row>
    <row r="205" spans="1:5" x14ac:dyDescent="0.25">
      <c r="A205" s="16" t="s">
        <v>371</v>
      </c>
      <c r="B205" s="35" t="s">
        <v>296</v>
      </c>
      <c r="C205" s="292">
        <v>2188335.09</v>
      </c>
      <c r="D205" s="16"/>
      <c r="E205" s="16"/>
    </row>
    <row r="206" spans="1:5" x14ac:dyDescent="0.25">
      <c r="A206" s="16" t="s">
        <v>228</v>
      </c>
      <c r="B206" s="16"/>
      <c r="C206" s="22"/>
      <c r="D206" s="25">
        <f>SUM(C204:C205)</f>
        <v>2188335.09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372</v>
      </c>
      <c r="B208" s="30"/>
      <c r="C208" s="30"/>
      <c r="D208" s="30"/>
      <c r="E208" s="30"/>
    </row>
    <row r="209" spans="1:5" x14ac:dyDescent="0.25">
      <c r="A209" s="37" t="s">
        <v>373</v>
      </c>
      <c r="B209" s="30"/>
      <c r="C209" s="30"/>
      <c r="D209" s="30"/>
      <c r="E209" s="30"/>
    </row>
    <row r="210" spans="1:5" x14ac:dyDescent="0.25">
      <c r="A210" s="21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25">
      <c r="A211" s="16" t="s">
        <v>378</v>
      </c>
      <c r="B211" s="292">
        <v>5493514</v>
      </c>
      <c r="C211" s="292">
        <v>0</v>
      </c>
      <c r="D211" s="295"/>
      <c r="E211" s="25">
        <f t="shared" ref="E211:E219" si="22">SUM(B211:C211)-D211</f>
        <v>5493514</v>
      </c>
    </row>
    <row r="212" spans="1:5" x14ac:dyDescent="0.25">
      <c r="A212" s="16" t="s">
        <v>379</v>
      </c>
      <c r="B212" s="292">
        <v>177616</v>
      </c>
      <c r="C212" s="292">
        <v>0</v>
      </c>
      <c r="D212" s="295"/>
      <c r="E212" s="25">
        <f t="shared" si="22"/>
        <v>177616</v>
      </c>
    </row>
    <row r="213" spans="1:5" x14ac:dyDescent="0.25">
      <c r="A213" s="16" t="s">
        <v>380</v>
      </c>
      <c r="B213" s="292">
        <v>6840517</v>
      </c>
      <c r="C213" s="292">
        <v>493912</v>
      </c>
      <c r="D213" s="295"/>
      <c r="E213" s="25">
        <f t="shared" si="22"/>
        <v>7334429</v>
      </c>
    </row>
    <row r="214" spans="1:5" x14ac:dyDescent="0.25">
      <c r="A214" s="16" t="s">
        <v>381</v>
      </c>
      <c r="B214" s="292">
        <v>0</v>
      </c>
      <c r="C214" s="292">
        <v>0</v>
      </c>
      <c r="D214" s="295"/>
      <c r="E214" s="25">
        <f t="shared" si="22"/>
        <v>0</v>
      </c>
    </row>
    <row r="215" spans="1:5" x14ac:dyDescent="0.25">
      <c r="A215" s="16" t="s">
        <v>382</v>
      </c>
      <c r="B215" s="292">
        <v>0</v>
      </c>
      <c r="C215" s="292">
        <v>0</v>
      </c>
      <c r="D215" s="295"/>
      <c r="E215" s="25">
        <f t="shared" si="22"/>
        <v>0</v>
      </c>
    </row>
    <row r="216" spans="1:5" x14ac:dyDescent="0.25">
      <c r="A216" s="16" t="s">
        <v>383</v>
      </c>
      <c r="B216" s="292">
        <v>4493562</v>
      </c>
      <c r="C216" s="292">
        <v>152821</v>
      </c>
      <c r="D216" s="295"/>
      <c r="E216" s="25">
        <f t="shared" si="22"/>
        <v>4646383</v>
      </c>
    </row>
    <row r="217" spans="1:5" x14ac:dyDescent="0.25">
      <c r="A217" s="16" t="s">
        <v>384</v>
      </c>
      <c r="B217" s="292">
        <v>6368926</v>
      </c>
      <c r="C217" s="292">
        <v>1318372</v>
      </c>
      <c r="D217" s="295"/>
      <c r="E217" s="25">
        <f t="shared" si="22"/>
        <v>7687298</v>
      </c>
    </row>
    <row r="218" spans="1:5" x14ac:dyDescent="0.25">
      <c r="A218" s="16" t="s">
        <v>385</v>
      </c>
      <c r="B218" s="292">
        <v>55705</v>
      </c>
      <c r="C218" s="292">
        <v>0</v>
      </c>
      <c r="D218" s="295"/>
      <c r="E218" s="25">
        <f t="shared" si="22"/>
        <v>55705</v>
      </c>
    </row>
    <row r="219" spans="1:5" x14ac:dyDescent="0.25">
      <c r="A219" s="16" t="s">
        <v>386</v>
      </c>
      <c r="B219" s="292">
        <v>351280</v>
      </c>
      <c r="C219" s="292">
        <v>403652</v>
      </c>
      <c r="D219" s="295"/>
      <c r="E219" s="25">
        <f t="shared" si="22"/>
        <v>754932</v>
      </c>
    </row>
    <row r="220" spans="1:5" x14ac:dyDescent="0.25">
      <c r="A220" s="16" t="s">
        <v>228</v>
      </c>
      <c r="B220" s="25">
        <f>SUM(B211:B219)</f>
        <v>23781120</v>
      </c>
      <c r="C220" s="225">
        <f>SUM(C211:C219)</f>
        <v>2368757</v>
      </c>
      <c r="D220" s="25">
        <f>SUM(D211:D219)</f>
        <v>0</v>
      </c>
      <c r="E220" s="25">
        <f>SUM(E211:E219)</f>
        <v>26149877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387</v>
      </c>
      <c r="B222" s="37"/>
      <c r="C222" s="37"/>
      <c r="D222" s="37"/>
      <c r="E222" s="37"/>
    </row>
    <row r="223" spans="1:5" x14ac:dyDescent="0.25">
      <c r="A223" s="21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25">
      <c r="A224" s="16" t="s">
        <v>378</v>
      </c>
      <c r="B224" s="42"/>
      <c r="C224" s="41"/>
      <c r="D224" s="42"/>
      <c r="E224" s="16"/>
    </row>
    <row r="225" spans="1:6" x14ac:dyDescent="0.25">
      <c r="A225" s="16" t="s">
        <v>379</v>
      </c>
      <c r="B225" s="292">
        <v>769231</v>
      </c>
      <c r="C225" s="292">
        <v>328625</v>
      </c>
      <c r="D225" s="295"/>
      <c r="E225" s="25">
        <f t="shared" ref="E225:E232" si="23">SUM(B225:C225)-D225</f>
        <v>1097856</v>
      </c>
    </row>
    <row r="226" spans="1:6" x14ac:dyDescent="0.25">
      <c r="A226" s="16" t="s">
        <v>380</v>
      </c>
      <c r="B226" s="292">
        <v>2408367</v>
      </c>
      <c r="C226" s="292">
        <v>513610</v>
      </c>
      <c r="D226" s="295"/>
      <c r="E226" s="25">
        <f t="shared" si="23"/>
        <v>2921977</v>
      </c>
    </row>
    <row r="227" spans="1:6" x14ac:dyDescent="0.25">
      <c r="A227" s="16" t="s">
        <v>381</v>
      </c>
      <c r="B227" s="292">
        <v>0</v>
      </c>
      <c r="C227" s="292">
        <v>0</v>
      </c>
      <c r="D227" s="295"/>
      <c r="E227" s="25">
        <f t="shared" si="23"/>
        <v>0</v>
      </c>
    </row>
    <row r="228" spans="1:6" x14ac:dyDescent="0.25">
      <c r="A228" s="16" t="s">
        <v>382</v>
      </c>
      <c r="B228" s="292">
        <v>0</v>
      </c>
      <c r="C228" s="292">
        <v>0</v>
      </c>
      <c r="D228" s="295"/>
      <c r="E228" s="25">
        <f t="shared" si="23"/>
        <v>0</v>
      </c>
    </row>
    <row r="229" spans="1:6" x14ac:dyDescent="0.25">
      <c r="A229" s="16" t="s">
        <v>383</v>
      </c>
      <c r="B229" s="292">
        <v>1683145</v>
      </c>
      <c r="C229" s="292">
        <v>701148</v>
      </c>
      <c r="D229" s="295"/>
      <c r="E229" s="25">
        <f t="shared" si="23"/>
        <v>2384293</v>
      </c>
    </row>
    <row r="230" spans="1:6" x14ac:dyDescent="0.25">
      <c r="A230" s="16" t="s">
        <v>384</v>
      </c>
      <c r="B230" s="292">
        <v>5210346</v>
      </c>
      <c r="C230" s="292">
        <v>544351</v>
      </c>
      <c r="D230" s="295"/>
      <c r="E230" s="25">
        <f t="shared" si="23"/>
        <v>5754697</v>
      </c>
    </row>
    <row r="231" spans="1:6" x14ac:dyDescent="0.25">
      <c r="A231" s="16" t="s">
        <v>385</v>
      </c>
      <c r="B231" s="292">
        <v>54937</v>
      </c>
      <c r="C231" s="292">
        <v>214</v>
      </c>
      <c r="D231" s="295"/>
      <c r="E231" s="25">
        <f t="shared" si="23"/>
        <v>55151</v>
      </c>
    </row>
    <row r="232" spans="1:6" x14ac:dyDescent="0.25">
      <c r="A232" s="16" t="s">
        <v>386</v>
      </c>
      <c r="B232" s="292">
        <v>0</v>
      </c>
      <c r="C232" s="292">
        <v>0</v>
      </c>
      <c r="D232" s="295"/>
      <c r="E232" s="25">
        <f t="shared" si="23"/>
        <v>0</v>
      </c>
    </row>
    <row r="233" spans="1:6" x14ac:dyDescent="0.25">
      <c r="A233" s="16" t="s">
        <v>228</v>
      </c>
      <c r="B233" s="25">
        <f>SUM(B224:B232)</f>
        <v>10126026</v>
      </c>
      <c r="C233" s="225">
        <f>SUM(C224:C232)</f>
        <v>2087948</v>
      </c>
      <c r="D233" s="25">
        <f>SUM(D224:D232)</f>
        <v>0</v>
      </c>
      <c r="E233" s="25">
        <f>SUM(E224:E232)</f>
        <v>12213974</v>
      </c>
    </row>
    <row r="234" spans="1:6" x14ac:dyDescent="0.25">
      <c r="A234" s="16"/>
      <c r="B234" s="16"/>
      <c r="C234" s="22"/>
      <c r="D234" s="16"/>
      <c r="E234" s="16"/>
      <c r="F234" s="11">
        <f>E220-E233</f>
        <v>13935903</v>
      </c>
    </row>
    <row r="235" spans="1:6" x14ac:dyDescent="0.25">
      <c r="A235" s="30" t="s">
        <v>388</v>
      </c>
      <c r="B235" s="30"/>
      <c r="C235" s="30"/>
      <c r="D235" s="30"/>
      <c r="E235" s="30"/>
    </row>
    <row r="236" spans="1:6" x14ac:dyDescent="0.25">
      <c r="A236" s="30"/>
      <c r="B236" s="327" t="s">
        <v>389</v>
      </c>
      <c r="C236" s="327"/>
      <c r="D236" s="30"/>
      <c r="E236" s="30"/>
    </row>
    <row r="237" spans="1:6" x14ac:dyDescent="0.25">
      <c r="A237" s="43" t="s">
        <v>389</v>
      </c>
      <c r="B237" s="30"/>
      <c r="C237" s="292">
        <v>14112884.630000003</v>
      </c>
      <c r="D237" s="32">
        <f>C237</f>
        <v>14112884.630000003</v>
      </c>
      <c r="E237" s="30"/>
    </row>
    <row r="238" spans="1:6" x14ac:dyDescent="0.25">
      <c r="A238" s="34" t="s">
        <v>390</v>
      </c>
      <c r="B238" s="34"/>
      <c r="C238" s="34"/>
      <c r="D238" s="34"/>
      <c r="E238" s="34"/>
    </row>
    <row r="239" spans="1:6" x14ac:dyDescent="0.25">
      <c r="A239" s="16" t="s">
        <v>391</v>
      </c>
      <c r="B239" s="35" t="s">
        <v>296</v>
      </c>
      <c r="C239" s="292">
        <v>82931578</v>
      </c>
      <c r="D239" s="16"/>
      <c r="E239" s="16"/>
    </row>
    <row r="240" spans="1:6" x14ac:dyDescent="0.25">
      <c r="A240" s="16" t="s">
        <v>392</v>
      </c>
      <c r="B240" s="35" t="s">
        <v>296</v>
      </c>
      <c r="C240" s="292">
        <v>2873329</v>
      </c>
      <c r="D240" s="16"/>
      <c r="E240" s="16"/>
    </row>
    <row r="241" spans="1:5" x14ac:dyDescent="0.25">
      <c r="A241" s="16" t="s">
        <v>393</v>
      </c>
      <c r="B241" s="35" t="s">
        <v>296</v>
      </c>
      <c r="C241" s="292">
        <v>7481370</v>
      </c>
      <c r="D241" s="16"/>
      <c r="E241" s="16"/>
    </row>
    <row r="242" spans="1:5" x14ac:dyDescent="0.25">
      <c r="A242" s="16" t="s">
        <v>394</v>
      </c>
      <c r="B242" s="35" t="s">
        <v>296</v>
      </c>
      <c r="C242" s="292">
        <v>895770</v>
      </c>
      <c r="D242" s="16"/>
      <c r="E242" s="16"/>
    </row>
    <row r="243" spans="1:5" x14ac:dyDescent="0.25">
      <c r="A243" s="16" t="s">
        <v>395</v>
      </c>
      <c r="B243" s="35" t="s">
        <v>296</v>
      </c>
      <c r="C243" s="292">
        <v>126670781</v>
      </c>
      <c r="D243" s="16"/>
      <c r="E243" s="16"/>
    </row>
    <row r="244" spans="1:5" x14ac:dyDescent="0.25">
      <c r="A244" s="16" t="s">
        <v>396</v>
      </c>
      <c r="B244" s="35" t="s">
        <v>296</v>
      </c>
      <c r="C244" s="292">
        <v>5668497</v>
      </c>
      <c r="D244" s="16"/>
      <c r="E244" s="16"/>
    </row>
    <row r="245" spans="1:5" x14ac:dyDescent="0.25">
      <c r="A245" s="16" t="s">
        <v>397</v>
      </c>
      <c r="B245" s="16"/>
      <c r="C245" s="22"/>
      <c r="D245" s="25">
        <f>SUM(C239:C244)</f>
        <v>226521325</v>
      </c>
      <c r="E245" s="16"/>
    </row>
    <row r="246" spans="1:5" x14ac:dyDescent="0.25">
      <c r="A246" s="34" t="s">
        <v>398</v>
      </c>
      <c r="B246" s="34"/>
      <c r="C246" s="34"/>
      <c r="D246" s="34"/>
      <c r="E246" s="34"/>
    </row>
    <row r="247" spans="1:5" x14ac:dyDescent="0.25">
      <c r="A247" s="21" t="s">
        <v>399</v>
      </c>
      <c r="B247" s="35" t="s">
        <v>296</v>
      </c>
      <c r="C247" s="294">
        <v>2289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400</v>
      </c>
      <c r="B249" s="35" t="s">
        <v>296</v>
      </c>
      <c r="C249" s="292">
        <v>-2490.5499999999993</v>
      </c>
      <c r="D249" s="16"/>
      <c r="E249" s="16"/>
    </row>
    <row r="250" spans="1:5" x14ac:dyDescent="0.25">
      <c r="A250" s="21" t="s">
        <v>401</v>
      </c>
      <c r="B250" s="35" t="s">
        <v>296</v>
      </c>
      <c r="C250" s="292">
        <v>6249371.04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402</v>
      </c>
      <c r="B252" s="16"/>
      <c r="C252" s="22"/>
      <c r="D252" s="25">
        <f>SUM(C249:C251)</f>
        <v>6246880.4900000002</v>
      </c>
      <c r="E252" s="16"/>
    </row>
    <row r="253" spans="1:5" x14ac:dyDescent="0.25">
      <c r="A253" s="34" t="s">
        <v>403</v>
      </c>
      <c r="B253" s="34"/>
      <c r="C253" s="34"/>
      <c r="D253" s="34"/>
      <c r="E253" s="34"/>
    </row>
    <row r="254" spans="1:5" x14ac:dyDescent="0.25">
      <c r="A254" s="16" t="s">
        <v>404</v>
      </c>
      <c r="B254" s="35" t="s">
        <v>296</v>
      </c>
      <c r="C254" s="292"/>
      <c r="D254" s="16"/>
      <c r="E254" s="16"/>
    </row>
    <row r="255" spans="1:5" x14ac:dyDescent="0.25">
      <c r="A255" s="16" t="s">
        <v>403</v>
      </c>
      <c r="B255" s="35" t="s">
        <v>296</v>
      </c>
      <c r="C255" s="292"/>
      <c r="D255" s="16"/>
      <c r="E255" s="16"/>
    </row>
    <row r="256" spans="1:5" x14ac:dyDescent="0.25">
      <c r="A256" s="16" t="s">
        <v>405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406</v>
      </c>
      <c r="B258" s="16"/>
      <c r="C258" s="22"/>
      <c r="D258" s="25">
        <f>D237+D245+D252+D256</f>
        <v>246881090.12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407</v>
      </c>
      <c r="B264" s="30"/>
      <c r="C264" s="30"/>
      <c r="D264" s="30"/>
      <c r="E264" s="30"/>
    </row>
    <row r="265" spans="1:5" x14ac:dyDescent="0.25">
      <c r="A265" s="34" t="s">
        <v>408</v>
      </c>
      <c r="B265" s="34"/>
      <c r="C265" s="34"/>
      <c r="D265" s="34"/>
      <c r="E265" s="34"/>
    </row>
    <row r="266" spans="1:5" x14ac:dyDescent="0.25">
      <c r="A266" s="16" t="s">
        <v>409</v>
      </c>
      <c r="B266" s="35" t="s">
        <v>296</v>
      </c>
      <c r="C266" s="292">
        <v>-1122713.1799999997</v>
      </c>
      <c r="D266" s="16"/>
      <c r="E266" s="16"/>
    </row>
    <row r="267" spans="1:5" x14ac:dyDescent="0.25">
      <c r="A267" s="16" t="s">
        <v>410</v>
      </c>
      <c r="B267" s="35" t="s">
        <v>296</v>
      </c>
      <c r="C267" s="292"/>
      <c r="D267" s="16"/>
      <c r="E267" s="16"/>
    </row>
    <row r="268" spans="1:5" x14ac:dyDescent="0.25">
      <c r="A268" s="16" t="s">
        <v>411</v>
      </c>
      <c r="B268" s="35" t="s">
        <v>296</v>
      </c>
      <c r="C268" s="292">
        <v>53195165.420000017</v>
      </c>
      <c r="D268" s="16"/>
      <c r="E268" s="16"/>
    </row>
    <row r="269" spans="1:5" x14ac:dyDescent="0.25">
      <c r="A269" s="16" t="s">
        <v>412</v>
      </c>
      <c r="B269" s="35" t="s">
        <v>296</v>
      </c>
      <c r="C269" s="292">
        <v>28958178.23</v>
      </c>
      <c r="D269" s="16"/>
      <c r="E269" s="16"/>
    </row>
    <row r="270" spans="1:5" x14ac:dyDescent="0.25">
      <c r="A270" s="16" t="s">
        <v>413</v>
      </c>
      <c r="B270" s="35" t="s">
        <v>296</v>
      </c>
      <c r="C270" s="292">
        <v>1398544.44</v>
      </c>
      <c r="D270" s="16"/>
      <c r="E270" s="16"/>
    </row>
    <row r="271" spans="1:5" x14ac:dyDescent="0.25">
      <c r="A271" s="16" t="s">
        <v>414</v>
      </c>
      <c r="B271" s="35" t="s">
        <v>296</v>
      </c>
      <c r="C271" s="292">
        <v>232218.22</v>
      </c>
      <c r="D271" s="16"/>
      <c r="E271" s="16"/>
    </row>
    <row r="272" spans="1:5" x14ac:dyDescent="0.25">
      <c r="A272" s="16" t="s">
        <v>415</v>
      </c>
      <c r="B272" s="35" t="s">
        <v>296</v>
      </c>
      <c r="C272" s="292"/>
      <c r="D272" s="16"/>
      <c r="E272" s="16"/>
    </row>
    <row r="273" spans="1:5" x14ac:dyDescent="0.25">
      <c r="A273" s="16" t="s">
        <v>416</v>
      </c>
      <c r="B273" s="35" t="s">
        <v>296</v>
      </c>
      <c r="C273" s="292">
        <v>2918015.27</v>
      </c>
      <c r="D273" s="16"/>
      <c r="E273" s="16"/>
    </row>
    <row r="274" spans="1:5" x14ac:dyDescent="0.25">
      <c r="A274" s="16" t="s">
        <v>417</v>
      </c>
      <c r="B274" s="35" t="s">
        <v>296</v>
      </c>
      <c r="C274" s="292">
        <v>1865659.3499999999</v>
      </c>
      <c r="D274" s="16"/>
      <c r="E274" s="16"/>
    </row>
    <row r="275" spans="1:5" x14ac:dyDescent="0.25">
      <c r="A275" s="16" t="s">
        <v>418</v>
      </c>
      <c r="B275" s="35" t="s">
        <v>296</v>
      </c>
      <c r="C275" s="292"/>
      <c r="D275" s="16"/>
      <c r="E275" s="16"/>
    </row>
    <row r="276" spans="1:5" x14ac:dyDescent="0.25">
      <c r="A276" s="16" t="s">
        <v>419</v>
      </c>
      <c r="B276" s="16"/>
      <c r="C276" s="22"/>
      <c r="D276" s="25">
        <f>SUM(C266:C268)-C269+SUM(C270:C275)</f>
        <v>29528711.290000014</v>
      </c>
      <c r="E276" s="16"/>
    </row>
    <row r="277" spans="1:5" x14ac:dyDescent="0.25">
      <c r="A277" s="34" t="s">
        <v>420</v>
      </c>
      <c r="B277" s="34"/>
      <c r="C277" s="34"/>
      <c r="D277" s="34"/>
      <c r="E277" s="34"/>
    </row>
    <row r="278" spans="1:5" x14ac:dyDescent="0.25">
      <c r="A278" s="16" t="s">
        <v>409</v>
      </c>
      <c r="B278" s="35" t="s">
        <v>296</v>
      </c>
      <c r="C278" s="292"/>
      <c r="D278" s="16"/>
      <c r="E278" s="16"/>
    </row>
    <row r="279" spans="1:5" x14ac:dyDescent="0.25">
      <c r="A279" s="16" t="s">
        <v>410</v>
      </c>
      <c r="B279" s="35" t="s">
        <v>296</v>
      </c>
      <c r="C279" s="292"/>
      <c r="D279" s="16"/>
      <c r="E279" s="16"/>
    </row>
    <row r="280" spans="1:5" x14ac:dyDescent="0.25">
      <c r="A280" s="16" t="s">
        <v>421</v>
      </c>
      <c r="B280" s="35" t="s">
        <v>296</v>
      </c>
      <c r="C280" s="292"/>
      <c r="D280" s="16"/>
      <c r="E280" s="16"/>
    </row>
    <row r="281" spans="1:5" x14ac:dyDescent="0.25">
      <c r="A281" s="16" t="s">
        <v>422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423</v>
      </c>
      <c r="B282" s="34"/>
      <c r="C282" s="34"/>
      <c r="D282" s="34"/>
      <c r="E282" s="34"/>
    </row>
    <row r="283" spans="1:5" x14ac:dyDescent="0.25">
      <c r="A283" s="16" t="s">
        <v>378</v>
      </c>
      <c r="B283" s="35" t="s">
        <v>296</v>
      </c>
      <c r="C283" s="292">
        <v>5493514.1500000004</v>
      </c>
      <c r="D283" s="16"/>
      <c r="E283" s="16"/>
    </row>
    <row r="284" spans="1:5" x14ac:dyDescent="0.25">
      <c r="A284" s="16" t="s">
        <v>379</v>
      </c>
      <c r="B284" s="35" t="s">
        <v>296</v>
      </c>
      <c r="C284" s="292">
        <v>177616.42</v>
      </c>
      <c r="D284" s="16"/>
      <c r="E284" s="16"/>
    </row>
    <row r="285" spans="1:5" x14ac:dyDescent="0.25">
      <c r="A285" s="16" t="s">
        <v>380</v>
      </c>
      <c r="B285" s="35" t="s">
        <v>296</v>
      </c>
      <c r="C285" s="292">
        <v>7334429.5700000003</v>
      </c>
      <c r="D285" s="16"/>
      <c r="E285" s="16"/>
    </row>
    <row r="286" spans="1:5" x14ac:dyDescent="0.25">
      <c r="A286" s="16" t="s">
        <v>424</v>
      </c>
      <c r="B286" s="35" t="s">
        <v>296</v>
      </c>
      <c r="C286" s="292"/>
      <c r="D286" s="16"/>
      <c r="E286" s="16"/>
    </row>
    <row r="287" spans="1:5" x14ac:dyDescent="0.25">
      <c r="A287" s="16" t="s">
        <v>425</v>
      </c>
      <c r="B287" s="35" t="s">
        <v>296</v>
      </c>
      <c r="C287" s="292"/>
      <c r="D287" s="16"/>
      <c r="E287" s="16"/>
    </row>
    <row r="288" spans="1:5" x14ac:dyDescent="0.25">
      <c r="A288" s="16" t="s">
        <v>426</v>
      </c>
      <c r="B288" s="35" t="s">
        <v>296</v>
      </c>
      <c r="C288" s="292">
        <v>12333686.369999997</v>
      </c>
      <c r="D288" s="16"/>
      <c r="E288" s="16"/>
    </row>
    <row r="289" spans="1:5" x14ac:dyDescent="0.25">
      <c r="A289" s="16" t="s">
        <v>385</v>
      </c>
      <c r="B289" s="35" t="s">
        <v>296</v>
      </c>
      <c r="C289" s="292">
        <v>55705.58</v>
      </c>
      <c r="D289" s="16"/>
      <c r="E289" s="16"/>
    </row>
    <row r="290" spans="1:5" x14ac:dyDescent="0.25">
      <c r="A290" s="16" t="s">
        <v>386</v>
      </c>
      <c r="B290" s="35" t="s">
        <v>296</v>
      </c>
      <c r="C290" s="292">
        <v>754928.2300000001</v>
      </c>
      <c r="D290" s="16"/>
      <c r="E290" s="16"/>
    </row>
    <row r="291" spans="1:5" x14ac:dyDescent="0.25">
      <c r="A291" s="16" t="s">
        <v>427</v>
      </c>
      <c r="B291" s="16"/>
      <c r="C291" s="22"/>
      <c r="D291" s="25">
        <f>SUM(C283:C290)</f>
        <v>26149880.319999997</v>
      </c>
      <c r="E291" s="16"/>
    </row>
    <row r="292" spans="1:5" x14ac:dyDescent="0.25">
      <c r="A292" s="16" t="s">
        <v>428</v>
      </c>
      <c r="B292" s="35" t="s">
        <v>296</v>
      </c>
      <c r="C292" s="292">
        <v>12213977.810000001</v>
      </c>
      <c r="D292" s="16"/>
      <c r="E292" s="16"/>
    </row>
    <row r="293" spans="1:5" x14ac:dyDescent="0.25">
      <c r="A293" s="16" t="s">
        <v>429</v>
      </c>
      <c r="B293" s="16"/>
      <c r="C293" s="22"/>
      <c r="D293" s="25">
        <f>D291-C292</f>
        <v>13935902.509999996</v>
      </c>
      <c r="E293" s="16"/>
    </row>
    <row r="294" spans="1:5" x14ac:dyDescent="0.25">
      <c r="A294" s="34" t="s">
        <v>430</v>
      </c>
      <c r="B294" s="34"/>
      <c r="C294" s="34"/>
      <c r="D294" s="34"/>
      <c r="E294" s="34"/>
    </row>
    <row r="295" spans="1:5" x14ac:dyDescent="0.25">
      <c r="A295" s="16" t="s">
        <v>431</v>
      </c>
      <c r="B295" s="35" t="s">
        <v>296</v>
      </c>
      <c r="C295" s="292"/>
      <c r="D295" s="16"/>
      <c r="E295" s="16"/>
    </row>
    <row r="296" spans="1:5" x14ac:dyDescent="0.25">
      <c r="A296" s="16" t="s">
        <v>432</v>
      </c>
      <c r="B296" s="35" t="s">
        <v>296</v>
      </c>
      <c r="C296" s="292"/>
      <c r="D296" s="16"/>
      <c r="E296" s="16"/>
    </row>
    <row r="297" spans="1:5" x14ac:dyDescent="0.25">
      <c r="A297" s="16" t="s">
        <v>433</v>
      </c>
      <c r="B297" s="35" t="s">
        <v>296</v>
      </c>
      <c r="C297" s="292"/>
      <c r="D297" s="16"/>
      <c r="E297" s="16"/>
    </row>
    <row r="298" spans="1:5" x14ac:dyDescent="0.25">
      <c r="A298" s="16" t="s">
        <v>421</v>
      </c>
      <c r="B298" s="35" t="s">
        <v>296</v>
      </c>
      <c r="C298" s="292">
        <v>2466886.58</v>
      </c>
      <c r="D298" s="16"/>
      <c r="E298" s="16"/>
    </row>
    <row r="299" spans="1:5" x14ac:dyDescent="0.25">
      <c r="A299" s="16" t="s">
        <v>434</v>
      </c>
      <c r="B299" s="16"/>
      <c r="C299" s="22"/>
      <c r="D299" s="25">
        <f>C295-C296+C297+C298</f>
        <v>2466886.58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435</v>
      </c>
      <c r="B301" s="34"/>
      <c r="C301" s="34"/>
      <c r="D301" s="34"/>
      <c r="E301" s="34"/>
    </row>
    <row r="302" spans="1:5" x14ac:dyDescent="0.25">
      <c r="A302" s="16" t="s">
        <v>436</v>
      </c>
      <c r="B302" s="35" t="s">
        <v>296</v>
      </c>
      <c r="C302" s="292"/>
      <c r="D302" s="16"/>
      <c r="E302" s="16"/>
    </row>
    <row r="303" spans="1:5" x14ac:dyDescent="0.25">
      <c r="A303" s="16" t="s">
        <v>437</v>
      </c>
      <c r="B303" s="35" t="s">
        <v>296</v>
      </c>
      <c r="C303" s="292"/>
      <c r="D303" s="16"/>
      <c r="E303" s="16"/>
    </row>
    <row r="304" spans="1:5" x14ac:dyDescent="0.25">
      <c r="A304" s="16" t="s">
        <v>438</v>
      </c>
      <c r="B304" s="35" t="s">
        <v>296</v>
      </c>
      <c r="C304" s="292"/>
      <c r="D304" s="16"/>
      <c r="E304" s="16"/>
    </row>
    <row r="305" spans="1:6" x14ac:dyDescent="0.25">
      <c r="A305" s="16" t="s">
        <v>439</v>
      </c>
      <c r="B305" s="35" t="s">
        <v>296</v>
      </c>
      <c r="C305" s="292"/>
      <c r="D305" s="16"/>
      <c r="E305" s="16"/>
    </row>
    <row r="306" spans="1:6" x14ac:dyDescent="0.25">
      <c r="A306" s="16" t="s">
        <v>440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441</v>
      </c>
      <c r="B308" s="16"/>
      <c r="C308" s="22"/>
      <c r="D308" s="25">
        <f>D276+D281+D293+D299+D306</f>
        <v>45931500.38000001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45931500.38000001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442</v>
      </c>
      <c r="B312" s="30"/>
      <c r="C312" s="30"/>
      <c r="D312" s="30"/>
      <c r="E312" s="30"/>
    </row>
    <row r="313" spans="1:6" x14ac:dyDescent="0.25">
      <c r="A313" s="34" t="s">
        <v>443</v>
      </c>
      <c r="B313" s="34"/>
      <c r="C313" s="34"/>
      <c r="D313" s="34"/>
      <c r="E313" s="34"/>
    </row>
    <row r="314" spans="1:6" x14ac:dyDescent="0.25">
      <c r="A314" s="16" t="s">
        <v>444</v>
      </c>
      <c r="B314" s="35" t="s">
        <v>296</v>
      </c>
      <c r="C314" s="292"/>
      <c r="D314" s="16"/>
      <c r="E314" s="16"/>
    </row>
    <row r="315" spans="1:6" x14ac:dyDescent="0.25">
      <c r="A315" s="16" t="s">
        <v>445</v>
      </c>
      <c r="B315" s="35" t="s">
        <v>296</v>
      </c>
      <c r="C315" s="292">
        <v>7202704.6700000027</v>
      </c>
      <c r="D315" s="16"/>
      <c r="E315" s="16"/>
    </row>
    <row r="316" spans="1:6" x14ac:dyDescent="0.25">
      <c r="A316" s="16" t="s">
        <v>446</v>
      </c>
      <c r="B316" s="35" t="s">
        <v>296</v>
      </c>
      <c r="C316" s="292">
        <v>2849826.6399999997</v>
      </c>
      <c r="D316" s="16"/>
      <c r="E316" s="16"/>
    </row>
    <row r="317" spans="1:6" x14ac:dyDescent="0.25">
      <c r="A317" s="16" t="s">
        <v>447</v>
      </c>
      <c r="B317" s="35" t="s">
        <v>296</v>
      </c>
      <c r="C317" s="292">
        <v>284766.63</v>
      </c>
      <c r="D317" s="16"/>
      <c r="E317" s="16"/>
    </row>
    <row r="318" spans="1:6" x14ac:dyDescent="0.25">
      <c r="A318" s="16" t="s">
        <v>448</v>
      </c>
      <c r="B318" s="35" t="s">
        <v>296</v>
      </c>
      <c r="C318" s="292"/>
      <c r="D318" s="16"/>
      <c r="E318" s="16"/>
    </row>
    <row r="319" spans="1:6" x14ac:dyDescent="0.25">
      <c r="A319" s="16" t="s">
        <v>449</v>
      </c>
      <c r="B319" s="35" t="s">
        <v>296</v>
      </c>
      <c r="C319" s="292"/>
      <c r="D319" s="16"/>
      <c r="E319" s="16"/>
    </row>
    <row r="320" spans="1:6" x14ac:dyDescent="0.25">
      <c r="A320" s="16" t="s">
        <v>450</v>
      </c>
      <c r="B320" s="35" t="s">
        <v>296</v>
      </c>
      <c r="C320" s="292"/>
      <c r="D320" s="16"/>
      <c r="E320" s="16"/>
    </row>
    <row r="321" spans="1:5" x14ac:dyDescent="0.25">
      <c r="A321" s="16" t="s">
        <v>451</v>
      </c>
      <c r="B321" s="35" t="s">
        <v>296</v>
      </c>
      <c r="C321" s="292"/>
      <c r="D321" s="16"/>
      <c r="E321" s="16"/>
    </row>
    <row r="322" spans="1:5" x14ac:dyDescent="0.25">
      <c r="A322" s="16" t="s">
        <v>452</v>
      </c>
      <c r="B322" s="35" t="s">
        <v>296</v>
      </c>
      <c r="C322" s="292">
        <v>840559.78</v>
      </c>
      <c r="D322" s="16"/>
      <c r="E322" s="16"/>
    </row>
    <row r="323" spans="1:5" x14ac:dyDescent="0.25">
      <c r="A323" s="16" t="s">
        <v>453</v>
      </c>
      <c r="B323" s="35" t="s">
        <v>296</v>
      </c>
      <c r="C323" s="292">
        <v>353851.12</v>
      </c>
      <c r="D323" s="16"/>
      <c r="E323" s="16"/>
    </row>
    <row r="324" spans="1:5" x14ac:dyDescent="0.25">
      <c r="A324" s="16" t="s">
        <v>454</v>
      </c>
      <c r="B324" s="16"/>
      <c r="C324" s="22"/>
      <c r="D324" s="25">
        <f>SUM(C314:C323)</f>
        <v>11531708.840000002</v>
      </c>
      <c r="E324" s="16"/>
    </row>
    <row r="325" spans="1:5" x14ac:dyDescent="0.25">
      <c r="A325" s="34" t="s">
        <v>455</v>
      </c>
      <c r="B325" s="34"/>
      <c r="C325" s="34"/>
      <c r="D325" s="34"/>
      <c r="E325" s="34"/>
    </row>
    <row r="326" spans="1:5" x14ac:dyDescent="0.25">
      <c r="A326" s="16" t="s">
        <v>456</v>
      </c>
      <c r="B326" s="35" t="s">
        <v>296</v>
      </c>
      <c r="C326" s="292"/>
      <c r="D326" s="16"/>
      <c r="E326" s="16"/>
    </row>
    <row r="327" spans="1:5" x14ac:dyDescent="0.25">
      <c r="A327" s="16" t="s">
        <v>457</v>
      </c>
      <c r="B327" s="35" t="s">
        <v>296</v>
      </c>
      <c r="C327" s="292"/>
      <c r="D327" s="16"/>
      <c r="E327" s="16"/>
    </row>
    <row r="328" spans="1:5" x14ac:dyDescent="0.25">
      <c r="A328" s="16" t="s">
        <v>458</v>
      </c>
      <c r="B328" s="35" t="s">
        <v>296</v>
      </c>
      <c r="C328" s="292"/>
      <c r="D328" s="16"/>
      <c r="E328" s="16"/>
    </row>
    <row r="329" spans="1:5" x14ac:dyDescent="0.25">
      <c r="A329" s="16" t="s">
        <v>459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460</v>
      </c>
      <c r="B330" s="34"/>
      <c r="C330" s="34"/>
      <c r="D330" s="34"/>
      <c r="E330" s="34"/>
    </row>
    <row r="331" spans="1:5" x14ac:dyDescent="0.25">
      <c r="A331" s="16" t="s">
        <v>461</v>
      </c>
      <c r="B331" s="35" t="s">
        <v>296</v>
      </c>
      <c r="C331" s="292"/>
      <c r="D331" s="16"/>
      <c r="E331" s="16"/>
    </row>
    <row r="332" spans="1:5" x14ac:dyDescent="0.25">
      <c r="A332" s="16" t="s">
        <v>462</v>
      </c>
      <c r="B332" s="35" t="s">
        <v>296</v>
      </c>
      <c r="C332" s="292"/>
      <c r="D332" s="16"/>
      <c r="E332" s="16"/>
    </row>
    <row r="333" spans="1:5" x14ac:dyDescent="0.25">
      <c r="A333" s="16" t="s">
        <v>463</v>
      </c>
      <c r="B333" s="35" t="s">
        <v>296</v>
      </c>
      <c r="C333" s="292"/>
      <c r="D333" s="16"/>
      <c r="E333" s="16"/>
    </row>
    <row r="334" spans="1:5" x14ac:dyDescent="0.25">
      <c r="A334" s="21" t="s">
        <v>464</v>
      </c>
      <c r="B334" s="35" t="s">
        <v>296</v>
      </c>
      <c r="C334" s="292">
        <v>19133221.629999999</v>
      </c>
      <c r="D334" s="16"/>
      <c r="E334" s="16"/>
    </row>
    <row r="335" spans="1:5" x14ac:dyDescent="0.25">
      <c r="A335" s="16" t="s">
        <v>465</v>
      </c>
      <c r="B335" s="35" t="s">
        <v>296</v>
      </c>
      <c r="C335" s="292"/>
      <c r="D335" s="16"/>
      <c r="E335" s="16"/>
    </row>
    <row r="336" spans="1:5" x14ac:dyDescent="0.25">
      <c r="A336" s="21" t="s">
        <v>466</v>
      </c>
      <c r="B336" s="35" t="s">
        <v>296</v>
      </c>
      <c r="C336" s="292">
        <v>29610306.04000001</v>
      </c>
      <c r="D336" s="16"/>
      <c r="E336" s="16"/>
    </row>
    <row r="337" spans="1:5" x14ac:dyDescent="0.25">
      <c r="A337" s="21" t="s">
        <v>467</v>
      </c>
      <c r="B337" s="35" t="s">
        <v>296</v>
      </c>
      <c r="C337" s="298"/>
      <c r="D337" s="16"/>
      <c r="E337" s="16"/>
    </row>
    <row r="338" spans="1:5" x14ac:dyDescent="0.25">
      <c r="A338" s="16" t="s">
        <v>468</v>
      </c>
      <c r="B338" s="35" t="s">
        <v>296</v>
      </c>
      <c r="C338" s="292">
        <v>1225072.6599999999</v>
      </c>
      <c r="D338" s="16"/>
      <c r="E338" s="16"/>
    </row>
    <row r="339" spans="1:5" x14ac:dyDescent="0.25">
      <c r="A339" s="16" t="s">
        <v>228</v>
      </c>
      <c r="B339" s="16"/>
      <c r="C339" s="22"/>
      <c r="D339" s="25">
        <f>SUM(C331:C338)</f>
        <v>49968600.330000006</v>
      </c>
      <c r="E339" s="16"/>
    </row>
    <row r="340" spans="1:5" x14ac:dyDescent="0.25">
      <c r="A340" s="16" t="s">
        <v>469</v>
      </c>
      <c r="B340" s="16"/>
      <c r="C340" s="22"/>
      <c r="D340" s="25">
        <f>C323</f>
        <v>353851.12</v>
      </c>
      <c r="E340" s="16"/>
    </row>
    <row r="341" spans="1:5" x14ac:dyDescent="0.25">
      <c r="A341" s="16" t="s">
        <v>470</v>
      </c>
      <c r="B341" s="16"/>
      <c r="C341" s="22"/>
      <c r="D341" s="25">
        <f>D339-D340</f>
        <v>49614749.210000008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471</v>
      </c>
      <c r="B343" s="35" t="s">
        <v>296</v>
      </c>
      <c r="C343" s="297"/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472</v>
      </c>
      <c r="B345" s="35" t="s">
        <v>296</v>
      </c>
      <c r="C345" s="293"/>
      <c r="D345" s="16"/>
      <c r="E345" s="16"/>
    </row>
    <row r="346" spans="1:5" x14ac:dyDescent="0.25">
      <c r="A346" s="16" t="s">
        <v>473</v>
      </c>
      <c r="B346" s="35" t="s">
        <v>296</v>
      </c>
      <c r="C346" s="293"/>
      <c r="D346" s="16"/>
      <c r="E346" s="16"/>
    </row>
    <row r="347" spans="1:5" x14ac:dyDescent="0.25">
      <c r="A347" s="16" t="s">
        <v>474</v>
      </c>
      <c r="B347" s="35" t="s">
        <v>296</v>
      </c>
      <c r="C347" s="293"/>
      <c r="D347" s="16"/>
      <c r="E347" s="16"/>
    </row>
    <row r="348" spans="1:5" x14ac:dyDescent="0.25">
      <c r="A348" s="16" t="s">
        <v>475</v>
      </c>
      <c r="B348" s="35" t="s">
        <v>296</v>
      </c>
      <c r="C348" s="293">
        <v>-16826769.800000001</v>
      </c>
      <c r="D348" s="16"/>
      <c r="E348" s="16"/>
    </row>
    <row r="349" spans="1:5" x14ac:dyDescent="0.25">
      <c r="A349" s="16" t="s">
        <v>476</v>
      </c>
      <c r="B349" s="35" t="s">
        <v>296</v>
      </c>
      <c r="C349" s="293"/>
      <c r="D349" s="16"/>
      <c r="E349" s="16"/>
    </row>
    <row r="350" spans="1:5" x14ac:dyDescent="0.25">
      <c r="A350" s="16" t="s">
        <v>477</v>
      </c>
      <c r="B350" s="16"/>
      <c r="C350" s="22"/>
      <c r="D350" s="25">
        <f>D324+D329+D341+C343+C347+C348</f>
        <v>44319688.250000015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478</v>
      </c>
      <c r="B352" s="16"/>
      <c r="C352" s="22"/>
      <c r="D352" s="25">
        <f>D308</f>
        <v>45931500.38000001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479</v>
      </c>
      <c r="B356" s="30"/>
      <c r="C356" s="30"/>
      <c r="D356" s="30"/>
      <c r="E356" s="30"/>
    </row>
    <row r="357" spans="1:5" x14ac:dyDescent="0.25">
      <c r="A357" s="34" t="s">
        <v>480</v>
      </c>
      <c r="B357" s="34"/>
      <c r="C357" s="34"/>
      <c r="D357" s="34"/>
      <c r="E357" s="34"/>
    </row>
    <row r="358" spans="1:5" x14ac:dyDescent="0.25">
      <c r="A358" s="16" t="s">
        <v>481</v>
      </c>
      <c r="B358" s="35" t="s">
        <v>296</v>
      </c>
      <c r="C358" s="292">
        <v>77814051.569999993</v>
      </c>
      <c r="D358" s="16"/>
      <c r="E358" s="16"/>
    </row>
    <row r="359" spans="1:5" x14ac:dyDescent="0.25">
      <c r="A359" s="16" t="s">
        <v>482</v>
      </c>
      <c r="B359" s="35" t="s">
        <v>296</v>
      </c>
      <c r="C359" s="292">
        <v>278472725.88999969</v>
      </c>
      <c r="D359" s="16"/>
      <c r="E359" s="16"/>
    </row>
    <row r="360" spans="1:5" x14ac:dyDescent="0.25">
      <c r="A360" s="16" t="s">
        <v>483</v>
      </c>
      <c r="B360" s="16"/>
      <c r="C360" s="22"/>
      <c r="D360" s="25">
        <f>SUM(C358:C359)</f>
        <v>356286777.45999968</v>
      </c>
      <c r="E360" s="16"/>
    </row>
    <row r="361" spans="1:5" x14ac:dyDescent="0.25">
      <c r="A361" s="34" t="s">
        <v>484</v>
      </c>
      <c r="B361" s="34"/>
      <c r="C361" s="34"/>
      <c r="D361" s="34"/>
      <c r="E361" s="34"/>
    </row>
    <row r="362" spans="1:5" x14ac:dyDescent="0.25">
      <c r="A362" s="16" t="s">
        <v>389</v>
      </c>
      <c r="B362" s="34"/>
      <c r="C362" s="292">
        <v>14112884.630000003</v>
      </c>
      <c r="D362" s="16"/>
      <c r="E362" s="34"/>
    </row>
    <row r="363" spans="1:5" x14ac:dyDescent="0.25">
      <c r="A363" s="16" t="s">
        <v>485</v>
      </c>
      <c r="B363" s="35" t="s">
        <v>296</v>
      </c>
      <c r="C363" s="292">
        <v>226521324.00000003</v>
      </c>
      <c r="D363" s="16"/>
      <c r="E363" s="16"/>
    </row>
    <row r="364" spans="1:5" x14ac:dyDescent="0.25">
      <c r="A364" s="16" t="s">
        <v>486</v>
      </c>
      <c r="B364" s="35" t="s">
        <v>296</v>
      </c>
      <c r="C364" s="292">
        <v>6246880.4900000002</v>
      </c>
      <c r="D364" s="16"/>
      <c r="E364" s="16"/>
    </row>
    <row r="365" spans="1:5" x14ac:dyDescent="0.25">
      <c r="A365" s="16" t="s">
        <v>487</v>
      </c>
      <c r="B365" s="35" t="s">
        <v>296</v>
      </c>
      <c r="C365" s="292"/>
      <c r="D365" s="16"/>
      <c r="E365" s="16"/>
    </row>
    <row r="366" spans="1:5" x14ac:dyDescent="0.25">
      <c r="A366" s="16" t="s">
        <v>406</v>
      </c>
      <c r="B366" s="16"/>
      <c r="C366" s="22"/>
      <c r="D366" s="25">
        <f>SUM(C362:C365)</f>
        <v>246881089.12000003</v>
      </c>
      <c r="E366" s="16"/>
    </row>
    <row r="367" spans="1:5" x14ac:dyDescent="0.25">
      <c r="A367" s="16" t="s">
        <v>488</v>
      </c>
      <c r="B367" s="16"/>
      <c r="C367" s="22"/>
      <c r="D367" s="25">
        <f>D360-D366</f>
        <v>109405688.33999965</v>
      </c>
      <c r="E367" s="16"/>
    </row>
    <row r="368" spans="1:5" x14ac:dyDescent="0.25">
      <c r="A368" s="45" t="s">
        <v>489</v>
      </c>
      <c r="B368" s="34"/>
      <c r="C368" s="34"/>
      <c r="D368" s="34"/>
      <c r="E368" s="34"/>
    </row>
    <row r="369" spans="1:6" x14ac:dyDescent="0.25">
      <c r="A369" s="25" t="s">
        <v>490</v>
      </c>
      <c r="B369" s="16"/>
      <c r="C369" s="16"/>
      <c r="D369" s="16"/>
      <c r="E369" s="16"/>
    </row>
    <row r="370" spans="1:6" x14ac:dyDescent="0.25">
      <c r="A370" s="46" t="s">
        <v>491</v>
      </c>
      <c r="B370" s="32" t="s">
        <v>296</v>
      </c>
      <c r="C370" s="292">
        <v>0</v>
      </c>
      <c r="D370" s="25">
        <v>0</v>
      </c>
      <c r="E370" s="25"/>
    </row>
    <row r="371" spans="1:6" x14ac:dyDescent="0.25">
      <c r="A371" s="46" t="s">
        <v>492</v>
      </c>
      <c r="B371" s="32" t="s">
        <v>296</v>
      </c>
      <c r="C371" s="292">
        <v>0</v>
      </c>
      <c r="D371" s="25">
        <v>0</v>
      </c>
      <c r="E371" s="25"/>
    </row>
    <row r="372" spans="1:6" x14ac:dyDescent="0.25">
      <c r="A372" s="46" t="s">
        <v>493</v>
      </c>
      <c r="B372" s="32" t="s">
        <v>296</v>
      </c>
      <c r="C372" s="292">
        <v>0</v>
      </c>
      <c r="D372" s="25">
        <v>0</v>
      </c>
      <c r="E372" s="25"/>
    </row>
    <row r="373" spans="1:6" x14ac:dyDescent="0.25">
      <c r="A373" s="46" t="s">
        <v>494</v>
      </c>
      <c r="B373" s="32" t="s">
        <v>296</v>
      </c>
      <c r="C373" s="292">
        <v>0</v>
      </c>
      <c r="D373" s="25">
        <v>0</v>
      </c>
      <c r="E373" s="25"/>
    </row>
    <row r="374" spans="1:6" x14ac:dyDescent="0.25">
      <c r="A374" s="46" t="s">
        <v>495</v>
      </c>
      <c r="B374" s="32" t="s">
        <v>296</v>
      </c>
      <c r="C374" s="292">
        <v>4</v>
      </c>
      <c r="D374" s="25">
        <v>0</v>
      </c>
      <c r="E374" s="25"/>
    </row>
    <row r="375" spans="1:6" x14ac:dyDescent="0.25">
      <c r="A375" s="46" t="s">
        <v>496</v>
      </c>
      <c r="B375" s="32" t="s">
        <v>296</v>
      </c>
      <c r="C375" s="292">
        <v>0</v>
      </c>
      <c r="D375" s="25">
        <v>0</v>
      </c>
      <c r="E375" s="25"/>
    </row>
    <row r="376" spans="1:6" x14ac:dyDescent="0.25">
      <c r="A376" s="46" t="s">
        <v>497</v>
      </c>
      <c r="B376" s="32" t="s">
        <v>296</v>
      </c>
      <c r="C376" s="292">
        <v>0</v>
      </c>
      <c r="D376" s="25">
        <v>0</v>
      </c>
      <c r="E376" s="25"/>
    </row>
    <row r="377" spans="1:6" x14ac:dyDescent="0.25">
      <c r="A377" s="46" t="s">
        <v>498</v>
      </c>
      <c r="B377" s="32" t="s">
        <v>296</v>
      </c>
      <c r="C377" s="292">
        <v>0</v>
      </c>
      <c r="D377" s="25">
        <v>0</v>
      </c>
      <c r="E377" s="25"/>
    </row>
    <row r="378" spans="1:6" x14ac:dyDescent="0.25">
      <c r="A378" s="46" t="s">
        <v>499</v>
      </c>
      <c r="B378" s="32" t="s">
        <v>296</v>
      </c>
      <c r="C378" s="292">
        <v>74001</v>
      </c>
      <c r="D378" s="25">
        <v>0</v>
      </c>
      <c r="E378" s="25"/>
    </row>
    <row r="379" spans="1:6" x14ac:dyDescent="0.25">
      <c r="A379" s="46" t="s">
        <v>500</v>
      </c>
      <c r="B379" s="32" t="s">
        <v>296</v>
      </c>
      <c r="C379" s="292">
        <v>180397</v>
      </c>
      <c r="D379" s="25">
        <v>0</v>
      </c>
      <c r="E379" s="25"/>
    </row>
    <row r="380" spans="1:6" x14ac:dyDescent="0.25">
      <c r="A380" s="46" t="s">
        <v>501</v>
      </c>
      <c r="B380" s="32" t="s">
        <v>296</v>
      </c>
      <c r="C380" s="294">
        <v>461341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502</v>
      </c>
      <c r="B381" s="35"/>
      <c r="C381" s="35"/>
      <c r="D381" s="25">
        <f>SUM(C370:C380)</f>
        <v>715743</v>
      </c>
      <c r="E381" s="25"/>
      <c r="F381" s="47"/>
    </row>
    <row r="382" spans="1:6" x14ac:dyDescent="0.25">
      <c r="A382" s="43" t="s">
        <v>503</v>
      </c>
      <c r="B382" s="35" t="s">
        <v>296</v>
      </c>
      <c r="C382" s="292"/>
      <c r="D382" s="25">
        <v>0</v>
      </c>
      <c r="E382" s="16"/>
    </row>
    <row r="383" spans="1:6" x14ac:dyDescent="0.25">
      <c r="A383" s="16" t="s">
        <v>504</v>
      </c>
      <c r="B383" s="16"/>
      <c r="C383" s="22"/>
      <c r="D383" s="25">
        <f>D381+C382</f>
        <v>715743</v>
      </c>
      <c r="E383" s="16"/>
    </row>
    <row r="384" spans="1:6" x14ac:dyDescent="0.25">
      <c r="A384" s="16" t="s">
        <v>505</v>
      </c>
      <c r="B384" s="16"/>
      <c r="C384" s="22"/>
      <c r="D384" s="25">
        <f>D367+D383</f>
        <v>110121431.33999965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506</v>
      </c>
      <c r="B388" s="34"/>
      <c r="C388" s="34"/>
      <c r="D388" s="34"/>
      <c r="E388" s="34"/>
    </row>
    <row r="389" spans="1:5" x14ac:dyDescent="0.25">
      <c r="A389" s="16" t="s">
        <v>507</v>
      </c>
      <c r="B389" s="35" t="s">
        <v>296</v>
      </c>
      <c r="C389" s="292">
        <v>40872574.630000047</v>
      </c>
      <c r="D389" s="16"/>
      <c r="E389" s="16"/>
    </row>
    <row r="390" spans="1:5" x14ac:dyDescent="0.25">
      <c r="A390" s="16" t="s">
        <v>9</v>
      </c>
      <c r="B390" s="35" t="s">
        <v>296</v>
      </c>
      <c r="C390" s="292">
        <v>7457209.6500000004</v>
      </c>
      <c r="D390" s="16"/>
      <c r="E390" s="16"/>
    </row>
    <row r="391" spans="1:5" x14ac:dyDescent="0.25">
      <c r="A391" s="16" t="s">
        <v>262</v>
      </c>
      <c r="B391" s="35" t="s">
        <v>296</v>
      </c>
      <c r="C391" s="292">
        <v>5394390.2799999993</v>
      </c>
      <c r="D391" s="16"/>
      <c r="E391" s="16"/>
    </row>
    <row r="392" spans="1:5" x14ac:dyDescent="0.25">
      <c r="A392" s="16" t="s">
        <v>508</v>
      </c>
      <c r="B392" s="35" t="s">
        <v>296</v>
      </c>
      <c r="C392" s="292">
        <v>21683992.509999987</v>
      </c>
      <c r="D392" s="16"/>
      <c r="E392" s="16"/>
    </row>
    <row r="393" spans="1:5" x14ac:dyDescent="0.25">
      <c r="A393" s="16" t="s">
        <v>509</v>
      </c>
      <c r="B393" s="35" t="s">
        <v>296</v>
      </c>
      <c r="C393" s="292">
        <v>1274256.8100000005</v>
      </c>
      <c r="D393" s="16"/>
      <c r="E393" s="16"/>
    </row>
    <row r="394" spans="1:5" x14ac:dyDescent="0.25">
      <c r="A394" s="16" t="s">
        <v>510</v>
      </c>
      <c r="B394" s="35" t="s">
        <v>296</v>
      </c>
      <c r="C394" s="292">
        <v>11382370.729999999</v>
      </c>
      <c r="D394" s="16"/>
      <c r="E394" s="16"/>
    </row>
    <row r="395" spans="1:5" x14ac:dyDescent="0.25">
      <c r="A395" s="16" t="s">
        <v>14</v>
      </c>
      <c r="B395" s="35" t="s">
        <v>296</v>
      </c>
      <c r="C395" s="292">
        <v>2087942.6199999994</v>
      </c>
      <c r="D395" s="16"/>
      <c r="E395" s="16"/>
    </row>
    <row r="396" spans="1:5" x14ac:dyDescent="0.25">
      <c r="A396" s="16" t="s">
        <v>511</v>
      </c>
      <c r="B396" s="35" t="s">
        <v>296</v>
      </c>
      <c r="C396" s="292">
        <v>1853302.11</v>
      </c>
      <c r="D396" s="16"/>
      <c r="E396" s="16"/>
    </row>
    <row r="397" spans="1:5" x14ac:dyDescent="0.25">
      <c r="A397" s="16" t="s">
        <v>512</v>
      </c>
      <c r="B397" s="35" t="s">
        <v>296</v>
      </c>
      <c r="C397" s="294"/>
      <c r="D397" s="16"/>
      <c r="E397" s="16"/>
    </row>
    <row r="398" spans="1:5" x14ac:dyDescent="0.25">
      <c r="A398" s="16" t="s">
        <v>513</v>
      </c>
      <c r="B398" s="35" t="s">
        <v>296</v>
      </c>
      <c r="C398" s="294"/>
      <c r="D398" s="16"/>
      <c r="E398" s="16"/>
    </row>
    <row r="399" spans="1:5" x14ac:dyDescent="0.25">
      <c r="A399" s="16" t="s">
        <v>514</v>
      </c>
      <c r="B399" s="35" t="s">
        <v>296</v>
      </c>
      <c r="C399" s="294">
        <v>2188335.09</v>
      </c>
      <c r="D399" s="16"/>
      <c r="E399" s="16"/>
    </row>
    <row r="400" spans="1:5" x14ac:dyDescent="0.25">
      <c r="A400" s="25" t="s">
        <v>515</v>
      </c>
      <c r="B400" s="16"/>
      <c r="C400" s="16"/>
      <c r="D400" s="16"/>
      <c r="E400" s="16"/>
    </row>
    <row r="401" spans="1:9" x14ac:dyDescent="0.25">
      <c r="A401" s="26" t="s">
        <v>268</v>
      </c>
      <c r="B401" s="32" t="s">
        <v>296</v>
      </c>
      <c r="C401" s="292">
        <v>0</v>
      </c>
      <c r="D401" s="25">
        <v>0</v>
      </c>
      <c r="E401" s="25"/>
    </row>
    <row r="402" spans="1:9" x14ac:dyDescent="0.25">
      <c r="A402" s="26" t="s">
        <v>269</v>
      </c>
      <c r="B402" s="32" t="s">
        <v>296</v>
      </c>
      <c r="C402" s="292">
        <v>1314657.46</v>
      </c>
      <c r="D402" s="25">
        <v>0</v>
      </c>
      <c r="E402" s="25"/>
    </row>
    <row r="403" spans="1:9" x14ac:dyDescent="0.25">
      <c r="A403" s="26" t="s">
        <v>516</v>
      </c>
      <c r="B403" s="32" t="s">
        <v>296</v>
      </c>
      <c r="C403" s="292">
        <v>788189.72000000009</v>
      </c>
      <c r="D403" s="25">
        <v>0</v>
      </c>
      <c r="E403" s="25"/>
    </row>
    <row r="404" spans="1:9" x14ac:dyDescent="0.25">
      <c r="A404" s="26" t="s">
        <v>271</v>
      </c>
      <c r="B404" s="32" t="s">
        <v>296</v>
      </c>
      <c r="C404" s="292">
        <v>864850.5</v>
      </c>
      <c r="D404" s="25">
        <v>0</v>
      </c>
      <c r="E404" s="25"/>
    </row>
    <row r="405" spans="1:9" x14ac:dyDescent="0.25">
      <c r="A405" s="26" t="s">
        <v>272</v>
      </c>
      <c r="B405" s="32" t="s">
        <v>296</v>
      </c>
      <c r="C405" s="292">
        <v>168236.66</v>
      </c>
      <c r="D405" s="25">
        <v>0</v>
      </c>
      <c r="E405" s="25"/>
    </row>
    <row r="406" spans="1:9" x14ac:dyDescent="0.25">
      <c r="A406" s="26" t="s">
        <v>273</v>
      </c>
      <c r="B406" s="32" t="s">
        <v>296</v>
      </c>
      <c r="C406" s="292">
        <v>484597.41000000003</v>
      </c>
      <c r="D406" s="25">
        <v>0</v>
      </c>
      <c r="E406" s="25"/>
    </row>
    <row r="407" spans="1:9" x14ac:dyDescent="0.25">
      <c r="A407" s="26" t="s">
        <v>274</v>
      </c>
      <c r="B407" s="32" t="s">
        <v>296</v>
      </c>
      <c r="C407" s="292">
        <v>0</v>
      </c>
      <c r="D407" s="25">
        <v>0</v>
      </c>
      <c r="E407" s="25"/>
    </row>
    <row r="408" spans="1:9" x14ac:dyDescent="0.25">
      <c r="A408" s="26" t="s">
        <v>275</v>
      </c>
      <c r="B408" s="32" t="s">
        <v>296</v>
      </c>
      <c r="C408" s="292">
        <v>2858942.84</v>
      </c>
      <c r="D408" s="25">
        <v>0</v>
      </c>
      <c r="E408" s="25"/>
    </row>
    <row r="409" spans="1:9" x14ac:dyDescent="0.25">
      <c r="A409" s="26" t="s">
        <v>276</v>
      </c>
      <c r="B409" s="32" t="s">
        <v>296</v>
      </c>
      <c r="C409" s="292">
        <v>3654318.28</v>
      </c>
      <c r="D409" s="25">
        <v>0</v>
      </c>
      <c r="E409" s="25"/>
    </row>
    <row r="410" spans="1:9" x14ac:dyDescent="0.25">
      <c r="A410" s="26" t="s">
        <v>277</v>
      </c>
      <c r="B410" s="32" t="s">
        <v>296</v>
      </c>
      <c r="C410" s="292">
        <v>0</v>
      </c>
      <c r="D410" s="25">
        <v>0</v>
      </c>
      <c r="E410" s="25"/>
    </row>
    <row r="411" spans="1:9" x14ac:dyDescent="0.25">
      <c r="A411" s="26" t="s">
        <v>278</v>
      </c>
      <c r="B411" s="32" t="s">
        <v>296</v>
      </c>
      <c r="C411" s="292">
        <v>137708.87</v>
      </c>
      <c r="D411" s="25">
        <v>0</v>
      </c>
      <c r="E411" s="25"/>
    </row>
    <row r="412" spans="1:9" x14ac:dyDescent="0.25">
      <c r="A412" s="26" t="s">
        <v>279</v>
      </c>
      <c r="B412" s="32" t="s">
        <v>296</v>
      </c>
      <c r="C412" s="292">
        <v>2888329.8200000003</v>
      </c>
      <c r="D412" s="25">
        <v>0</v>
      </c>
      <c r="E412" s="25"/>
    </row>
    <row r="413" spans="1:9" x14ac:dyDescent="0.25">
      <c r="A413" s="26" t="s">
        <v>280</v>
      </c>
      <c r="B413" s="32" t="s">
        <v>296</v>
      </c>
      <c r="C413" s="292">
        <v>0</v>
      </c>
      <c r="D413" s="25">
        <v>0</v>
      </c>
      <c r="E413" s="25"/>
    </row>
    <row r="414" spans="1:9" x14ac:dyDescent="0.25">
      <c r="A414" s="26" t="s">
        <v>281</v>
      </c>
      <c r="B414" s="32" t="s">
        <v>296</v>
      </c>
      <c r="C414" s="294">
        <v>1509264.34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517</v>
      </c>
      <c r="B415" s="35"/>
      <c r="C415" s="35"/>
      <c r="D415" s="25">
        <f>SUM(C401:C414)</f>
        <v>14669095.899999999</v>
      </c>
      <c r="E415" s="25"/>
      <c r="F415" s="47"/>
      <c r="G415" s="47"/>
      <c r="H415" s="47"/>
      <c r="I415" s="47"/>
    </row>
    <row r="416" spans="1:9" x14ac:dyDescent="0.25">
      <c r="A416" s="25" t="s">
        <v>518</v>
      </c>
      <c r="B416" s="16"/>
      <c r="C416" s="22"/>
      <c r="D416" s="25">
        <f>SUM(C389:C399,D415)</f>
        <v>108863470.33000004</v>
      </c>
      <c r="E416" s="25"/>
    </row>
    <row r="417" spans="1:13" x14ac:dyDescent="0.25">
      <c r="A417" s="25" t="s">
        <v>519</v>
      </c>
      <c r="B417" s="16"/>
      <c r="C417" s="22"/>
      <c r="D417" s="25">
        <f>D384-D416</f>
        <v>1257961.009999603</v>
      </c>
      <c r="E417" s="25"/>
    </row>
    <row r="418" spans="1:13" x14ac:dyDescent="0.25">
      <c r="A418" s="25" t="s">
        <v>520</v>
      </c>
      <c r="B418" s="16"/>
      <c r="C418" s="294"/>
      <c r="D418" s="25">
        <v>0</v>
      </c>
      <c r="E418" s="25"/>
    </row>
    <row r="419" spans="1:13" x14ac:dyDescent="0.25">
      <c r="A419" s="46" t="s">
        <v>521</v>
      </c>
      <c r="B419" s="35" t="s">
        <v>296</v>
      </c>
      <c r="C419" s="292"/>
      <c r="D419" s="25">
        <v>0</v>
      </c>
      <c r="E419" s="25"/>
    </row>
    <row r="420" spans="1:13" x14ac:dyDescent="0.25">
      <c r="A420" s="48" t="s">
        <v>522</v>
      </c>
      <c r="B420" s="16"/>
      <c r="C420" s="16"/>
      <c r="D420" s="25">
        <f>SUM(C418:C419)</f>
        <v>0</v>
      </c>
      <c r="E420" s="25"/>
      <c r="F420" s="11">
        <f>D420-C399</f>
        <v>-2188335.09</v>
      </c>
    </row>
    <row r="421" spans="1:13" x14ac:dyDescent="0.25">
      <c r="A421" s="25" t="s">
        <v>523</v>
      </c>
      <c r="B421" s="16"/>
      <c r="C421" s="22"/>
      <c r="D421" s="25">
        <f>D417+D420</f>
        <v>1257961.009999603</v>
      </c>
      <c r="E421" s="25"/>
      <c r="F421" s="50"/>
    </row>
    <row r="422" spans="1:13" x14ac:dyDescent="0.25">
      <c r="A422" s="25" t="s">
        <v>524</v>
      </c>
      <c r="B422" s="35" t="s">
        <v>296</v>
      </c>
      <c r="C422" s="292"/>
      <c r="D422" s="25">
        <v>0</v>
      </c>
      <c r="E422" s="16"/>
    </row>
    <row r="423" spans="1:13" x14ac:dyDescent="0.25">
      <c r="A423" s="16" t="s">
        <v>525</v>
      </c>
      <c r="B423" s="35" t="s">
        <v>296</v>
      </c>
      <c r="C423" s="292"/>
      <c r="D423" s="25">
        <v>0</v>
      </c>
      <c r="E423" s="16"/>
    </row>
    <row r="424" spans="1:13" x14ac:dyDescent="0.25">
      <c r="A424" s="16" t="s">
        <v>526</v>
      </c>
      <c r="B424" s="16"/>
      <c r="C424" s="22"/>
      <c r="D424" s="25">
        <f>D421+C422-C423</f>
        <v>1257961.009999603</v>
      </c>
      <c r="E424" s="16"/>
    </row>
    <row r="426" spans="1:13" ht="29.1" customHeight="1" x14ac:dyDescent="0.25">
      <c r="A426" s="328" t="s">
        <v>1347</v>
      </c>
      <c r="B426" s="328"/>
      <c r="C426" s="328"/>
      <c r="D426" s="328"/>
      <c r="E426" s="328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527</v>
      </c>
      <c r="D612" s="217">
        <f>CE90-(BE90+CD90)</f>
        <v>99567.340000000026</v>
      </c>
      <c r="E612" s="219">
        <f>SUM(C624:D647)+SUM(C668:D713)</f>
        <v>95189758.267841697</v>
      </c>
      <c r="F612" s="219">
        <f>CE64-(AX64+BD64+BE64+BG64+BJ64+BN64+BP64+BQ64+CB64+CC64+CD64)</f>
        <v>19744396.249999996</v>
      </c>
      <c r="G612" s="217">
        <f>CE91-(AX91+AY91+BD91+BE91+BG91+BJ91+BN91+BP91+BQ91+CB91+CC91+CD91)</f>
        <v>67448</v>
      </c>
      <c r="H612" s="222">
        <f>CE60-(AX60+AY60+AZ60+BD60+BE60+BG60+BJ60+BN60+BO60+BP60+BQ60+BR60+CB60+CC60+CD60)</f>
        <v>384.3031761442308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269914</v>
      </c>
      <c r="K612" s="217">
        <f>CE89-(AW89+AX89+AY89+AZ89+BA89+BB89+BC89+BD89+BE89+BF89+BG89+BH89+BI89+BJ89+BK89+BL89+BM89+BN89+BO89+BP89+BQ89+BR89+BS89+BT89+BU89+BV89+BW89+BX89+CB89+CC89+CD89)</f>
        <v>356286777.4599998</v>
      </c>
      <c r="L612" s="223">
        <f>CE94-(AW94+AX94+AY94+AZ94+BA94+BB94+BC94+BD94+BE94+BF94+BG94+BH94+BI94+BJ94+BK94+BL94+BM94+BN94+BO94+BP94+BQ94+BR94+BS94+BT94+BU94+BV94+BW94+BX94+BY94+BZ94+CA94+CB94+CC94+CD94)</f>
        <v>57.913873942307688</v>
      </c>
    </row>
    <row r="613" spans="1:14" s="202" customFormat="1" ht="12.6" customHeight="1" x14ac:dyDescent="0.2">
      <c r="A613" s="212"/>
      <c r="C613" s="210" t="s">
        <v>528</v>
      </c>
      <c r="D613" s="218" t="s">
        <v>529</v>
      </c>
      <c r="E613" s="220" t="s">
        <v>530</v>
      </c>
      <c r="F613" s="221" t="s">
        <v>531</v>
      </c>
      <c r="G613" s="218" t="s">
        <v>532</v>
      </c>
      <c r="H613" s="221" t="s">
        <v>533</v>
      </c>
      <c r="I613" s="218" t="s">
        <v>534</v>
      </c>
      <c r="J613" s="218" t="s">
        <v>535</v>
      </c>
      <c r="K613" s="210" t="s">
        <v>536</v>
      </c>
      <c r="L613" s="211" t="s">
        <v>537</v>
      </c>
    </row>
    <row r="614" spans="1:14" s="202" customFormat="1" ht="12.6" customHeight="1" x14ac:dyDescent="0.2">
      <c r="A614" s="212">
        <v>8430</v>
      </c>
      <c r="B614" s="211" t="s">
        <v>165</v>
      </c>
      <c r="C614" s="217">
        <f>BE85</f>
        <v>2936942.8600000003</v>
      </c>
      <c r="D614" s="217"/>
      <c r="E614" s="219"/>
      <c r="F614" s="219"/>
      <c r="G614" s="217"/>
      <c r="H614" s="219"/>
      <c r="I614" s="217"/>
      <c r="J614" s="217"/>
      <c r="N614" s="213" t="s">
        <v>538</v>
      </c>
    </row>
    <row r="615" spans="1:14" s="202" customFormat="1" ht="12.6" customHeight="1" x14ac:dyDescent="0.2">
      <c r="A615" s="212"/>
      <c r="B615" s="211" t="s">
        <v>539</v>
      </c>
      <c r="C615" s="217">
        <f>CD69-CD84</f>
        <v>0</v>
      </c>
      <c r="D615" s="217">
        <f>SUM(C614:C615)</f>
        <v>2936942.8600000003</v>
      </c>
      <c r="E615" s="219"/>
      <c r="F615" s="219"/>
      <c r="G615" s="217"/>
      <c r="H615" s="219"/>
      <c r="I615" s="217"/>
      <c r="J615" s="217"/>
      <c r="N615" s="213" t="s">
        <v>540</v>
      </c>
    </row>
    <row r="616" spans="1:14" s="202" customFormat="1" ht="12.6" customHeight="1" x14ac:dyDescent="0.2">
      <c r="A616" s="212">
        <v>8310</v>
      </c>
      <c r="B616" s="216" t="s">
        <v>541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542</v>
      </c>
    </row>
    <row r="617" spans="1:14" s="202" customFormat="1" ht="12.6" customHeight="1" x14ac:dyDescent="0.2">
      <c r="A617" s="212">
        <v>8510</v>
      </c>
      <c r="B617" s="216" t="s">
        <v>170</v>
      </c>
      <c r="C617" s="217">
        <f>BJ85</f>
        <v>513291.75000000006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543</v>
      </c>
    </row>
    <row r="618" spans="1:14" s="202" customFormat="1" ht="12.6" customHeight="1" x14ac:dyDescent="0.2">
      <c r="A618" s="212">
        <v>8470</v>
      </c>
      <c r="B618" s="216" t="s">
        <v>544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545</v>
      </c>
    </row>
    <row r="619" spans="1:14" s="202" customFormat="1" ht="12.6" customHeight="1" x14ac:dyDescent="0.2">
      <c r="A619" s="212">
        <v>8610</v>
      </c>
      <c r="B619" s="216" t="s">
        <v>546</v>
      </c>
      <c r="C619" s="217">
        <f>BN85</f>
        <v>10491389.119999999</v>
      </c>
      <c r="D619" s="217">
        <f>(D615/D612)*BN90</f>
        <v>78184.882158306107</v>
      </c>
      <c r="E619" s="219"/>
      <c r="F619" s="219"/>
      <c r="G619" s="217"/>
      <c r="H619" s="219"/>
      <c r="I619" s="217"/>
      <c r="J619" s="217"/>
      <c r="N619" s="213" t="s">
        <v>547</v>
      </c>
    </row>
    <row r="620" spans="1:14" s="202" customFormat="1" ht="12.6" customHeight="1" x14ac:dyDescent="0.2">
      <c r="A620" s="212">
        <v>8790</v>
      </c>
      <c r="B620" s="216" t="s">
        <v>548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549</v>
      </c>
    </row>
    <row r="621" spans="1:14" s="202" customFormat="1" ht="12.6" customHeight="1" x14ac:dyDescent="0.2">
      <c r="A621" s="212">
        <v>8630</v>
      </c>
      <c r="B621" s="216" t="s">
        <v>550</v>
      </c>
      <c r="C621" s="217">
        <f>BP85</f>
        <v>402508.95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551</v>
      </c>
    </row>
    <row r="622" spans="1:14" s="202" customFormat="1" ht="12.6" customHeight="1" x14ac:dyDescent="0.2">
      <c r="A622" s="212">
        <v>8770</v>
      </c>
      <c r="B622" s="211" t="s">
        <v>552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553</v>
      </c>
    </row>
    <row r="623" spans="1:14" s="202" customFormat="1" ht="12.6" customHeight="1" x14ac:dyDescent="0.2">
      <c r="A623" s="212">
        <v>8640</v>
      </c>
      <c r="B623" s="216" t="s">
        <v>554</v>
      </c>
      <c r="C623" s="217">
        <f>BQ85</f>
        <v>0</v>
      </c>
      <c r="D623" s="217">
        <f>(D615/D612)*BQ90</f>
        <v>0</v>
      </c>
      <c r="E623" s="219">
        <f>SUM(C616:D623)</f>
        <v>11485374.702158304</v>
      </c>
      <c r="F623" s="219"/>
      <c r="G623" s="217"/>
      <c r="H623" s="219"/>
      <c r="I623" s="217"/>
      <c r="J623" s="217"/>
      <c r="N623" s="213" t="s">
        <v>555</v>
      </c>
    </row>
    <row r="624" spans="1:14" s="202" customFormat="1" ht="12.6" customHeight="1" x14ac:dyDescent="0.2">
      <c r="A624" s="212">
        <v>8420</v>
      </c>
      <c r="B624" s="216" t="s">
        <v>164</v>
      </c>
      <c r="C624" s="217">
        <f>BD85</f>
        <v>2980608.83</v>
      </c>
      <c r="D624" s="217">
        <f>(D615/D612)*BD90</f>
        <v>177318.56960931161</v>
      </c>
      <c r="E624" s="219">
        <f>(E623/E612)*SUM(C624:D624)</f>
        <v>381028.17074784567</v>
      </c>
      <c r="F624" s="219">
        <f>SUM(C624:E624)</f>
        <v>3538955.5703571569</v>
      </c>
      <c r="G624" s="217"/>
      <c r="H624" s="219"/>
      <c r="I624" s="217"/>
      <c r="J624" s="217"/>
      <c r="N624" s="213" t="s">
        <v>556</v>
      </c>
    </row>
    <row r="625" spans="1:14" s="202" customFormat="1" ht="12.6" customHeight="1" x14ac:dyDescent="0.2">
      <c r="A625" s="212">
        <v>8320</v>
      </c>
      <c r="B625" s="216" t="s">
        <v>160</v>
      </c>
      <c r="C625" s="217">
        <f>AY85</f>
        <v>1698668.8699999999</v>
      </c>
      <c r="D625" s="217">
        <f>(D615/D612)*AY90</f>
        <v>135040.44707196151</v>
      </c>
      <c r="E625" s="219">
        <f>(E623/E612)*SUM(C625:D625)</f>
        <v>221251.09869645868</v>
      </c>
      <c r="F625" s="219">
        <f>(F624/F612)*AY64</f>
        <v>80428.406906729608</v>
      </c>
      <c r="G625" s="217">
        <f>SUM(C625:F625)</f>
        <v>2135388.8226751499</v>
      </c>
      <c r="H625" s="219"/>
      <c r="I625" s="217"/>
      <c r="J625" s="217"/>
      <c r="N625" s="213" t="s">
        <v>557</v>
      </c>
    </row>
    <row r="626" spans="1:14" s="202" customFormat="1" ht="12.6" customHeight="1" x14ac:dyDescent="0.2">
      <c r="A626" s="212">
        <v>8650</v>
      </c>
      <c r="B626" s="216" t="s">
        <v>177</v>
      </c>
      <c r="C626" s="217">
        <f>BR85</f>
        <v>928471.95000000019</v>
      </c>
      <c r="D626" s="217">
        <f>(D615/D612)*BR90</f>
        <v>33844.915788289611</v>
      </c>
      <c r="E626" s="219">
        <f>(E623/E612)*SUM(C626:D626)</f>
        <v>116110.91347333552</v>
      </c>
      <c r="F626" s="219">
        <f>(F624/F612)*BR64</f>
        <v>482.04217545334348</v>
      </c>
      <c r="G626" s="217">
        <f>(G625/G612)*BR91</f>
        <v>0</v>
      </c>
      <c r="H626" s="219"/>
      <c r="I626" s="217"/>
      <c r="J626" s="217"/>
      <c r="N626" s="213" t="s">
        <v>558</v>
      </c>
    </row>
    <row r="627" spans="1:14" s="202" customFormat="1" ht="12.6" customHeight="1" x14ac:dyDescent="0.2">
      <c r="A627" s="212">
        <v>8620</v>
      </c>
      <c r="B627" s="211" t="s">
        <v>559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560</v>
      </c>
    </row>
    <row r="628" spans="1:14" s="202" customFormat="1" ht="12.6" customHeight="1" x14ac:dyDescent="0.2">
      <c r="A628" s="212">
        <v>8330</v>
      </c>
      <c r="B628" s="216" t="s">
        <v>161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1078909.8214370788</v>
      </c>
      <c r="I628" s="217"/>
      <c r="J628" s="217"/>
      <c r="N628" s="213" t="s">
        <v>561</v>
      </c>
    </row>
    <row r="629" spans="1:14" s="202" customFormat="1" ht="12.6" customHeight="1" x14ac:dyDescent="0.2">
      <c r="A629" s="212">
        <v>8460</v>
      </c>
      <c r="B629" s="216" t="s">
        <v>166</v>
      </c>
      <c r="C629" s="217">
        <f>BF85</f>
        <v>1320004.67</v>
      </c>
      <c r="D629" s="217">
        <f>(D615/D612)*BF90</f>
        <v>50257.074708112108</v>
      </c>
      <c r="E629" s="219">
        <f>(E623/E612)*SUM(C629:D629)</f>
        <v>165332.59317376232</v>
      </c>
      <c r="F629" s="219">
        <f>(F624/F612)*BF64</f>
        <v>18712.194388338074</v>
      </c>
      <c r="G629" s="217">
        <f>(G625/G612)*BF91</f>
        <v>0</v>
      </c>
      <c r="H629" s="219">
        <f>(H628/H612)*BF60</f>
        <v>0</v>
      </c>
      <c r="I629" s="217">
        <f>SUM(C629:H629)</f>
        <v>1554306.5322702124</v>
      </c>
      <c r="J629" s="217"/>
      <c r="N629" s="213" t="s">
        <v>562</v>
      </c>
    </row>
    <row r="630" spans="1:14" s="202" customFormat="1" ht="12.6" customHeight="1" x14ac:dyDescent="0.2">
      <c r="A630" s="212">
        <v>8350</v>
      </c>
      <c r="B630" s="216" t="s">
        <v>563</v>
      </c>
      <c r="C630" s="217">
        <f>BA85</f>
        <v>219862.17</v>
      </c>
      <c r="D630" s="217">
        <f>(D615/D612)*BA90</f>
        <v>0</v>
      </c>
      <c r="E630" s="219">
        <f>(E623/E612)*SUM(C630:D630)</f>
        <v>26528.057757792685</v>
      </c>
      <c r="F630" s="219">
        <f>(F624/F612)*BA64</f>
        <v>11786.867621272475</v>
      </c>
      <c r="G630" s="217">
        <f>(G625/G612)*BA91</f>
        <v>0</v>
      </c>
      <c r="H630" s="219">
        <f>(H628/H612)*BA60</f>
        <v>0</v>
      </c>
      <c r="I630" s="217" t="e">
        <f>(I629/I612)*BA92</f>
        <v>#DIV/0!</v>
      </c>
      <c r="J630" s="217" t="e">
        <f>SUM(C630:I630)</f>
        <v>#DIV/0!</v>
      </c>
      <c r="N630" s="213" t="s">
        <v>564</v>
      </c>
    </row>
    <row r="631" spans="1:14" s="202" customFormat="1" ht="12.6" customHeight="1" x14ac:dyDescent="0.2">
      <c r="A631" s="212">
        <v>8200</v>
      </c>
      <c r="B631" s="216" t="s">
        <v>565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 t="e">
        <f>(I629/I612)*AW92</f>
        <v>#DIV/0!</v>
      </c>
      <c r="J631" s="217" t="e">
        <f>(J630/J612)*AW93</f>
        <v>#DIV/0!</v>
      </c>
      <c r="N631" s="213" t="s">
        <v>566</v>
      </c>
    </row>
    <row r="632" spans="1:14" s="202" customFormat="1" ht="12.6" customHeight="1" x14ac:dyDescent="0.2">
      <c r="A632" s="212">
        <v>8360</v>
      </c>
      <c r="B632" s="216" t="s">
        <v>567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 t="e">
        <f>(I629/I612)*BB92</f>
        <v>#DIV/0!</v>
      </c>
      <c r="J632" s="217" t="e">
        <f>(J630/J612)*BB93</f>
        <v>#DIV/0!</v>
      </c>
      <c r="N632" s="213" t="s">
        <v>568</v>
      </c>
    </row>
    <row r="633" spans="1:14" s="202" customFormat="1" ht="12.6" customHeight="1" x14ac:dyDescent="0.2">
      <c r="A633" s="212">
        <v>8370</v>
      </c>
      <c r="B633" s="216" t="s">
        <v>569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 t="e">
        <f>(I629/I612)*BC92</f>
        <v>#DIV/0!</v>
      </c>
      <c r="J633" s="217" t="e">
        <f>(J630/J612)*BC93</f>
        <v>#DIV/0!</v>
      </c>
      <c r="N633" s="213" t="s">
        <v>570</v>
      </c>
    </row>
    <row r="634" spans="1:14" s="202" customFormat="1" ht="12.6" customHeight="1" x14ac:dyDescent="0.2">
      <c r="A634" s="212">
        <v>8490</v>
      </c>
      <c r="B634" s="216" t="s">
        <v>571</v>
      </c>
      <c r="C634" s="217">
        <f>BI85</f>
        <v>678228.98</v>
      </c>
      <c r="D634" s="217">
        <f>(D615/D612)*BI90</f>
        <v>0</v>
      </c>
      <c r="E634" s="219">
        <f>(E623/E612)*SUM(C634:D634)</f>
        <v>81833.530317875149</v>
      </c>
      <c r="F634" s="219">
        <f>(F624/F612)*BI64</f>
        <v>29645.379600397144</v>
      </c>
      <c r="G634" s="217">
        <f>(G625/G612)*BI91</f>
        <v>0</v>
      </c>
      <c r="H634" s="219">
        <f>(H628/H612)*BI60</f>
        <v>4654.7199632260099</v>
      </c>
      <c r="I634" s="217" t="e">
        <f>(I629/I612)*BI92</f>
        <v>#DIV/0!</v>
      </c>
      <c r="J634" s="217" t="e">
        <f>(J630/J612)*BI93</f>
        <v>#DIV/0!</v>
      </c>
      <c r="N634" s="213" t="s">
        <v>572</v>
      </c>
    </row>
    <row r="635" spans="1:14" s="202" customFormat="1" ht="12.6" customHeight="1" x14ac:dyDescent="0.2">
      <c r="A635" s="212">
        <v>8530</v>
      </c>
      <c r="B635" s="216" t="s">
        <v>573</v>
      </c>
      <c r="C635" s="217">
        <f>BK85</f>
        <v>459275.51</v>
      </c>
      <c r="D635" s="217">
        <f>(D615/D612)*BK90</f>
        <v>4120.7379602789415</v>
      </c>
      <c r="E635" s="219">
        <f>(E623/E612)*SUM(C635:D635)</f>
        <v>55912.312839606289</v>
      </c>
      <c r="F635" s="219">
        <f>(F624/F612)*BK64</f>
        <v>2319.5950713693978</v>
      </c>
      <c r="G635" s="217">
        <f>(G625/G612)*BK91</f>
        <v>0</v>
      </c>
      <c r="H635" s="219">
        <f>(H628/H612)*BK60</f>
        <v>0</v>
      </c>
      <c r="I635" s="217" t="e">
        <f>(I629/I612)*BK92</f>
        <v>#DIV/0!</v>
      </c>
      <c r="J635" s="217" t="e">
        <f>(J630/J612)*BK93</f>
        <v>#DIV/0!</v>
      </c>
      <c r="N635" s="213" t="s">
        <v>574</v>
      </c>
    </row>
    <row r="636" spans="1:14" s="202" customFormat="1" ht="12.6" customHeight="1" x14ac:dyDescent="0.2">
      <c r="A636" s="212">
        <v>8480</v>
      </c>
      <c r="B636" s="216" t="s">
        <v>575</v>
      </c>
      <c r="C636" s="217">
        <f>BH85</f>
        <v>2306367.5099999998</v>
      </c>
      <c r="D636" s="217">
        <f>(D615/D612)*BH90</f>
        <v>58926.257861483478</v>
      </c>
      <c r="E636" s="219">
        <f>(E623/E612)*SUM(C636:D636)</f>
        <v>285390.84139839298</v>
      </c>
      <c r="F636" s="219">
        <f>(F624/F612)*BH64</f>
        <v>4837.4906349741368</v>
      </c>
      <c r="G636" s="217">
        <f>(G625/G612)*BH91</f>
        <v>0</v>
      </c>
      <c r="H636" s="219">
        <f>(H628/H612)*BH60</f>
        <v>21173.373563768298</v>
      </c>
      <c r="I636" s="217" t="e">
        <f>(I629/I612)*BH92</f>
        <v>#DIV/0!</v>
      </c>
      <c r="J636" s="217" t="e">
        <f>(J630/J612)*BH93</f>
        <v>#DIV/0!</v>
      </c>
      <c r="N636" s="213" t="s">
        <v>576</v>
      </c>
    </row>
    <row r="637" spans="1:14" s="202" customFormat="1" ht="12.6" customHeight="1" x14ac:dyDescent="0.2">
      <c r="A637" s="212">
        <v>8560</v>
      </c>
      <c r="B637" s="216" t="s">
        <v>172</v>
      </c>
      <c r="C637" s="217">
        <f>BL85</f>
        <v>742423.94000000018</v>
      </c>
      <c r="D637" s="217">
        <f>(D615/D612)*BL90</f>
        <v>22889.711218156477</v>
      </c>
      <c r="E637" s="219">
        <f>(E623/E612)*SUM(C637:D637)</f>
        <v>92340.964079188649</v>
      </c>
      <c r="F637" s="219">
        <f>(F624/F612)*BL64</f>
        <v>9167.0355493800471</v>
      </c>
      <c r="G637" s="217">
        <f>(G625/G612)*BL91</f>
        <v>0</v>
      </c>
      <c r="H637" s="219">
        <f>(H628/H612)*BL60</f>
        <v>12014.06712855309</v>
      </c>
      <c r="I637" s="217" t="e">
        <f>(I629/I612)*BL92</f>
        <v>#DIV/0!</v>
      </c>
      <c r="J637" s="217" t="e">
        <f>(J630/J612)*BL93</f>
        <v>#DIV/0!</v>
      </c>
      <c r="N637" s="213" t="s">
        <v>577</v>
      </c>
    </row>
    <row r="638" spans="1:14" s="202" customFormat="1" ht="12.6" customHeight="1" x14ac:dyDescent="0.2">
      <c r="A638" s="212">
        <v>8590</v>
      </c>
      <c r="B638" s="216" t="s">
        <v>578</v>
      </c>
      <c r="C638" s="217">
        <f>BM85</f>
        <v>2851161.0199999996</v>
      </c>
      <c r="D638" s="217">
        <f>(D615/D612)*BM90</f>
        <v>36706.129690559166</v>
      </c>
      <c r="E638" s="219">
        <f>(E623/E612)*SUM(C638:D638)</f>
        <v>348443.3294905771</v>
      </c>
      <c r="F638" s="219">
        <f>(F624/F612)*BM64</f>
        <v>0</v>
      </c>
      <c r="G638" s="217">
        <f>(G625/G612)*BM91</f>
        <v>0</v>
      </c>
      <c r="H638" s="219">
        <f>(H628/H612)*BM60</f>
        <v>263.2654044316335</v>
      </c>
      <c r="I638" s="217" t="e">
        <f>(I629/I612)*BM92</f>
        <v>#DIV/0!</v>
      </c>
      <c r="J638" s="217" t="e">
        <f>(J630/J612)*BM93</f>
        <v>#DIV/0!</v>
      </c>
      <c r="N638" s="213" t="s">
        <v>579</v>
      </c>
    </row>
    <row r="639" spans="1:14" s="202" customFormat="1" ht="12.6" customHeight="1" x14ac:dyDescent="0.2">
      <c r="A639" s="212">
        <v>8660</v>
      </c>
      <c r="B639" s="216" t="s">
        <v>580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 t="e">
        <f>(I629/I612)*BS92</f>
        <v>#DIV/0!</v>
      </c>
      <c r="J639" s="217" t="e">
        <f>(J630/J612)*BS93</f>
        <v>#DIV/0!</v>
      </c>
      <c r="N639" s="213" t="s">
        <v>581</v>
      </c>
    </row>
    <row r="640" spans="1:14" s="202" customFormat="1" ht="12.6" customHeight="1" x14ac:dyDescent="0.2">
      <c r="A640" s="212">
        <v>8670</v>
      </c>
      <c r="B640" s="216" t="s">
        <v>582</v>
      </c>
      <c r="C640" s="217">
        <f>BT85</f>
        <v>85702.82</v>
      </c>
      <c r="D640" s="217">
        <f>(D615/D612)*BT90</f>
        <v>16845.765562743763</v>
      </c>
      <c r="E640" s="219">
        <f>(E623/E612)*SUM(C640:D640)</f>
        <v>12373.273677724603</v>
      </c>
      <c r="F640" s="219">
        <f>(F624/F612)*BT64</f>
        <v>0</v>
      </c>
      <c r="G640" s="217">
        <f>(G625/G612)*BT91</f>
        <v>0</v>
      </c>
      <c r="H640" s="219">
        <f>(H628/H612)*BT60</f>
        <v>2807.444456384505</v>
      </c>
      <c r="I640" s="217" t="e">
        <f>(I629/I612)*BT92</f>
        <v>#DIV/0!</v>
      </c>
      <c r="J640" s="217" t="e">
        <f>(J630/J612)*BT93</f>
        <v>#DIV/0!</v>
      </c>
      <c r="N640" s="213" t="s">
        <v>583</v>
      </c>
    </row>
    <row r="641" spans="1:14" s="202" customFormat="1" ht="12.6" customHeight="1" x14ac:dyDescent="0.2">
      <c r="A641" s="212">
        <v>8680</v>
      </c>
      <c r="B641" s="216" t="s">
        <v>584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 t="e">
        <f>(I629/I612)*BU92</f>
        <v>#DIV/0!</v>
      </c>
      <c r="J641" s="217" t="e">
        <f>(J630/J612)*BU93</f>
        <v>#DIV/0!</v>
      </c>
      <c r="N641" s="213" t="s">
        <v>585</v>
      </c>
    </row>
    <row r="642" spans="1:14" s="202" customFormat="1" ht="12.6" customHeight="1" x14ac:dyDescent="0.2">
      <c r="A642" s="212">
        <v>8690</v>
      </c>
      <c r="B642" s="216" t="s">
        <v>586</v>
      </c>
      <c r="C642" s="217">
        <f>BV85</f>
        <v>706042.72</v>
      </c>
      <c r="D642" s="217">
        <f>(D615/D612)*BV90</f>
        <v>70820.648520773975</v>
      </c>
      <c r="E642" s="219">
        <f>(E623/E612)*SUM(C642:D642)</f>
        <v>93734.526089833802</v>
      </c>
      <c r="F642" s="219">
        <f>(F624/F612)*BV64</f>
        <v>1010.4909857371225</v>
      </c>
      <c r="G642" s="217">
        <f>(G625/G612)*BV91</f>
        <v>0</v>
      </c>
      <c r="H642" s="219">
        <f>(H628/H612)*BV60</f>
        <v>15351.26825545988</v>
      </c>
      <c r="I642" s="217" t="e">
        <f>(I629/I612)*BV92</f>
        <v>#DIV/0!</v>
      </c>
      <c r="J642" s="217" t="e">
        <f>(J630/J612)*BV93</f>
        <v>#DIV/0!</v>
      </c>
      <c r="N642" s="213" t="s">
        <v>587</v>
      </c>
    </row>
    <row r="643" spans="1:14" s="202" customFormat="1" ht="12.6" customHeight="1" x14ac:dyDescent="0.2">
      <c r="A643" s="212">
        <v>8700</v>
      </c>
      <c r="B643" s="216" t="s">
        <v>588</v>
      </c>
      <c r="C643" s="217">
        <f>BW85</f>
        <v>975098.18</v>
      </c>
      <c r="D643" s="217">
        <f>(D615/D612)*BW90</f>
        <v>0</v>
      </c>
      <c r="E643" s="219">
        <f>(E623/E612)*SUM(C643:D643)</f>
        <v>117653.07710079696</v>
      </c>
      <c r="F643" s="219">
        <f>(F624/F612)*BW64</f>
        <v>3742.4385191906554</v>
      </c>
      <c r="G643" s="217">
        <f>(G625/G612)*BW91</f>
        <v>0</v>
      </c>
      <c r="H643" s="219">
        <f>(H628/H612)*BW60</f>
        <v>2153.9191674832673</v>
      </c>
      <c r="I643" s="217" t="e">
        <f>(I629/I612)*BW92</f>
        <v>#DIV/0!</v>
      </c>
      <c r="J643" s="217" t="e">
        <f>(J630/J612)*BW93</f>
        <v>#DIV/0!</v>
      </c>
      <c r="N643" s="213" t="s">
        <v>589</v>
      </c>
    </row>
    <row r="644" spans="1:14" s="202" customFormat="1" ht="12.6" customHeight="1" x14ac:dyDescent="0.2">
      <c r="A644" s="212">
        <v>8710</v>
      </c>
      <c r="B644" s="216" t="s">
        <v>590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591</v>
      </c>
    </row>
    <row r="645" spans="1:14" s="202" customFormat="1" ht="12.6" customHeight="1" x14ac:dyDescent="0.2">
      <c r="A645" s="212">
        <v>8720</v>
      </c>
      <c r="B645" s="216" t="s">
        <v>592</v>
      </c>
      <c r="C645" s="217">
        <f>BY85</f>
        <v>1379895.1900000002</v>
      </c>
      <c r="D645" s="217">
        <f>(D615/D612)*BY90</f>
        <v>0</v>
      </c>
      <c r="E645" s="219">
        <f>(E623/E612)*SUM(C645:D645)</f>
        <v>166494.94226323845</v>
      </c>
      <c r="F645" s="219">
        <f>(F624/F612)*BY64</f>
        <v>25575.350496266194</v>
      </c>
      <c r="G645" s="217">
        <f>(G625/G612)*BY91</f>
        <v>0</v>
      </c>
      <c r="H645" s="219">
        <f>(H628/H612)*BY60</f>
        <v>127016.28505414359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593</v>
      </c>
    </row>
    <row r="646" spans="1:14" s="202" customFormat="1" ht="12.6" customHeight="1" x14ac:dyDescent="0.2">
      <c r="A646" s="212">
        <v>8730</v>
      </c>
      <c r="B646" s="216" t="s">
        <v>594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595</v>
      </c>
    </row>
    <row r="647" spans="1:14" s="202" customFormat="1" ht="12.6" customHeight="1" x14ac:dyDescent="0.2">
      <c r="A647" s="212">
        <v>8740</v>
      </c>
      <c r="B647" s="216" t="s">
        <v>596</v>
      </c>
      <c r="C647" s="217">
        <f>CA85</f>
        <v>229091.71999999997</v>
      </c>
      <c r="D647" s="217">
        <f>(D615/D612)*CA90</f>
        <v>808.21918476480323</v>
      </c>
      <c r="E647" s="219">
        <f>(E623/E612)*SUM(C647:D647)</f>
        <v>27739.191627220207</v>
      </c>
      <c r="F647" s="219">
        <f>(F624/F612)*CA64</f>
        <v>282.41890323635283</v>
      </c>
      <c r="G647" s="217">
        <f>(G625/G612)*CA91</f>
        <v>0</v>
      </c>
      <c r="H647" s="219">
        <f>(H628/H612)*CA60</f>
        <v>5903.3403333334008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597</v>
      </c>
    </row>
    <row r="648" spans="1:14" s="202" customFormat="1" ht="12.6" customHeight="1" x14ac:dyDescent="0.2">
      <c r="A648" s="212"/>
      <c r="B648" s="212"/>
      <c r="C648" s="202">
        <f>SUM(C614:C647)</f>
        <v>31905036.760000002</v>
      </c>
      <c r="L648" s="215"/>
    </row>
    <row r="666" spans="1:14" s="202" customFormat="1" ht="12.6" customHeight="1" x14ac:dyDescent="0.2">
      <c r="C666" s="210" t="s">
        <v>598</v>
      </c>
      <c r="M666" s="210" t="s">
        <v>599</v>
      </c>
    </row>
    <row r="667" spans="1:14" s="202" customFormat="1" ht="12.6" customHeight="1" x14ac:dyDescent="0.2">
      <c r="C667" s="210" t="s">
        <v>528</v>
      </c>
      <c r="D667" s="210" t="s">
        <v>529</v>
      </c>
      <c r="E667" s="211" t="s">
        <v>530</v>
      </c>
      <c r="F667" s="210" t="s">
        <v>531</v>
      </c>
      <c r="G667" s="210" t="s">
        <v>532</v>
      </c>
      <c r="H667" s="210" t="s">
        <v>533</v>
      </c>
      <c r="I667" s="210" t="s">
        <v>534</v>
      </c>
      <c r="J667" s="210" t="s">
        <v>535</v>
      </c>
      <c r="K667" s="210" t="s">
        <v>536</v>
      </c>
      <c r="L667" s="211" t="s">
        <v>537</v>
      </c>
      <c r="M667" s="210" t="s">
        <v>600</v>
      </c>
    </row>
    <row r="668" spans="1:14" s="202" customFormat="1" ht="12.6" customHeight="1" x14ac:dyDescent="0.2">
      <c r="A668" s="212">
        <v>6010</v>
      </c>
      <c r="B668" s="211" t="s">
        <v>327</v>
      </c>
      <c r="C668" s="217">
        <f>C85</f>
        <v>48663.37</v>
      </c>
      <c r="D668" s="217">
        <f>(D615/D612)*C90</f>
        <v>78777.772874137256</v>
      </c>
      <c r="E668" s="219">
        <f>(E623/E612)*SUM(C668:D668)</f>
        <v>15376.751711693845</v>
      </c>
      <c r="F668" s="219">
        <f>(F624/F612)*C64</f>
        <v>2146.746443279596</v>
      </c>
      <c r="G668" s="217">
        <f>(G625/G612)*C91</f>
        <v>0</v>
      </c>
      <c r="H668" s="219">
        <f>(H628/H612)*C60</f>
        <v>0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601</v>
      </c>
    </row>
    <row r="669" spans="1:14" s="202" customFormat="1" ht="12.6" customHeight="1" x14ac:dyDescent="0.2">
      <c r="A669" s="212">
        <v>6030</v>
      </c>
      <c r="B669" s="211" t="s">
        <v>328</v>
      </c>
      <c r="C669" s="217">
        <f>D85</f>
        <v>226.38</v>
      </c>
      <c r="D669" s="217">
        <f>(D615/D612)*D90</f>
        <v>0</v>
      </c>
      <c r="E669" s="219">
        <f>(E623/E612)*SUM(C669:D669)</f>
        <v>27.314483956967713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602</v>
      </c>
    </row>
    <row r="670" spans="1:14" s="202" customFormat="1" ht="12.6" customHeight="1" x14ac:dyDescent="0.2">
      <c r="A670" s="212">
        <v>6070</v>
      </c>
      <c r="B670" s="211" t="s">
        <v>603</v>
      </c>
      <c r="C670" s="217">
        <f>E85</f>
        <v>5309749.8800000008</v>
      </c>
      <c r="D670" s="217">
        <f>(D615/D612)*E90</f>
        <v>403879.51538819866</v>
      </c>
      <c r="E670" s="219">
        <f>(E623/E612)*SUM(C670:D670)</f>
        <v>689393.22579905507</v>
      </c>
      <c r="F670" s="219">
        <f>(F624/F612)*E64</f>
        <v>54865.646121291466</v>
      </c>
      <c r="G670" s="217">
        <f>(G625/G612)*E91</f>
        <v>2135388.8226751499</v>
      </c>
      <c r="H670" s="219">
        <f>(H628/H612)*E60</f>
        <v>229156.743222563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604</v>
      </c>
    </row>
    <row r="671" spans="1:14" s="202" customFormat="1" ht="12.6" customHeight="1" x14ac:dyDescent="0.2">
      <c r="A671" s="212">
        <v>6100</v>
      </c>
      <c r="B671" s="211" t="s">
        <v>605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606</v>
      </c>
    </row>
    <row r="672" spans="1:14" s="202" customFormat="1" ht="12.6" customHeight="1" x14ac:dyDescent="0.2">
      <c r="A672" s="212">
        <v>6120</v>
      </c>
      <c r="B672" s="211" t="s">
        <v>607</v>
      </c>
      <c r="C672" s="217">
        <f>G85</f>
        <v>2931884.54</v>
      </c>
      <c r="D672" s="217">
        <f>(D615/D612)*G90</f>
        <v>151517.4995029695</v>
      </c>
      <c r="E672" s="219">
        <f>(E623/E612)*SUM(C672:D672)</f>
        <v>372036.11423661711</v>
      </c>
      <c r="F672" s="219">
        <f>(F624/F612)*G64</f>
        <v>8544.7123776343997</v>
      </c>
      <c r="G672" s="217">
        <f>(G625/G612)*G91</f>
        <v>0</v>
      </c>
      <c r="H672" s="219">
        <f>(H628/H612)*G60</f>
        <v>38378.535606429032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608</v>
      </c>
    </row>
    <row r="673" spans="1:14" s="202" customFormat="1" ht="12.6" customHeight="1" x14ac:dyDescent="0.2">
      <c r="A673" s="212">
        <v>6140</v>
      </c>
      <c r="B673" s="211" t="s">
        <v>609</v>
      </c>
      <c r="C673" s="217">
        <f>H85</f>
        <v>9521.5300000000007</v>
      </c>
      <c r="D673" s="217">
        <f>(D615/D612)*H90</f>
        <v>0</v>
      </c>
      <c r="E673" s="219">
        <f>(E623/E612)*SUM(C673:D673)</f>
        <v>1148.8456508118509</v>
      </c>
      <c r="F673" s="219">
        <f>(F624/F612)*H64</f>
        <v>0</v>
      </c>
      <c r="G673" s="217">
        <f>(G625/G612)*H91</f>
        <v>0</v>
      </c>
      <c r="H673" s="219">
        <f>(H628/H612)*H60</f>
        <v>524.87063738184736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610</v>
      </c>
    </row>
    <row r="674" spans="1:14" s="202" customFormat="1" ht="12.6" customHeight="1" x14ac:dyDescent="0.2">
      <c r="A674" s="212">
        <v>6150</v>
      </c>
      <c r="B674" s="211" t="s">
        <v>611</v>
      </c>
      <c r="C674" s="217">
        <f>I85</f>
        <v>5912.04</v>
      </c>
      <c r="D674" s="217">
        <f>(D615/D612)*I90</f>
        <v>0</v>
      </c>
      <c r="E674" s="219">
        <f>(E623/E612)*SUM(C674:D674)</f>
        <v>713.33298760028003</v>
      </c>
      <c r="F674" s="219">
        <f>(F624/F612)*I64</f>
        <v>0</v>
      </c>
      <c r="G674" s="217">
        <f>(G625/G612)*I91</f>
        <v>0</v>
      </c>
      <c r="H674" s="219">
        <f>(H628/H612)*I60</f>
        <v>2807.444456384505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612</v>
      </c>
    </row>
    <row r="675" spans="1:14" s="202" customFormat="1" ht="12.6" customHeight="1" x14ac:dyDescent="0.2">
      <c r="A675" s="212">
        <v>6170</v>
      </c>
      <c r="B675" s="211" t="s">
        <v>123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613</v>
      </c>
    </row>
    <row r="676" spans="1:14" s="202" customFormat="1" ht="12.6" customHeight="1" x14ac:dyDescent="0.2">
      <c r="A676" s="212">
        <v>6200</v>
      </c>
      <c r="B676" s="211" t="s">
        <v>333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614</v>
      </c>
    </row>
    <row r="677" spans="1:14" s="202" customFormat="1" ht="12.6" customHeight="1" x14ac:dyDescent="0.2">
      <c r="A677" s="212">
        <v>6210</v>
      </c>
      <c r="B677" s="211" t="s">
        <v>334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615</v>
      </c>
    </row>
    <row r="678" spans="1:14" s="202" customFormat="1" ht="12.6" customHeight="1" x14ac:dyDescent="0.2">
      <c r="A678" s="212">
        <v>6330</v>
      </c>
      <c r="B678" s="211" t="s">
        <v>616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617</v>
      </c>
    </row>
    <row r="679" spans="1:14" s="202" customFormat="1" ht="12.6" customHeight="1" x14ac:dyDescent="0.2">
      <c r="A679" s="212">
        <v>6400</v>
      </c>
      <c r="B679" s="211" t="s">
        <v>618</v>
      </c>
      <c r="C679" s="217">
        <f>N85</f>
        <v>3239334.87</v>
      </c>
      <c r="D679" s="217">
        <f>(D615/D612)*N90</f>
        <v>72214.679129240554</v>
      </c>
      <c r="E679" s="219">
        <f>(E623/E612)*SUM(C679:D679)</f>
        <v>399563.86179165257</v>
      </c>
      <c r="F679" s="219">
        <f>(F624/F612)*N64</f>
        <v>57509.22370700079</v>
      </c>
      <c r="G679" s="217">
        <f>(G625/G612)*N91</f>
        <v>0</v>
      </c>
      <c r="H679" s="219">
        <f>(H628/H612)*N60</f>
        <v>65941.619819445419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619</v>
      </c>
    </row>
    <row r="680" spans="1:14" s="202" customFormat="1" ht="12.6" customHeight="1" x14ac:dyDescent="0.2">
      <c r="A680" s="212">
        <v>7010</v>
      </c>
      <c r="B680" s="211" t="s">
        <v>620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621</v>
      </c>
    </row>
    <row r="681" spans="1:14" s="202" customFormat="1" ht="12.6" customHeight="1" x14ac:dyDescent="0.2">
      <c r="A681" s="212">
        <v>7020</v>
      </c>
      <c r="B681" s="211" t="s">
        <v>622</v>
      </c>
      <c r="C681" s="217">
        <f>P85</f>
        <v>15303372.070000002</v>
      </c>
      <c r="D681" s="217">
        <f>(D615/D612)*P90</f>
        <v>958288.37908631458</v>
      </c>
      <c r="E681" s="219">
        <f>(E623/E612)*SUM(C681:D681)</f>
        <v>1962094.1048247397</v>
      </c>
      <c r="F681" s="219">
        <f>(F624/F612)*P64</f>
        <v>1604489.1506912364</v>
      </c>
      <c r="G681" s="217">
        <f>(G625/G612)*P91</f>
        <v>0</v>
      </c>
      <c r="H681" s="219">
        <f>(H628/H612)*P60</f>
        <v>95791.862489245716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623</v>
      </c>
    </row>
    <row r="682" spans="1:14" s="202" customFormat="1" ht="12.6" customHeight="1" x14ac:dyDescent="0.2">
      <c r="A682" s="212">
        <v>7030</v>
      </c>
      <c r="B682" s="211" t="s">
        <v>624</v>
      </c>
      <c r="C682" s="217">
        <f>Q85</f>
        <v>576729.45000000007</v>
      </c>
      <c r="D682" s="217">
        <f>(D615/D612)*Q90</f>
        <v>0</v>
      </c>
      <c r="E682" s="219">
        <f>(E623/E612)*SUM(C682:D682)</f>
        <v>69586.833242935842</v>
      </c>
      <c r="F682" s="219">
        <f>(F624/F612)*Q64</f>
        <v>2274.8804477892008</v>
      </c>
      <c r="G682" s="217">
        <f>(G625/G612)*Q91</f>
        <v>0</v>
      </c>
      <c r="H682" s="219">
        <f>(H628/H612)*Q60</f>
        <v>9762.739626456827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625</v>
      </c>
    </row>
    <row r="683" spans="1:14" s="202" customFormat="1" ht="12.6" customHeight="1" x14ac:dyDescent="0.2">
      <c r="A683" s="212">
        <v>7040</v>
      </c>
      <c r="B683" s="211" t="s">
        <v>131</v>
      </c>
      <c r="C683" s="217">
        <f>R85</f>
        <v>2637261.7399999998</v>
      </c>
      <c r="D683" s="217">
        <f>(D615/D612)*R90</f>
        <v>0</v>
      </c>
      <c r="E683" s="219">
        <f>(E623/E612)*SUM(C683:D683)</f>
        <v>318205.86397895019</v>
      </c>
      <c r="F683" s="219">
        <f>(F624/F612)*R64</f>
        <v>17090.519902380976</v>
      </c>
      <c r="G683" s="217">
        <f>(G625/G612)*R91</f>
        <v>0</v>
      </c>
      <c r="H683" s="219">
        <f>(H628/H612)*R60</f>
        <v>406.49217738586242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626</v>
      </c>
    </row>
    <row r="684" spans="1:14" s="202" customFormat="1" ht="12.6" customHeight="1" x14ac:dyDescent="0.2">
      <c r="A684" s="212">
        <v>7050</v>
      </c>
      <c r="B684" s="211" t="s">
        <v>627</v>
      </c>
      <c r="C684" s="217">
        <f>S85</f>
        <v>775130.58000000007</v>
      </c>
      <c r="D684" s="217">
        <f>(D615/D612)*S90</f>
        <v>0</v>
      </c>
      <c r="E684" s="219">
        <f>(E623/E612)*SUM(C684:D684)</f>
        <v>93525.451859550667</v>
      </c>
      <c r="F684" s="219">
        <f>(F624/F612)*S64</f>
        <v>51803.440934316764</v>
      </c>
      <c r="G684" s="217">
        <f>(G625/G612)*S91</f>
        <v>0</v>
      </c>
      <c r="H684" s="219">
        <f>(H628/H612)*S60</f>
        <v>20506.780430762341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628</v>
      </c>
    </row>
    <row r="685" spans="1:14" s="202" customFormat="1" ht="12.6" customHeight="1" x14ac:dyDescent="0.2">
      <c r="A685" s="212">
        <v>7060</v>
      </c>
      <c r="B685" s="211" t="s">
        <v>629</v>
      </c>
      <c r="C685" s="217">
        <f>T85</f>
        <v>-12541.57</v>
      </c>
      <c r="D685" s="217">
        <f>(D615/D612)*T90</f>
        <v>0</v>
      </c>
      <c r="E685" s="219">
        <f>(E623/E612)*SUM(C685:D685)</f>
        <v>-1513.2366488213956</v>
      </c>
      <c r="F685" s="219">
        <f>(F624/F612)*T64</f>
        <v>-2247.9319423365105</v>
      </c>
      <c r="G685" s="217">
        <f>(G625/G612)*T91</f>
        <v>0</v>
      </c>
      <c r="H685" s="219">
        <f>(H628/H612)*T60</f>
        <v>0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630</v>
      </c>
    </row>
    <row r="686" spans="1:14" s="202" customFormat="1" ht="12.6" customHeight="1" x14ac:dyDescent="0.2">
      <c r="A686" s="212">
        <v>7070</v>
      </c>
      <c r="B686" s="211" t="s">
        <v>134</v>
      </c>
      <c r="C686" s="217">
        <f>U85</f>
        <v>2949162.1199999996</v>
      </c>
      <c r="D686" s="217">
        <f>(D615/D612)*U90</f>
        <v>79093.391314903041</v>
      </c>
      <c r="E686" s="219">
        <f>(E623/E612)*SUM(C686:D686)</f>
        <v>365382.26248524588</v>
      </c>
      <c r="F686" s="219">
        <f>(F624/F612)*U64</f>
        <v>144196.75662917129</v>
      </c>
      <c r="G686" s="217">
        <f>(G625/G612)*U91</f>
        <v>0</v>
      </c>
      <c r="H686" s="219">
        <f>(H628/H612)*U60</f>
        <v>53634.228734516611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631</v>
      </c>
    </row>
    <row r="687" spans="1:14" s="202" customFormat="1" ht="12.6" customHeight="1" x14ac:dyDescent="0.2">
      <c r="A687" s="212">
        <v>7110</v>
      </c>
      <c r="B687" s="211" t="s">
        <v>632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633</v>
      </c>
    </row>
    <row r="688" spans="1:14" s="202" customFormat="1" ht="12.6" customHeight="1" x14ac:dyDescent="0.2">
      <c r="A688" s="212">
        <v>7120</v>
      </c>
      <c r="B688" s="211" t="s">
        <v>634</v>
      </c>
      <c r="C688" s="217">
        <f>W85</f>
        <v>352323.69000000006</v>
      </c>
      <c r="D688" s="217">
        <f>(D615/D612)*W90</f>
        <v>34720.97818929379</v>
      </c>
      <c r="E688" s="219">
        <f>(E623/E612)*SUM(C688:D688)</f>
        <v>46699.908913713043</v>
      </c>
      <c r="F688" s="219">
        <f>(F624/F612)*W64</f>
        <v>532.87600073726378</v>
      </c>
      <c r="G688" s="217">
        <f>(G625/G612)*W91</f>
        <v>0</v>
      </c>
      <c r="H688" s="219">
        <f>(H628/H612)*W60</f>
        <v>5943.7243420521627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635</v>
      </c>
    </row>
    <row r="689" spans="1:14" s="202" customFormat="1" ht="12.6" customHeight="1" x14ac:dyDescent="0.2">
      <c r="A689" s="212">
        <v>7130</v>
      </c>
      <c r="B689" s="211" t="s">
        <v>636</v>
      </c>
      <c r="C689" s="217">
        <f>X85</f>
        <v>435647.22999999992</v>
      </c>
      <c r="D689" s="217">
        <f>(D615/D612)*X90</f>
        <v>12344.515650513509</v>
      </c>
      <c r="E689" s="219">
        <f>(E623/E612)*SUM(C689:D689)</f>
        <v>54053.641441050051</v>
      </c>
      <c r="F689" s="219">
        <f>(F624/F612)*X64</f>
        <v>4644.438245430214</v>
      </c>
      <c r="G689" s="217">
        <f>(G625/G612)*X91</f>
        <v>0</v>
      </c>
      <c r="H689" s="219">
        <f>(H628/H612)*X60</f>
        <v>9333.6595338199822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637</v>
      </c>
    </row>
    <row r="690" spans="1:14" s="202" customFormat="1" ht="12.6" customHeight="1" x14ac:dyDescent="0.2">
      <c r="A690" s="212">
        <v>7140</v>
      </c>
      <c r="B690" s="211" t="s">
        <v>638</v>
      </c>
      <c r="C690" s="217">
        <f>Y85</f>
        <v>2463960.7200000007</v>
      </c>
      <c r="D690" s="217">
        <f>(D615/D612)*Y90</f>
        <v>83588.741817025526</v>
      </c>
      <c r="E690" s="219">
        <f>(E623/E612)*SUM(C690:D690)</f>
        <v>307381.38927636226</v>
      </c>
      <c r="F690" s="219">
        <f>(F624/F612)*Y64</f>
        <v>10504.11696933963</v>
      </c>
      <c r="G690" s="217">
        <f>(G625/G612)*Y91</f>
        <v>0</v>
      </c>
      <c r="H690" s="219">
        <f>(H628/H612)*Y60</f>
        <v>50966.138262442735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639</v>
      </c>
    </row>
    <row r="691" spans="1:14" s="202" customFormat="1" ht="12.6" customHeight="1" x14ac:dyDescent="0.2">
      <c r="A691" s="212">
        <v>7150</v>
      </c>
      <c r="B691" s="211" t="s">
        <v>640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641</v>
      </c>
    </row>
    <row r="692" spans="1:14" s="202" customFormat="1" ht="12.6" customHeight="1" x14ac:dyDescent="0.2">
      <c r="A692" s="212">
        <v>7160</v>
      </c>
      <c r="B692" s="211" t="s">
        <v>642</v>
      </c>
      <c r="C692" s="217">
        <f>AA85</f>
        <v>445503.79000000004</v>
      </c>
      <c r="D692" s="217">
        <f>(D615/D612)*AA90</f>
        <v>30730.027251385847</v>
      </c>
      <c r="E692" s="219">
        <f>(E623/E612)*SUM(C692:D692)</f>
        <v>57461.264074028069</v>
      </c>
      <c r="F692" s="219">
        <f>(F624/F612)*AA64</f>
        <v>34451.309923830806</v>
      </c>
      <c r="G692" s="217">
        <f>(G625/G612)*AA91</f>
        <v>0</v>
      </c>
      <c r="H692" s="219">
        <f>(H628/H612)*AA60</f>
        <v>3781.4117254840526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643</v>
      </c>
    </row>
    <row r="693" spans="1:14" s="202" customFormat="1" ht="12.6" customHeight="1" x14ac:dyDescent="0.2">
      <c r="A693" s="212">
        <v>7170</v>
      </c>
      <c r="B693" s="211" t="s">
        <v>140</v>
      </c>
      <c r="C693" s="217">
        <f>AB85</f>
        <v>7628460.5399999991</v>
      </c>
      <c r="D693" s="217">
        <f>(D615/D612)*AB90</f>
        <v>58784.672018896956</v>
      </c>
      <c r="E693" s="219">
        <f>(E623/E612)*SUM(C693:D693)</f>
        <v>927525.11713476013</v>
      </c>
      <c r="F693" s="219">
        <f>(F624/F612)*AB64</f>
        <v>1101414.0924234577</v>
      </c>
      <c r="G693" s="217">
        <f>(G625/G612)*AB91</f>
        <v>0</v>
      </c>
      <c r="H693" s="219">
        <f>(H628/H612)*AB60</f>
        <v>24656.602564341021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644</v>
      </c>
    </row>
    <row r="694" spans="1:14" s="202" customFormat="1" ht="12.6" customHeight="1" x14ac:dyDescent="0.2">
      <c r="A694" s="212">
        <v>7180</v>
      </c>
      <c r="B694" s="211" t="s">
        <v>645</v>
      </c>
      <c r="C694" s="217">
        <f>AC85</f>
        <v>863779.34000000008</v>
      </c>
      <c r="D694" s="217">
        <f>(D615/D612)*AC90</f>
        <v>10539.296157535189</v>
      </c>
      <c r="E694" s="219">
        <f>(E623/E612)*SUM(C694:D694)</f>
        <v>105493.2518800375</v>
      </c>
      <c r="F694" s="219">
        <f>(F624/F612)*AC64</f>
        <v>20438.981488446658</v>
      </c>
      <c r="G694" s="217">
        <f>(G625/G612)*AC91</f>
        <v>0</v>
      </c>
      <c r="H694" s="219">
        <f>(H628/H612)*AC60</f>
        <v>19907.798118770424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646</v>
      </c>
    </row>
    <row r="695" spans="1:14" s="202" customFormat="1" ht="12.6" customHeight="1" x14ac:dyDescent="0.2">
      <c r="A695" s="212">
        <v>7190</v>
      </c>
      <c r="B695" s="211" t="s">
        <v>142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647</v>
      </c>
    </row>
    <row r="696" spans="1:14" s="202" customFormat="1" ht="12.6" customHeight="1" x14ac:dyDescent="0.2">
      <c r="A696" s="212">
        <v>7200</v>
      </c>
      <c r="B696" s="211" t="s">
        <v>648</v>
      </c>
      <c r="C696" s="217">
        <f>AE85</f>
        <v>2290423.81</v>
      </c>
      <c r="D696" s="217">
        <f>(D615/D612)*AE90</f>
        <v>40661.684167820487</v>
      </c>
      <c r="E696" s="219">
        <f>(E623/E612)*SUM(C696:D696)</f>
        <v>281263.35070574738</v>
      </c>
      <c r="F696" s="219">
        <f>(F624/F612)*AE64</f>
        <v>4250.8592217306132</v>
      </c>
      <c r="G696" s="217">
        <f>(G625/G612)*AE91</f>
        <v>0</v>
      </c>
      <c r="H696" s="219">
        <f>(H628/H612)*AE60</f>
        <v>53463.543265152868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649</v>
      </c>
    </row>
    <row r="697" spans="1:14" s="202" customFormat="1" ht="12.6" customHeight="1" x14ac:dyDescent="0.2">
      <c r="A697" s="212">
        <v>7220</v>
      </c>
      <c r="B697" s="211" t="s">
        <v>650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651</v>
      </c>
    </row>
    <row r="698" spans="1:14" s="202" customFormat="1" ht="12.6" customHeight="1" x14ac:dyDescent="0.2">
      <c r="A698" s="212">
        <v>7230</v>
      </c>
      <c r="B698" s="211" t="s">
        <v>652</v>
      </c>
      <c r="C698" s="217">
        <f>AG85</f>
        <v>5271226.1000000006</v>
      </c>
      <c r="D698" s="217">
        <f>(D615/D612)*AG90</f>
        <v>112950.10592340821</v>
      </c>
      <c r="E698" s="219">
        <f>(E623/E612)*SUM(C698:D698)</f>
        <v>649642.17067842674</v>
      </c>
      <c r="F698" s="219">
        <f>(F624/F612)*AG64</f>
        <v>75569.939992452986</v>
      </c>
      <c r="G698" s="217">
        <f>(G625/G612)*AG91</f>
        <v>0</v>
      </c>
      <c r="H698" s="219">
        <f>(H628/H612)*AG60</f>
        <v>87739.203283112074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653</v>
      </c>
    </row>
    <row r="699" spans="1:14" s="202" customFormat="1" ht="12.6" customHeight="1" x14ac:dyDescent="0.2">
      <c r="A699" s="212">
        <v>7240</v>
      </c>
      <c r="B699" s="211" t="s">
        <v>144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654</v>
      </c>
    </row>
    <row r="700" spans="1:14" s="202" customFormat="1" ht="12.6" customHeight="1" x14ac:dyDescent="0.2">
      <c r="A700" s="212">
        <v>7250</v>
      </c>
      <c r="B700" s="211" t="s">
        <v>655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656</v>
      </c>
    </row>
    <row r="701" spans="1:14" s="202" customFormat="1" ht="12.6" customHeight="1" x14ac:dyDescent="0.2">
      <c r="A701" s="212">
        <v>7260</v>
      </c>
      <c r="B701" s="211" t="s">
        <v>146</v>
      </c>
      <c r="C701" s="217">
        <f>AJ85</f>
        <v>17036293.020000003</v>
      </c>
      <c r="D701" s="217">
        <f>(D615/D612)*AJ90</f>
        <v>87511.849538694107</v>
      </c>
      <c r="E701" s="219">
        <f>(E623/E612)*SUM(C701:D701)</f>
        <v>2066118.4441702464</v>
      </c>
      <c r="F701" s="219">
        <f>(F624/F612)*AJ64</f>
        <v>143359.08559336723</v>
      </c>
      <c r="G701" s="217">
        <f>(G625/G612)*AJ91</f>
        <v>0</v>
      </c>
      <c r="H701" s="219">
        <f>(H628/H612)*AJ60</f>
        <v>72251.219933151937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657</v>
      </c>
    </row>
    <row r="702" spans="1:14" s="202" customFormat="1" ht="12.6" customHeight="1" x14ac:dyDescent="0.2">
      <c r="A702" s="212">
        <v>7310</v>
      </c>
      <c r="B702" s="211" t="s">
        <v>658</v>
      </c>
      <c r="C702" s="217">
        <f>AK85</f>
        <v>1921957.76</v>
      </c>
      <c r="D702" s="217">
        <f>(D615/D612)*AK90</f>
        <v>0</v>
      </c>
      <c r="E702" s="219">
        <f>(E623/E612)*SUM(C702:D702)</f>
        <v>231898.95044389789</v>
      </c>
      <c r="F702" s="219">
        <f>(F624/F612)*AK64</f>
        <v>13123.78234944575</v>
      </c>
      <c r="G702" s="217">
        <f>(G625/G612)*AK91</f>
        <v>0</v>
      </c>
      <c r="H702" s="219">
        <f>(H628/H612)*AK60</f>
        <v>5834.8683827216773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659</v>
      </c>
    </row>
    <row r="703" spans="1:14" s="202" customFormat="1" ht="12.6" customHeight="1" x14ac:dyDescent="0.2">
      <c r="A703" s="212">
        <v>7320</v>
      </c>
      <c r="B703" s="211" t="s">
        <v>660</v>
      </c>
      <c r="C703" s="217">
        <f>AL85</f>
        <v>249995.76</v>
      </c>
      <c r="D703" s="217">
        <f>(D615/D612)*AL90</f>
        <v>4377.362299967037</v>
      </c>
      <c r="E703" s="219">
        <f>(E623/E612)*SUM(C703:D703)</f>
        <v>30692.068946665942</v>
      </c>
      <c r="F703" s="219">
        <f>(F624/F612)*AL64</f>
        <v>178.34228749868063</v>
      </c>
      <c r="G703" s="217">
        <f>(G625/G612)*AL91</f>
        <v>0</v>
      </c>
      <c r="H703" s="219">
        <f>(H628/H612)*AL60</f>
        <v>5523.5406089830703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661</v>
      </c>
    </row>
    <row r="704" spans="1:14" s="202" customFormat="1" ht="12.6" customHeight="1" x14ac:dyDescent="0.2">
      <c r="A704" s="212">
        <v>7330</v>
      </c>
      <c r="B704" s="211" t="s">
        <v>662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663</v>
      </c>
    </row>
    <row r="705" spans="1:14" s="202" customFormat="1" ht="12.6" customHeight="1" x14ac:dyDescent="0.2">
      <c r="A705" s="212">
        <v>7340</v>
      </c>
      <c r="B705" s="211" t="s">
        <v>664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665</v>
      </c>
    </row>
    <row r="706" spans="1:14" s="202" customFormat="1" ht="12.6" customHeight="1" x14ac:dyDescent="0.2">
      <c r="A706" s="212">
        <v>7350</v>
      </c>
      <c r="B706" s="211" t="s">
        <v>666</v>
      </c>
      <c r="C706" s="217">
        <f>AO85</f>
        <v>348709.05</v>
      </c>
      <c r="D706" s="217">
        <f>(D615/D612)*AO90</f>
        <v>0</v>
      </c>
      <c r="E706" s="219">
        <f>(E623/E612)*SUM(C706:D706)</f>
        <v>42074.4224395903</v>
      </c>
      <c r="F706" s="219">
        <f>(F624/F612)*AO64</f>
        <v>127.88665540734536</v>
      </c>
      <c r="G706" s="217">
        <f>(G625/G612)*AO91</f>
        <v>0</v>
      </c>
      <c r="H706" s="219">
        <f>(H628/H612)*AO60</f>
        <v>10302.808256424678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667</v>
      </c>
    </row>
    <row r="707" spans="1:14" s="202" customFormat="1" ht="12.6" customHeight="1" x14ac:dyDescent="0.2">
      <c r="A707" s="212">
        <v>7380</v>
      </c>
      <c r="B707" s="211" t="s">
        <v>668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669</v>
      </c>
    </row>
    <row r="708" spans="1:14" s="202" customFormat="1" ht="12.6" customHeight="1" x14ac:dyDescent="0.2">
      <c r="A708" s="212">
        <v>7390</v>
      </c>
      <c r="B708" s="211" t="s">
        <v>670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671</v>
      </c>
    </row>
    <row r="709" spans="1:14" s="202" customFormat="1" ht="12.6" customHeight="1" x14ac:dyDescent="0.2">
      <c r="A709" s="212">
        <v>7400</v>
      </c>
      <c r="B709" s="211" t="s">
        <v>672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673</v>
      </c>
    </row>
    <row r="710" spans="1:14" s="202" customFormat="1" ht="12.6" customHeight="1" x14ac:dyDescent="0.2">
      <c r="A710" s="212">
        <v>7410</v>
      </c>
      <c r="B710" s="211" t="s">
        <v>154</v>
      </c>
      <c r="C710" s="217">
        <f>AS85</f>
        <v>4474.3599999999997</v>
      </c>
      <c r="D710" s="217">
        <f>(D615/D612)*AS90</f>
        <v>0</v>
      </c>
      <c r="E710" s="219">
        <f>(E623/E612)*SUM(C710:D710)</f>
        <v>539.8658646421859</v>
      </c>
      <c r="F710" s="219">
        <f>(F624/F612)*AS64</f>
        <v>0</v>
      </c>
      <c r="G710" s="217">
        <f>(G625/G612)*AS91</f>
        <v>0</v>
      </c>
      <c r="H710" s="219">
        <f>(H628/H612)*AS60</f>
        <v>2807.444456384505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674</v>
      </c>
    </row>
    <row r="711" spans="1:14" s="202" customFormat="1" ht="12.6" customHeight="1" x14ac:dyDescent="0.2">
      <c r="A711" s="212">
        <v>7420</v>
      </c>
      <c r="B711" s="211" t="s">
        <v>675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676</v>
      </c>
    </row>
    <row r="712" spans="1:14" s="202" customFormat="1" ht="12.6" customHeight="1" x14ac:dyDescent="0.2">
      <c r="A712" s="212">
        <v>7430</v>
      </c>
      <c r="B712" s="211" t="s">
        <v>677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678</v>
      </c>
    </row>
    <row r="713" spans="1:14" s="202" customFormat="1" ht="12.6" customHeight="1" x14ac:dyDescent="0.2">
      <c r="A713" s="212">
        <v>7490</v>
      </c>
      <c r="B713" s="211" t="s">
        <v>679</v>
      </c>
      <c r="C713" s="217">
        <f>AV85</f>
        <v>1682934.04</v>
      </c>
      <c r="D713" s="217">
        <f>(D615/D612)*AV90</f>
        <v>31199.030354953738</v>
      </c>
      <c r="E713" s="219">
        <f>(E623/E612)*SUM(C713:D713)</f>
        <v>206823.30705149836</v>
      </c>
      <c r="F713" s="219">
        <f>(F624/F612)*AV64</f>
        <v>1697.0030419039031</v>
      </c>
      <c r="G713" s="217">
        <f>(G625/G612)*AV91</f>
        <v>0</v>
      </c>
      <c r="H713" s="219">
        <f>(H628/H612)*AV60</f>
        <v>18148.858176882601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680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106675132.97000003</v>
      </c>
      <c r="D715" s="202">
        <f>SUM(D616:D647)+SUM(D668:D713)</f>
        <v>2936942.8600000003</v>
      </c>
      <c r="E715" s="202">
        <f>SUM(E624:E647)+SUM(E668:E713)</f>
        <v>11485374.702158302</v>
      </c>
      <c r="F715" s="202">
        <f>SUM(F625:F648)+SUM(F668:F713)</f>
        <v>3538955.5703571569</v>
      </c>
      <c r="G715" s="202">
        <f>SUM(G626:G647)+SUM(G668:G713)</f>
        <v>2135388.8226751499</v>
      </c>
      <c r="H715" s="202">
        <f>SUM(H629:H647)+SUM(H668:H713)</f>
        <v>1078909.8214370788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681</v>
      </c>
    </row>
    <row r="716" spans="1:14" s="202" customFormat="1" ht="12.6" customHeight="1" x14ac:dyDescent="0.2">
      <c r="C716" s="214">
        <f>CE85</f>
        <v>106675132.97000004</v>
      </c>
      <c r="D716" s="202">
        <f>D615</f>
        <v>2936942.8600000003</v>
      </c>
      <c r="E716" s="202">
        <f>E623</f>
        <v>11485374.702158304</v>
      </c>
      <c r="F716" s="202">
        <f>F624</f>
        <v>3538955.5703571569</v>
      </c>
      <c r="G716" s="202">
        <f>G625</f>
        <v>2135388.8226751499</v>
      </c>
      <c r="H716" s="202">
        <f>H628</f>
        <v>1078909.8214370788</v>
      </c>
      <c r="I716" s="202">
        <f>I629</f>
        <v>1554306.5322702124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31905036.760000002</v>
      </c>
      <c r="N716" s="211" t="s">
        <v>682</v>
      </c>
    </row>
  </sheetData>
  <sheetProtection algorithmName="SHA-512" hashValue="6i/Pom2X0YFbMxKxqqR4lvmcGy8NsXjy/Jd/EPAJQ2sfObfhT0c+6h+sZTJrRawi75P3Hqcz2/yilOB1pZMVaw==" saltValue="GFgGltqxj/UttZ5ZJzLfjA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68" t="s">
        <v>887</v>
      </c>
      <c r="B1" s="169"/>
      <c r="C1" s="169"/>
    </row>
    <row r="2" spans="1:3" ht="20.100000000000001" customHeight="1" x14ac:dyDescent="0.25">
      <c r="A2" s="168"/>
      <c r="B2" s="169"/>
      <c r="C2" s="94" t="s">
        <v>888</v>
      </c>
    </row>
    <row r="3" spans="1:3" ht="20.100000000000001" customHeight="1" x14ac:dyDescent="0.25">
      <c r="A3" s="120" t="str">
        <f>"Hospital: "&amp;data!C98</f>
        <v>Hospital: Lourdes Medical Center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889</v>
      </c>
      <c r="C4" s="173"/>
    </row>
    <row r="5" spans="1:3" ht="20.100000000000001" customHeight="1" x14ac:dyDescent="0.25">
      <c r="A5" s="174">
        <v>1</v>
      </c>
      <c r="B5" s="175" t="s">
        <v>408</v>
      </c>
      <c r="C5" s="175"/>
    </row>
    <row r="6" spans="1:3" ht="20.100000000000001" customHeight="1" x14ac:dyDescent="0.25">
      <c r="A6" s="174">
        <v>2</v>
      </c>
      <c r="B6" s="176" t="s">
        <v>409</v>
      </c>
      <c r="C6" s="176">
        <f>data!C266</f>
        <v>-1122713.1799999997</v>
      </c>
    </row>
    <row r="7" spans="1:3" ht="20.100000000000001" customHeight="1" x14ac:dyDescent="0.25">
      <c r="A7" s="174">
        <v>3</v>
      </c>
      <c r="B7" s="176" t="s">
        <v>410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411</v>
      </c>
      <c r="C8" s="176">
        <f>data!C268</f>
        <v>53195165.420000017</v>
      </c>
    </row>
    <row r="9" spans="1:3" ht="20.100000000000001" customHeight="1" x14ac:dyDescent="0.25">
      <c r="A9" s="174">
        <v>5</v>
      </c>
      <c r="B9" s="176" t="s">
        <v>890</v>
      </c>
      <c r="C9" s="176">
        <f>data!C269</f>
        <v>28958178.23</v>
      </c>
    </row>
    <row r="10" spans="1:3" ht="20.100000000000001" customHeight="1" x14ac:dyDescent="0.25">
      <c r="A10" s="174">
        <v>6</v>
      </c>
      <c r="B10" s="176" t="s">
        <v>891</v>
      </c>
      <c r="C10" s="176">
        <f>data!C270</f>
        <v>1398544.44</v>
      </c>
    </row>
    <row r="11" spans="1:3" ht="20.100000000000001" customHeight="1" x14ac:dyDescent="0.25">
      <c r="A11" s="174">
        <v>7</v>
      </c>
      <c r="B11" s="176" t="s">
        <v>892</v>
      </c>
      <c r="C11" s="176">
        <f>data!C271</f>
        <v>232218.22</v>
      </c>
    </row>
    <row r="12" spans="1:3" ht="20.100000000000001" customHeight="1" x14ac:dyDescent="0.25">
      <c r="A12" s="174">
        <v>8</v>
      </c>
      <c r="B12" s="176" t="s">
        <v>415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416</v>
      </c>
      <c r="C13" s="176">
        <f>data!C273</f>
        <v>2918015.27</v>
      </c>
    </row>
    <row r="14" spans="1:3" ht="20.100000000000001" customHeight="1" x14ac:dyDescent="0.25">
      <c r="A14" s="174">
        <v>10</v>
      </c>
      <c r="B14" s="176" t="s">
        <v>417</v>
      </c>
      <c r="C14" s="176">
        <f>data!C274</f>
        <v>1865659.3499999999</v>
      </c>
    </row>
    <row r="15" spans="1:3" ht="20.100000000000001" customHeight="1" x14ac:dyDescent="0.25">
      <c r="A15" s="174">
        <v>11</v>
      </c>
      <c r="B15" s="176" t="s">
        <v>893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894</v>
      </c>
      <c r="C16" s="176">
        <f>data!D276</f>
        <v>29528711.290000014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895</v>
      </c>
      <c r="C18" s="175"/>
    </row>
    <row r="19" spans="1:3" ht="20.100000000000001" customHeight="1" x14ac:dyDescent="0.25">
      <c r="A19" s="174">
        <v>15</v>
      </c>
      <c r="B19" s="176" t="s">
        <v>409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410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421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896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897</v>
      </c>
      <c r="C24" s="175"/>
    </row>
    <row r="25" spans="1:3" ht="20.100000000000001" customHeight="1" x14ac:dyDescent="0.25">
      <c r="A25" s="174">
        <v>21</v>
      </c>
      <c r="B25" s="176" t="s">
        <v>378</v>
      </c>
      <c r="C25" s="176">
        <f>data!C283</f>
        <v>5493514.1500000004</v>
      </c>
    </row>
    <row r="26" spans="1:3" ht="20.100000000000001" customHeight="1" x14ac:dyDescent="0.25">
      <c r="A26" s="174">
        <v>22</v>
      </c>
      <c r="B26" s="176" t="s">
        <v>379</v>
      </c>
      <c r="C26" s="176">
        <f>data!C284</f>
        <v>177616.42</v>
      </c>
    </row>
    <row r="27" spans="1:3" ht="20.100000000000001" customHeight="1" x14ac:dyDescent="0.25">
      <c r="A27" s="174">
        <v>23</v>
      </c>
      <c r="B27" s="176" t="s">
        <v>380</v>
      </c>
      <c r="C27" s="176">
        <f>data!C285</f>
        <v>7334429.5700000003</v>
      </c>
    </row>
    <row r="28" spans="1:3" ht="20.100000000000001" customHeight="1" x14ac:dyDescent="0.25">
      <c r="A28" s="174">
        <v>24</v>
      </c>
      <c r="B28" s="176" t="s">
        <v>898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382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426</v>
      </c>
      <c r="C30" s="176">
        <f>data!C288</f>
        <v>12333686.369999997</v>
      </c>
    </row>
    <row r="31" spans="1:3" ht="20.100000000000001" customHeight="1" x14ac:dyDescent="0.25">
      <c r="A31" s="174">
        <v>27</v>
      </c>
      <c r="B31" s="176" t="s">
        <v>385</v>
      </c>
      <c r="C31" s="176">
        <f>data!C289</f>
        <v>55705.58</v>
      </c>
    </row>
    <row r="32" spans="1:3" ht="20.100000000000001" customHeight="1" x14ac:dyDescent="0.25">
      <c r="A32" s="174">
        <v>28</v>
      </c>
      <c r="B32" s="176" t="s">
        <v>386</v>
      </c>
      <c r="C32" s="176">
        <f>data!C290</f>
        <v>754928.2300000001</v>
      </c>
    </row>
    <row r="33" spans="1:3" ht="20.100000000000001" customHeight="1" x14ac:dyDescent="0.25">
      <c r="A33" s="174">
        <v>29</v>
      </c>
      <c r="B33" s="176" t="s">
        <v>599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899</v>
      </c>
      <c r="C34" s="176">
        <f>data!C292</f>
        <v>12213977.810000001</v>
      </c>
    </row>
    <row r="35" spans="1:3" ht="20.100000000000001" customHeight="1" x14ac:dyDescent="0.25">
      <c r="A35" s="174">
        <v>31</v>
      </c>
      <c r="B35" s="176" t="s">
        <v>900</v>
      </c>
      <c r="C35" s="176">
        <f>data!D293</f>
        <v>13935902.509999996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901</v>
      </c>
      <c r="C37" s="175"/>
    </row>
    <row r="38" spans="1:3" ht="20.100000000000001" customHeight="1" x14ac:dyDescent="0.25">
      <c r="A38" s="174">
        <v>34</v>
      </c>
      <c r="B38" s="176" t="s">
        <v>902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903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433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421</v>
      </c>
      <c r="C41" s="176">
        <f>data!C298</f>
        <v>2466886.58</v>
      </c>
    </row>
    <row r="42" spans="1:3" ht="20.100000000000001" customHeight="1" x14ac:dyDescent="0.25">
      <c r="A42" s="174">
        <v>38</v>
      </c>
      <c r="B42" s="176" t="s">
        <v>904</v>
      </c>
      <c r="C42" s="176">
        <f>data!D299</f>
        <v>2466886.58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905</v>
      </c>
      <c r="C44" s="175"/>
    </row>
    <row r="45" spans="1:3" ht="20.100000000000001" customHeight="1" x14ac:dyDescent="0.25">
      <c r="A45" s="174">
        <v>41</v>
      </c>
      <c r="B45" s="176" t="s">
        <v>436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437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906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439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907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908</v>
      </c>
      <c r="C50" s="176">
        <f>data!D308</f>
        <v>45931500.38000001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909</v>
      </c>
      <c r="B53" s="169"/>
      <c r="C53" s="169"/>
    </row>
    <row r="54" spans="1:3" ht="20.100000000000001" customHeight="1" x14ac:dyDescent="0.25">
      <c r="A54" s="168"/>
      <c r="B54" s="169"/>
      <c r="C54" s="94" t="s">
        <v>910</v>
      </c>
    </row>
    <row r="55" spans="1:3" ht="20.100000000000001" customHeight="1" x14ac:dyDescent="0.25">
      <c r="A55" s="120" t="str">
        <f>"Hospital: "&amp;data!C98</f>
        <v>Hospital: Lourdes Medical Center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911</v>
      </c>
      <c r="C56" s="173"/>
    </row>
    <row r="57" spans="1:3" ht="20.100000000000001" customHeight="1" x14ac:dyDescent="0.25">
      <c r="A57" s="183">
        <v>1</v>
      </c>
      <c r="B57" s="168" t="s">
        <v>443</v>
      </c>
      <c r="C57" s="184"/>
    </row>
    <row r="58" spans="1:3" ht="20.100000000000001" customHeight="1" x14ac:dyDescent="0.25">
      <c r="A58" s="174">
        <v>2</v>
      </c>
      <c r="B58" s="176" t="s">
        <v>444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912</v>
      </c>
      <c r="C59" s="176">
        <f>data!C315</f>
        <v>7202704.6700000027</v>
      </c>
    </row>
    <row r="60" spans="1:3" ht="20.100000000000001" customHeight="1" x14ac:dyDescent="0.25">
      <c r="A60" s="174">
        <v>4</v>
      </c>
      <c r="B60" s="176" t="s">
        <v>913</v>
      </c>
      <c r="C60" s="176">
        <f>data!C316</f>
        <v>2849826.6399999997</v>
      </c>
    </row>
    <row r="61" spans="1:3" ht="20.100000000000001" customHeight="1" x14ac:dyDescent="0.25">
      <c r="A61" s="174">
        <v>5</v>
      </c>
      <c r="B61" s="176" t="s">
        <v>447</v>
      </c>
      <c r="C61" s="176">
        <f>data!C317</f>
        <v>284766.63</v>
      </c>
    </row>
    <row r="62" spans="1:3" ht="20.100000000000001" customHeight="1" x14ac:dyDescent="0.25">
      <c r="A62" s="174">
        <v>6</v>
      </c>
      <c r="B62" s="176" t="s">
        <v>914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915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450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451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452</v>
      </c>
      <c r="C66" s="176">
        <f>data!C322</f>
        <v>840559.78</v>
      </c>
    </row>
    <row r="67" spans="1:3" ht="20.100000000000001" customHeight="1" x14ac:dyDescent="0.25">
      <c r="A67" s="174">
        <v>11</v>
      </c>
      <c r="B67" s="176" t="s">
        <v>916</v>
      </c>
      <c r="C67" s="176">
        <f>data!C323</f>
        <v>353851.12</v>
      </c>
    </row>
    <row r="68" spans="1:3" ht="20.100000000000001" customHeight="1" x14ac:dyDescent="0.25">
      <c r="A68" s="174">
        <v>12</v>
      </c>
      <c r="B68" s="176" t="s">
        <v>917</v>
      </c>
      <c r="C68" s="176">
        <f>data!D324</f>
        <v>11531708.840000002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918</v>
      </c>
      <c r="C70" s="175"/>
    </row>
    <row r="71" spans="1:3" ht="20.100000000000001" customHeight="1" x14ac:dyDescent="0.25">
      <c r="A71" s="174">
        <v>15</v>
      </c>
      <c r="B71" s="176" t="s">
        <v>456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919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458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920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460</v>
      </c>
      <c r="C76" s="175"/>
    </row>
    <row r="77" spans="1:3" ht="20.100000000000001" customHeight="1" x14ac:dyDescent="0.25">
      <c r="A77" s="174">
        <v>21</v>
      </c>
      <c r="B77" s="176" t="s">
        <v>461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921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463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922</v>
      </c>
      <c r="C80" s="176">
        <f>data!C334</f>
        <v>19133221.629999999</v>
      </c>
    </row>
    <row r="81" spans="1:3" ht="20.100000000000001" customHeight="1" x14ac:dyDescent="0.25">
      <c r="A81" s="174">
        <v>25</v>
      </c>
      <c r="B81" s="176" t="s">
        <v>465</v>
      </c>
      <c r="C81" s="176">
        <f>data!C335</f>
        <v>0</v>
      </c>
    </row>
    <row r="82" spans="1:3" ht="20.100000000000001" customHeight="1" x14ac:dyDescent="0.25">
      <c r="A82" s="174">
        <v>26</v>
      </c>
      <c r="B82" s="176" t="s">
        <v>923</v>
      </c>
      <c r="C82" s="176">
        <f>data!C336</f>
        <v>29610306.04000001</v>
      </c>
    </row>
    <row r="83" spans="1:3" ht="20.100000000000001" customHeight="1" x14ac:dyDescent="0.25">
      <c r="A83" s="174">
        <v>27</v>
      </c>
      <c r="B83" s="176" t="s">
        <v>467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468</v>
      </c>
      <c r="C84" s="176">
        <f>data!C338</f>
        <v>1225072.6599999999</v>
      </c>
    </row>
    <row r="85" spans="1:3" ht="20.100000000000001" customHeight="1" x14ac:dyDescent="0.25">
      <c r="A85" s="174">
        <v>29</v>
      </c>
      <c r="B85" s="176" t="s">
        <v>599</v>
      </c>
      <c r="C85" s="176">
        <f>data!D339</f>
        <v>49968600.330000006</v>
      </c>
    </row>
    <row r="86" spans="1:3" ht="20.100000000000001" customHeight="1" x14ac:dyDescent="0.25">
      <c r="A86" s="174">
        <v>30</v>
      </c>
      <c r="B86" s="176" t="s">
        <v>924</v>
      </c>
      <c r="C86" s="176">
        <f>data!D340</f>
        <v>353851.12</v>
      </c>
    </row>
    <row r="87" spans="1:3" ht="20.100000000000001" customHeight="1" x14ac:dyDescent="0.25">
      <c r="A87" s="174">
        <v>31</v>
      </c>
      <c r="B87" s="176" t="s">
        <v>925</v>
      </c>
      <c r="C87" s="176">
        <f>data!D341</f>
        <v>49614749.210000008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926</v>
      </c>
      <c r="C89" s="176">
        <f>data!C343</f>
        <v>0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927</v>
      </c>
      <c r="C91" s="175"/>
    </row>
    <row r="92" spans="1:3" ht="20.100000000000001" customHeight="1" x14ac:dyDescent="0.25">
      <c r="A92" s="174">
        <v>36</v>
      </c>
      <c r="B92" s="176" t="s">
        <v>472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473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928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929</v>
      </c>
      <c r="C98" s="176">
        <f>data!C348</f>
        <v>-16826769.800000001</v>
      </c>
    </row>
    <row r="99" spans="1:3" ht="20.100000000000001" customHeight="1" x14ac:dyDescent="0.25">
      <c r="A99" s="174">
        <v>43</v>
      </c>
      <c r="B99" s="176" t="s">
        <v>930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931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932</v>
      </c>
      <c r="C102" s="176">
        <f>data!C343+data!C345+data!C346+data!C347+data!C348-data!C349</f>
        <v>-16826769.800000001</v>
      </c>
    </row>
    <row r="103" spans="1:3" ht="20.100000000000001" customHeight="1" x14ac:dyDescent="0.25">
      <c r="A103" s="174">
        <v>47</v>
      </c>
      <c r="B103" s="176" t="s">
        <v>933</v>
      </c>
      <c r="C103" s="176">
        <f>data!D352</f>
        <v>45931500.38000001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934</v>
      </c>
      <c r="B106" s="169"/>
      <c r="C106" s="169"/>
    </row>
    <row r="107" spans="1:3" ht="20.100000000000001" customHeight="1" x14ac:dyDescent="0.25">
      <c r="A107" s="170"/>
      <c r="C107" s="94" t="s">
        <v>935</v>
      </c>
    </row>
    <row r="108" spans="1:3" ht="20.100000000000001" customHeight="1" x14ac:dyDescent="0.25">
      <c r="A108" s="120" t="str">
        <f>"Hospital: "&amp;data!C98</f>
        <v>Hospital: Lourdes Medical Center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936</v>
      </c>
      <c r="C110" s="175"/>
    </row>
    <row r="111" spans="1:3" ht="20.100000000000001" customHeight="1" x14ac:dyDescent="0.25">
      <c r="A111" s="174">
        <v>2</v>
      </c>
      <c r="B111" s="176" t="s">
        <v>481</v>
      </c>
      <c r="C111" s="176">
        <f>data!C358</f>
        <v>77814051.569999993</v>
      </c>
    </row>
    <row r="112" spans="1:3" ht="20.100000000000001" customHeight="1" x14ac:dyDescent="0.25">
      <c r="A112" s="174">
        <v>3</v>
      </c>
      <c r="B112" s="176" t="s">
        <v>482</v>
      </c>
      <c r="C112" s="176">
        <f>data!C359</f>
        <v>278472725.88999969</v>
      </c>
    </row>
    <row r="113" spans="1:3" ht="20.100000000000001" customHeight="1" x14ac:dyDescent="0.25">
      <c r="A113" s="174">
        <v>4</v>
      </c>
      <c r="B113" s="176" t="s">
        <v>937</v>
      </c>
      <c r="C113" s="176">
        <f>data!D360</f>
        <v>356286777.45999968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938</v>
      </c>
      <c r="C115" s="175"/>
    </row>
    <row r="116" spans="1:3" ht="20.100000000000001" customHeight="1" x14ac:dyDescent="0.25">
      <c r="A116" s="174">
        <v>7</v>
      </c>
      <c r="B116" s="188" t="s">
        <v>939</v>
      </c>
      <c r="C116" s="189">
        <f>data!C362</f>
        <v>14112884.630000003</v>
      </c>
    </row>
    <row r="117" spans="1:3" ht="20.100000000000001" customHeight="1" x14ac:dyDescent="0.25">
      <c r="A117" s="174">
        <v>8</v>
      </c>
      <c r="B117" s="176" t="s">
        <v>485</v>
      </c>
      <c r="C117" s="189">
        <f>data!C363</f>
        <v>226521324.00000003</v>
      </c>
    </row>
    <row r="118" spans="1:3" ht="20.100000000000001" customHeight="1" x14ac:dyDescent="0.25">
      <c r="A118" s="174">
        <v>9</v>
      </c>
      <c r="B118" s="176" t="s">
        <v>940</v>
      </c>
      <c r="C118" s="189">
        <f>data!C364</f>
        <v>6246880.4900000002</v>
      </c>
    </row>
    <row r="119" spans="1:3" ht="20.100000000000001" customHeight="1" x14ac:dyDescent="0.25">
      <c r="A119" s="174">
        <v>10</v>
      </c>
      <c r="B119" s="176" t="s">
        <v>941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885</v>
      </c>
      <c r="C120" s="189">
        <f>data!D366</f>
        <v>246881089.12000003</v>
      </c>
    </row>
    <row r="121" spans="1:3" ht="20.100000000000001" customHeight="1" x14ac:dyDescent="0.25">
      <c r="A121" s="174">
        <v>12</v>
      </c>
      <c r="B121" s="176" t="s">
        <v>942</v>
      </c>
      <c r="C121" s="189">
        <f>data!D367</f>
        <v>109405688.33999965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489</v>
      </c>
      <c r="C123" s="175"/>
    </row>
    <row r="124" spans="1:3" ht="20.100000000000001" customHeight="1" x14ac:dyDescent="0.25">
      <c r="A124" s="174">
        <v>15</v>
      </c>
      <c r="B124" s="190" t="s">
        <v>490</v>
      </c>
      <c r="C124" s="191"/>
    </row>
    <row r="125" spans="1:3" ht="20.100000000000001" customHeight="1" x14ac:dyDescent="0.25">
      <c r="A125" s="195" t="s">
        <v>943</v>
      </c>
      <c r="B125" s="192" t="s">
        <v>491</v>
      </c>
      <c r="C125" s="191">
        <f>data!C370</f>
        <v>0</v>
      </c>
    </row>
    <row r="126" spans="1:3" ht="20.100000000000001" customHeight="1" x14ac:dyDescent="0.25">
      <c r="A126" s="195" t="s">
        <v>944</v>
      </c>
      <c r="B126" s="192" t="s">
        <v>492</v>
      </c>
      <c r="C126" s="191">
        <f>data!C371</f>
        <v>0</v>
      </c>
    </row>
    <row r="127" spans="1:3" ht="20.100000000000001" customHeight="1" x14ac:dyDescent="0.25">
      <c r="A127" s="195" t="s">
        <v>945</v>
      </c>
      <c r="B127" s="192" t="s">
        <v>493</v>
      </c>
      <c r="C127" s="191">
        <f>data!C372</f>
        <v>0</v>
      </c>
    </row>
    <row r="128" spans="1:3" ht="20.100000000000001" customHeight="1" x14ac:dyDescent="0.25">
      <c r="A128" s="195" t="s">
        <v>946</v>
      </c>
      <c r="B128" s="192" t="s">
        <v>494</v>
      </c>
      <c r="C128" s="191">
        <f>data!C373</f>
        <v>0</v>
      </c>
    </row>
    <row r="129" spans="1:3" ht="20.100000000000001" customHeight="1" x14ac:dyDescent="0.25">
      <c r="A129" s="195" t="s">
        <v>947</v>
      </c>
      <c r="B129" s="192" t="s">
        <v>495</v>
      </c>
      <c r="C129" s="191">
        <f>data!C374</f>
        <v>4</v>
      </c>
    </row>
    <row r="130" spans="1:3" ht="20.100000000000001" customHeight="1" x14ac:dyDescent="0.25">
      <c r="A130" s="195" t="s">
        <v>948</v>
      </c>
      <c r="B130" s="192" t="s">
        <v>496</v>
      </c>
      <c r="C130" s="191">
        <f>data!C375</f>
        <v>0</v>
      </c>
    </row>
    <row r="131" spans="1:3" ht="20.100000000000001" customHeight="1" x14ac:dyDescent="0.25">
      <c r="A131" s="195" t="s">
        <v>949</v>
      </c>
      <c r="B131" s="192" t="s">
        <v>497</v>
      </c>
      <c r="C131" s="191">
        <f>data!C376</f>
        <v>0</v>
      </c>
    </row>
    <row r="132" spans="1:3" ht="20.100000000000001" customHeight="1" x14ac:dyDescent="0.25">
      <c r="A132" s="195" t="s">
        <v>950</v>
      </c>
      <c r="B132" s="192" t="s">
        <v>498</v>
      </c>
      <c r="C132" s="191">
        <f>data!C377</f>
        <v>0</v>
      </c>
    </row>
    <row r="133" spans="1:3" ht="20.100000000000001" customHeight="1" x14ac:dyDescent="0.25">
      <c r="A133" s="195" t="s">
        <v>951</v>
      </c>
      <c r="B133" s="192" t="s">
        <v>499</v>
      </c>
      <c r="C133" s="191">
        <f>data!C378</f>
        <v>74001</v>
      </c>
    </row>
    <row r="134" spans="1:3" ht="20.100000000000001" customHeight="1" x14ac:dyDescent="0.25">
      <c r="A134" s="195" t="s">
        <v>952</v>
      </c>
      <c r="B134" s="192" t="s">
        <v>500</v>
      </c>
      <c r="C134" s="191">
        <f>data!C379</f>
        <v>180397</v>
      </c>
    </row>
    <row r="135" spans="1:3" ht="20.100000000000001" customHeight="1" x14ac:dyDescent="0.25">
      <c r="A135" s="195" t="s">
        <v>953</v>
      </c>
      <c r="B135" s="192" t="s">
        <v>501</v>
      </c>
      <c r="C135" s="191">
        <f>data!C380</f>
        <v>461341</v>
      </c>
    </row>
    <row r="136" spans="1:3" ht="20.100000000000001" customHeight="1" x14ac:dyDescent="0.25">
      <c r="A136" s="174">
        <v>16</v>
      </c>
      <c r="B136" s="176" t="s">
        <v>503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954</v>
      </c>
      <c r="C137" s="189">
        <f>data!D383</f>
        <v>715743</v>
      </c>
    </row>
    <row r="138" spans="1:3" ht="20.100000000000001" customHeight="1" x14ac:dyDescent="0.25">
      <c r="A138" s="174">
        <v>18</v>
      </c>
      <c r="B138" s="176" t="s">
        <v>955</v>
      </c>
      <c r="C138" s="189">
        <f>data!D384</f>
        <v>110121431.33999965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956</v>
      </c>
      <c r="C140" s="175"/>
    </row>
    <row r="141" spans="1:3" ht="20.100000000000001" customHeight="1" x14ac:dyDescent="0.25">
      <c r="A141" s="174">
        <v>21</v>
      </c>
      <c r="B141" s="176" t="s">
        <v>507</v>
      </c>
      <c r="C141" s="189">
        <f>data!C389</f>
        <v>40872574.630000047</v>
      </c>
    </row>
    <row r="142" spans="1:3" ht="20.100000000000001" customHeight="1" x14ac:dyDescent="0.25">
      <c r="A142" s="174">
        <v>22</v>
      </c>
      <c r="B142" s="176" t="s">
        <v>9</v>
      </c>
      <c r="C142" s="189">
        <f>data!C390</f>
        <v>7457209.6500000004</v>
      </c>
    </row>
    <row r="143" spans="1:3" ht="20.100000000000001" customHeight="1" x14ac:dyDescent="0.25">
      <c r="A143" s="174">
        <v>23</v>
      </c>
      <c r="B143" s="176" t="s">
        <v>262</v>
      </c>
      <c r="C143" s="189">
        <f>data!C391</f>
        <v>5394390.2799999993</v>
      </c>
    </row>
    <row r="144" spans="1:3" ht="20.100000000000001" customHeight="1" x14ac:dyDescent="0.25">
      <c r="A144" s="174">
        <v>24</v>
      </c>
      <c r="B144" s="176" t="s">
        <v>263</v>
      </c>
      <c r="C144" s="189">
        <f>data!C392</f>
        <v>21683992.509999987</v>
      </c>
    </row>
    <row r="145" spans="1:3" ht="20.100000000000001" customHeight="1" x14ac:dyDescent="0.25">
      <c r="A145" s="174">
        <v>25</v>
      </c>
      <c r="B145" s="176" t="s">
        <v>957</v>
      </c>
      <c r="C145" s="189">
        <f>data!C393</f>
        <v>1274256.8100000005</v>
      </c>
    </row>
    <row r="146" spans="1:3" ht="20.100000000000001" customHeight="1" x14ac:dyDescent="0.25">
      <c r="A146" s="174">
        <v>26</v>
      </c>
      <c r="B146" s="176" t="s">
        <v>958</v>
      </c>
      <c r="C146" s="189">
        <f>data!C394</f>
        <v>11382370.729999999</v>
      </c>
    </row>
    <row r="147" spans="1:3" ht="20.100000000000001" customHeight="1" x14ac:dyDescent="0.25">
      <c r="A147" s="174">
        <v>27</v>
      </c>
      <c r="B147" s="176" t="s">
        <v>14</v>
      </c>
      <c r="C147" s="189">
        <f>data!C395</f>
        <v>2087942.6199999994</v>
      </c>
    </row>
    <row r="148" spans="1:3" ht="20.100000000000001" customHeight="1" x14ac:dyDescent="0.25">
      <c r="A148" s="174">
        <v>28</v>
      </c>
      <c r="B148" s="176" t="s">
        <v>959</v>
      </c>
      <c r="C148" s="189">
        <f>data!C396</f>
        <v>1853302.11</v>
      </c>
    </row>
    <row r="149" spans="1:3" ht="20.100000000000001" customHeight="1" x14ac:dyDescent="0.25">
      <c r="A149" s="174">
        <v>29</v>
      </c>
      <c r="B149" s="176" t="s">
        <v>512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960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514</v>
      </c>
      <c r="C151" s="189">
        <f>data!C399</f>
        <v>2188335.09</v>
      </c>
    </row>
    <row r="152" spans="1:3" ht="20.100000000000001" customHeight="1" x14ac:dyDescent="0.25">
      <c r="A152" s="174">
        <v>32</v>
      </c>
      <c r="B152" s="176" t="s">
        <v>267</v>
      </c>
      <c r="C152" s="189"/>
    </row>
    <row r="153" spans="1:3" ht="20.100000000000001" customHeight="1" x14ac:dyDescent="0.25">
      <c r="A153" s="195" t="s">
        <v>961</v>
      </c>
      <c r="B153" s="193" t="s">
        <v>268</v>
      </c>
      <c r="C153" s="189">
        <f>data!C401</f>
        <v>0</v>
      </c>
    </row>
    <row r="154" spans="1:3" ht="20.100000000000001" customHeight="1" x14ac:dyDescent="0.25">
      <c r="A154" s="195" t="s">
        <v>962</v>
      </c>
      <c r="B154" s="193" t="s">
        <v>269</v>
      </c>
      <c r="C154" s="189">
        <f>data!C402</f>
        <v>1314657.46</v>
      </c>
    </row>
    <row r="155" spans="1:3" ht="20.100000000000001" customHeight="1" x14ac:dyDescent="0.25">
      <c r="A155" s="195" t="s">
        <v>963</v>
      </c>
      <c r="B155" s="193" t="s">
        <v>964</v>
      </c>
      <c r="C155" s="189">
        <f>data!C403</f>
        <v>788189.72000000009</v>
      </c>
    </row>
    <row r="156" spans="1:3" ht="20.100000000000001" customHeight="1" x14ac:dyDescent="0.25">
      <c r="A156" s="195" t="s">
        <v>965</v>
      </c>
      <c r="B156" s="193" t="s">
        <v>271</v>
      </c>
      <c r="C156" s="189">
        <f>data!C404</f>
        <v>864850.5</v>
      </c>
    </row>
    <row r="157" spans="1:3" ht="20.100000000000001" customHeight="1" x14ac:dyDescent="0.25">
      <c r="A157" s="195" t="s">
        <v>966</v>
      </c>
      <c r="B157" s="193" t="s">
        <v>272</v>
      </c>
      <c r="C157" s="189">
        <f>data!C405</f>
        <v>168236.66</v>
      </c>
    </row>
    <row r="158" spans="1:3" ht="20.100000000000001" customHeight="1" x14ac:dyDescent="0.25">
      <c r="A158" s="195" t="s">
        <v>967</v>
      </c>
      <c r="B158" s="193" t="s">
        <v>273</v>
      </c>
      <c r="C158" s="189">
        <f>data!C406</f>
        <v>484597.41000000003</v>
      </c>
    </row>
    <row r="159" spans="1:3" ht="20.100000000000001" customHeight="1" x14ac:dyDescent="0.25">
      <c r="A159" s="195" t="s">
        <v>968</v>
      </c>
      <c r="B159" s="193" t="s">
        <v>274</v>
      </c>
      <c r="C159" s="189">
        <f>data!C407</f>
        <v>0</v>
      </c>
    </row>
    <row r="160" spans="1:3" ht="20.100000000000001" customHeight="1" x14ac:dyDescent="0.25">
      <c r="A160" s="195" t="s">
        <v>969</v>
      </c>
      <c r="B160" s="193" t="s">
        <v>275</v>
      </c>
      <c r="C160" s="189">
        <f>data!C408</f>
        <v>2858942.84</v>
      </c>
    </row>
    <row r="161" spans="1:3" ht="20.100000000000001" customHeight="1" x14ac:dyDescent="0.25">
      <c r="A161" s="195" t="s">
        <v>970</v>
      </c>
      <c r="B161" s="193" t="s">
        <v>276</v>
      </c>
      <c r="C161" s="189">
        <f>data!C409</f>
        <v>3654318.28</v>
      </c>
    </row>
    <row r="162" spans="1:3" ht="20.100000000000001" customHeight="1" x14ac:dyDescent="0.25">
      <c r="A162" s="195" t="s">
        <v>971</v>
      </c>
      <c r="B162" s="193" t="s">
        <v>277</v>
      </c>
      <c r="C162" s="189">
        <f>data!C410</f>
        <v>0</v>
      </c>
    </row>
    <row r="163" spans="1:3" ht="20.100000000000001" customHeight="1" x14ac:dyDescent="0.25">
      <c r="A163" s="195" t="s">
        <v>972</v>
      </c>
      <c r="B163" s="193" t="s">
        <v>278</v>
      </c>
      <c r="C163" s="189">
        <f>data!C411</f>
        <v>137708.87</v>
      </c>
    </row>
    <row r="164" spans="1:3" ht="20.100000000000001" customHeight="1" x14ac:dyDescent="0.25">
      <c r="A164" s="195" t="s">
        <v>973</v>
      </c>
      <c r="B164" s="193" t="s">
        <v>279</v>
      </c>
      <c r="C164" s="189">
        <f>data!C412</f>
        <v>2888329.8200000003</v>
      </c>
    </row>
    <row r="165" spans="1:3" ht="20.100000000000001" customHeight="1" x14ac:dyDescent="0.25">
      <c r="A165" s="195" t="s">
        <v>974</v>
      </c>
      <c r="B165" s="193" t="s">
        <v>280</v>
      </c>
      <c r="C165" s="189">
        <f>data!C413</f>
        <v>0</v>
      </c>
    </row>
    <row r="166" spans="1:3" ht="20.100000000000001" customHeight="1" x14ac:dyDescent="0.25">
      <c r="A166" s="195" t="s">
        <v>975</v>
      </c>
      <c r="B166" s="193" t="s">
        <v>976</v>
      </c>
      <c r="C166" s="189">
        <f>data!C414</f>
        <v>1509264.34</v>
      </c>
    </row>
    <row r="167" spans="1:3" ht="20.100000000000001" customHeight="1" x14ac:dyDescent="0.25">
      <c r="A167" s="174">
        <v>34</v>
      </c>
      <c r="B167" s="176" t="s">
        <v>977</v>
      </c>
      <c r="C167" s="189">
        <f>data!D416</f>
        <v>108863470.33000004</v>
      </c>
    </row>
    <row r="168" spans="1:3" ht="20.100000000000001" customHeight="1" x14ac:dyDescent="0.25">
      <c r="A168" s="174">
        <v>35</v>
      </c>
      <c r="B168" s="176" t="s">
        <v>978</v>
      </c>
      <c r="C168" s="189">
        <f>data!D417</f>
        <v>1257961.009999603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979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980</v>
      </c>
      <c r="C172" s="176">
        <f>data!D421</f>
        <v>1257961.009999603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981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982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983</v>
      </c>
      <c r="C177" s="189">
        <f>data!D424</f>
        <v>1257961.009999603</v>
      </c>
    </row>
    <row r="178" spans="1:3" ht="20.100000000000001" customHeight="1" x14ac:dyDescent="0.25">
      <c r="A178" s="179">
        <v>45</v>
      </c>
      <c r="B178" s="178" t="s">
        <v>984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2" width="8.88671875" style="233" customWidth="1"/>
    <col min="13" max="16384" width="8.88671875" style="233"/>
  </cols>
  <sheetData>
    <row r="1" spans="1:9" ht="20.100000000000001" customHeight="1" x14ac:dyDescent="0.2">
      <c r="A1" s="231" t="s">
        <v>985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986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Lourdes Medical Center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234</v>
      </c>
      <c r="C5" s="239" t="s">
        <v>34</v>
      </c>
      <c r="D5" s="240" t="s">
        <v>35</v>
      </c>
      <c r="E5" s="240" t="s">
        <v>36</v>
      </c>
      <c r="F5" s="240" t="s">
        <v>37</v>
      </c>
      <c r="G5" s="240" t="s">
        <v>38</v>
      </c>
      <c r="H5" s="240" t="s">
        <v>39</v>
      </c>
      <c r="I5" s="240" t="s">
        <v>40</v>
      </c>
    </row>
    <row r="6" spans="1:9" ht="20.100000000000001" customHeight="1" x14ac:dyDescent="0.2">
      <c r="A6" s="241">
        <v>2</v>
      </c>
      <c r="B6" s="242" t="s">
        <v>987</v>
      </c>
      <c r="C6" s="243" t="s">
        <v>116</v>
      </c>
      <c r="D6" s="244" t="s">
        <v>988</v>
      </c>
      <c r="E6" s="244" t="s">
        <v>118</v>
      </c>
      <c r="F6" s="244" t="s">
        <v>119</v>
      </c>
      <c r="G6" s="244" t="s">
        <v>120</v>
      </c>
      <c r="H6" s="244" t="s">
        <v>121</v>
      </c>
      <c r="I6" s="244" t="s">
        <v>122</v>
      </c>
    </row>
    <row r="7" spans="1:9" ht="20.100000000000001" customHeight="1" x14ac:dyDescent="0.2">
      <c r="A7" s="241"/>
      <c r="B7" s="242"/>
      <c r="C7" s="244" t="s">
        <v>188</v>
      </c>
      <c r="D7" s="244" t="s">
        <v>989</v>
      </c>
      <c r="E7" s="244" t="s">
        <v>188</v>
      </c>
      <c r="F7" s="244" t="s">
        <v>990</v>
      </c>
      <c r="G7" s="244" t="s">
        <v>190</v>
      </c>
      <c r="H7" s="244" t="s">
        <v>188</v>
      </c>
      <c r="I7" s="244" t="s">
        <v>191</v>
      </c>
    </row>
    <row r="8" spans="1:9" ht="20.100000000000001" customHeight="1" x14ac:dyDescent="0.2">
      <c r="A8" s="230">
        <v>3</v>
      </c>
      <c r="B8" s="238" t="s">
        <v>991</v>
      </c>
      <c r="C8" s="240" t="s">
        <v>240</v>
      </c>
      <c r="D8" s="240" t="s">
        <v>240</v>
      </c>
      <c r="E8" s="240" t="s">
        <v>240</v>
      </c>
      <c r="F8" s="240" t="s">
        <v>240</v>
      </c>
      <c r="G8" s="240" t="s">
        <v>240</v>
      </c>
      <c r="H8" s="240" t="s">
        <v>240</v>
      </c>
      <c r="I8" s="240" t="s">
        <v>240</v>
      </c>
    </row>
    <row r="9" spans="1:9" ht="20.100000000000001" customHeight="1" x14ac:dyDescent="0.2">
      <c r="A9" s="230">
        <v>4</v>
      </c>
      <c r="B9" s="238" t="s">
        <v>259</v>
      </c>
      <c r="C9" s="238">
        <f>data!C59</f>
        <v>0</v>
      </c>
      <c r="D9" s="238">
        <f>data!D59</f>
        <v>0</v>
      </c>
      <c r="E9" s="238">
        <f>data!E59</f>
        <v>4065</v>
      </c>
      <c r="F9" s="238">
        <f>data!F59</f>
        <v>0</v>
      </c>
      <c r="G9" s="238">
        <f>data!G59</f>
        <v>2373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260</v>
      </c>
      <c r="C10" s="245">
        <f>data!C60</f>
        <v>0</v>
      </c>
      <c r="D10" s="245">
        <f>data!D60</f>
        <v>0</v>
      </c>
      <c r="E10" s="245">
        <f>data!E60</f>
        <v>81.624675673076936</v>
      </c>
      <c r="F10" s="245">
        <f>data!F60</f>
        <v>0</v>
      </c>
      <c r="G10" s="245">
        <f>data!G60</f>
        <v>13.670274230769232</v>
      </c>
      <c r="H10" s="245">
        <f>data!H60</f>
        <v>0.18695673076923078</v>
      </c>
      <c r="I10" s="245">
        <f>data!I60</f>
        <v>1</v>
      </c>
    </row>
    <row r="11" spans="1:9" ht="20.100000000000001" customHeight="1" x14ac:dyDescent="0.2">
      <c r="A11" s="230">
        <v>6</v>
      </c>
      <c r="B11" s="238" t="s">
        <v>261</v>
      </c>
      <c r="C11" s="238">
        <f>data!C61</f>
        <v>0</v>
      </c>
      <c r="D11" s="238">
        <f>data!D61</f>
        <v>0</v>
      </c>
      <c r="E11" s="238">
        <f>data!E61</f>
        <v>3739979.7299999995</v>
      </c>
      <c r="F11" s="238">
        <f>data!F61</f>
        <v>0</v>
      </c>
      <c r="G11" s="238">
        <f>data!G61</f>
        <v>1321172.6699999997</v>
      </c>
      <c r="H11" s="238">
        <f>data!H61</f>
        <v>8052.5300000000007</v>
      </c>
      <c r="I11" s="238">
        <f>data!I61</f>
        <v>5000.04</v>
      </c>
    </row>
    <row r="12" spans="1:9" ht="20.100000000000001" customHeight="1" x14ac:dyDescent="0.2">
      <c r="A12" s="230">
        <v>7</v>
      </c>
      <c r="B12" s="238" t="s">
        <v>9</v>
      </c>
      <c r="C12" s="238">
        <f>data!C62</f>
        <v>0</v>
      </c>
      <c r="D12" s="238">
        <f>data!D62</f>
        <v>0</v>
      </c>
      <c r="E12" s="238">
        <f>data!E62</f>
        <v>682360</v>
      </c>
      <c r="F12" s="238">
        <f>data!F62</f>
        <v>0</v>
      </c>
      <c r="G12" s="238">
        <f>data!G62</f>
        <v>241048</v>
      </c>
      <c r="H12" s="238">
        <f>data!H62</f>
        <v>1469</v>
      </c>
      <c r="I12" s="238">
        <f>data!I62</f>
        <v>912</v>
      </c>
    </row>
    <row r="13" spans="1:9" ht="20.100000000000001" customHeight="1" x14ac:dyDescent="0.2">
      <c r="A13" s="230">
        <v>8</v>
      </c>
      <c r="B13" s="238" t="s">
        <v>262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43590.97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263</v>
      </c>
      <c r="C14" s="238">
        <f>data!C64</f>
        <v>11977.04</v>
      </c>
      <c r="D14" s="238">
        <f>data!D64</f>
        <v>0</v>
      </c>
      <c r="E14" s="238">
        <f>data!E64</f>
        <v>306104.17</v>
      </c>
      <c r="F14" s="238">
        <f>data!F64</f>
        <v>0</v>
      </c>
      <c r="G14" s="238">
        <f>data!G64</f>
        <v>47672.31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509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510</v>
      </c>
      <c r="C16" s="238">
        <f>data!C66</f>
        <v>0</v>
      </c>
      <c r="D16" s="238">
        <f>data!D66</f>
        <v>0</v>
      </c>
      <c r="E16" s="238">
        <f>data!E66</f>
        <v>15237.73</v>
      </c>
      <c r="F16" s="238">
        <f>data!F66</f>
        <v>0</v>
      </c>
      <c r="G16" s="238">
        <f>data!G66</f>
        <v>962706.37000000011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14</v>
      </c>
      <c r="C17" s="238">
        <f>data!C67</f>
        <v>34975</v>
      </c>
      <c r="D17" s="238">
        <f>data!D67</f>
        <v>0</v>
      </c>
      <c r="E17" s="238">
        <f>data!E67</f>
        <v>179311</v>
      </c>
      <c r="F17" s="238">
        <f>data!F67</f>
        <v>0</v>
      </c>
      <c r="G17" s="238">
        <f>data!G67</f>
        <v>67269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992</v>
      </c>
      <c r="C18" s="238">
        <f>data!C68</f>
        <v>0</v>
      </c>
      <c r="D18" s="238">
        <f>data!D68</f>
        <v>0</v>
      </c>
      <c r="E18" s="238">
        <f>data!E68</f>
        <v>11566.73</v>
      </c>
      <c r="F18" s="238">
        <f>data!F68</f>
        <v>0</v>
      </c>
      <c r="G18" s="238">
        <f>data!G68</f>
        <v>2962.49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993</v>
      </c>
      <c r="C19" s="238">
        <f>data!C69</f>
        <v>1711.33</v>
      </c>
      <c r="D19" s="238">
        <f>data!D69</f>
        <v>226.38</v>
      </c>
      <c r="E19" s="238">
        <f>data!E69</f>
        <v>375190.52</v>
      </c>
      <c r="F19" s="238">
        <f>data!F69</f>
        <v>0</v>
      </c>
      <c r="G19" s="238">
        <f>data!G69</f>
        <v>245462.73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282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994</v>
      </c>
      <c r="C21" s="238">
        <f>data!C85</f>
        <v>48663.37</v>
      </c>
      <c r="D21" s="238">
        <f>data!D85</f>
        <v>226.38</v>
      </c>
      <c r="E21" s="238">
        <f>data!E85</f>
        <v>5309749.8800000008</v>
      </c>
      <c r="F21" s="238">
        <f>data!F85</f>
        <v>0</v>
      </c>
      <c r="G21" s="238">
        <f>data!G85</f>
        <v>2931884.54</v>
      </c>
      <c r="H21" s="238">
        <f>data!H85</f>
        <v>9521.5300000000007</v>
      </c>
      <c r="I21" s="238">
        <f>data!I85</f>
        <v>5912.04</v>
      </c>
    </row>
    <row r="22" spans="1:9" ht="20.100000000000001" customHeight="1" x14ac:dyDescent="0.2">
      <c r="A22" s="230">
        <v>17</v>
      </c>
      <c r="B22" s="238" t="s">
        <v>284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995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996</v>
      </c>
      <c r="C24" s="238">
        <f>data!C87</f>
        <v>0</v>
      </c>
      <c r="D24" s="238">
        <f>data!D87</f>
        <v>0</v>
      </c>
      <c r="E24" s="238">
        <f>data!E87</f>
        <v>16362403.689999998</v>
      </c>
      <c r="F24" s="238">
        <f>data!F87</f>
        <v>0</v>
      </c>
      <c r="G24" s="238">
        <f>data!G87</f>
        <v>7908597.2599999998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997</v>
      </c>
      <c r="C25" s="238">
        <f>data!C88</f>
        <v>0</v>
      </c>
      <c r="D25" s="238">
        <f>data!D88</f>
        <v>0</v>
      </c>
      <c r="E25" s="238">
        <f>data!E88</f>
        <v>1088917.22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998</v>
      </c>
      <c r="C26" s="238">
        <f>data!C89</f>
        <v>0</v>
      </c>
      <c r="D26" s="238">
        <f>data!D89</f>
        <v>0</v>
      </c>
      <c r="E26" s="238">
        <f>data!E89</f>
        <v>17451320.909999996</v>
      </c>
      <c r="F26" s="238">
        <f>data!F89</f>
        <v>0</v>
      </c>
      <c r="G26" s="238">
        <f>data!G89</f>
        <v>7908597.2599999998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999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1000</v>
      </c>
      <c r="C28" s="238">
        <f>data!C90</f>
        <v>2670.7000000000007</v>
      </c>
      <c r="D28" s="238">
        <f>data!D90</f>
        <v>0</v>
      </c>
      <c r="E28" s="238">
        <f>data!E90</f>
        <v>13692.200000000004</v>
      </c>
      <c r="F28" s="238">
        <f>data!F90</f>
        <v>0</v>
      </c>
      <c r="G28" s="238">
        <f>data!G90</f>
        <v>5136.6999999999989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1001</v>
      </c>
      <c r="C29" s="238">
        <f>data!C91</f>
        <v>0</v>
      </c>
      <c r="D29" s="238">
        <f>data!D91</f>
        <v>0</v>
      </c>
      <c r="E29" s="238">
        <f>data!E91</f>
        <v>67448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1002</v>
      </c>
      <c r="C30" s="238">
        <f>data!C92</f>
        <v>0</v>
      </c>
      <c r="D30" s="238">
        <f>data!D92</f>
        <v>0</v>
      </c>
      <c r="E30" s="238">
        <f>data!E92</f>
        <v>0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1003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292</v>
      </c>
      <c r="C32" s="245">
        <f>data!C94</f>
        <v>0</v>
      </c>
      <c r="D32" s="245">
        <f>data!D94</f>
        <v>0</v>
      </c>
      <c r="E32" s="245">
        <f>data!E94</f>
        <v>32.051679759615382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985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1004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Lourdes Medical Center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234</v>
      </c>
      <c r="C37" s="240" t="s">
        <v>41</v>
      </c>
      <c r="D37" s="240" t="s">
        <v>42</v>
      </c>
      <c r="E37" s="240" t="s">
        <v>43</v>
      </c>
      <c r="F37" s="240" t="s">
        <v>44</v>
      </c>
      <c r="G37" s="240" t="s">
        <v>45</v>
      </c>
      <c r="H37" s="240" t="s">
        <v>46</v>
      </c>
      <c r="I37" s="240" t="s">
        <v>47</v>
      </c>
    </row>
    <row r="38" spans="1:9" ht="20.100000000000001" customHeight="1" x14ac:dyDescent="0.2">
      <c r="A38" s="241">
        <v>2</v>
      </c>
      <c r="B38" s="242" t="s">
        <v>987</v>
      </c>
      <c r="C38" s="244"/>
      <c r="D38" s="244" t="s">
        <v>124</v>
      </c>
      <c r="E38" s="244" t="s">
        <v>125</v>
      </c>
      <c r="F38" s="244" t="s">
        <v>1005</v>
      </c>
      <c r="G38" s="244" t="s">
        <v>127</v>
      </c>
      <c r="H38" s="244" t="s">
        <v>1006</v>
      </c>
      <c r="I38" s="244" t="s">
        <v>129</v>
      </c>
    </row>
    <row r="39" spans="1:9" ht="20.100000000000001" customHeight="1" x14ac:dyDescent="0.2">
      <c r="A39" s="241"/>
      <c r="B39" s="242"/>
      <c r="C39" s="244" t="s">
        <v>123</v>
      </c>
      <c r="D39" s="244" t="s">
        <v>182</v>
      </c>
      <c r="E39" s="243" t="s">
        <v>192</v>
      </c>
      <c r="F39" s="244" t="s">
        <v>193</v>
      </c>
      <c r="G39" s="244" t="s">
        <v>194</v>
      </c>
      <c r="H39" s="244" t="s">
        <v>195</v>
      </c>
      <c r="I39" s="244" t="s">
        <v>194</v>
      </c>
    </row>
    <row r="40" spans="1:9" ht="20.100000000000001" customHeight="1" x14ac:dyDescent="0.2">
      <c r="A40" s="230">
        <v>3</v>
      </c>
      <c r="B40" s="238" t="s">
        <v>991</v>
      </c>
      <c r="C40" s="240" t="s">
        <v>241</v>
      </c>
      <c r="D40" s="240" t="s">
        <v>240</v>
      </c>
      <c r="E40" s="240" t="s">
        <v>240</v>
      </c>
      <c r="F40" s="240" t="s">
        <v>240</v>
      </c>
      <c r="G40" s="240" t="s">
        <v>240</v>
      </c>
      <c r="H40" s="240" t="s">
        <v>242</v>
      </c>
      <c r="I40" s="239" t="s">
        <v>243</v>
      </c>
    </row>
    <row r="41" spans="1:9" ht="20.100000000000001" customHeight="1" x14ac:dyDescent="0.2">
      <c r="A41" s="230">
        <v>4</v>
      </c>
      <c r="B41" s="238" t="s">
        <v>259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236373</v>
      </c>
    </row>
    <row r="42" spans="1:9" ht="20.100000000000001" customHeight="1" x14ac:dyDescent="0.2">
      <c r="A42" s="230">
        <v>5</v>
      </c>
      <c r="B42" s="238" t="s">
        <v>260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23.488129807692307</v>
      </c>
      <c r="H42" s="245">
        <f>data!O60</f>
        <v>0</v>
      </c>
      <c r="I42" s="245">
        <f>data!P60</f>
        <v>34.120661682692308</v>
      </c>
    </row>
    <row r="43" spans="1:9" ht="20.100000000000001" customHeight="1" x14ac:dyDescent="0.2">
      <c r="A43" s="230">
        <v>6</v>
      </c>
      <c r="B43" s="238" t="s">
        <v>261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1669009.0199999998</v>
      </c>
      <c r="H43" s="238">
        <f>data!O61</f>
        <v>0</v>
      </c>
      <c r="I43" s="238">
        <f>data!P61</f>
        <v>2740762.41</v>
      </c>
    </row>
    <row r="44" spans="1:9" ht="20.100000000000001" customHeight="1" x14ac:dyDescent="0.2">
      <c r="A44" s="230">
        <v>7</v>
      </c>
      <c r="B44" s="238" t="s">
        <v>9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304511</v>
      </c>
      <c r="H44" s="238">
        <f>data!O62</f>
        <v>0</v>
      </c>
      <c r="I44" s="238">
        <f>data!P62</f>
        <v>500053</v>
      </c>
    </row>
    <row r="45" spans="1:9" ht="20.100000000000001" customHeight="1" x14ac:dyDescent="0.2">
      <c r="A45" s="230">
        <v>8</v>
      </c>
      <c r="B45" s="238" t="s">
        <v>262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54801.13</v>
      </c>
      <c r="H45" s="238">
        <f>data!O63</f>
        <v>0</v>
      </c>
      <c r="I45" s="238">
        <f>data!P63</f>
        <v>572500</v>
      </c>
    </row>
    <row r="46" spans="1:9" ht="20.100000000000001" customHeight="1" x14ac:dyDescent="0.2">
      <c r="A46" s="230">
        <v>9</v>
      </c>
      <c r="B46" s="238" t="s">
        <v>263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320853.10999999993</v>
      </c>
      <c r="H46" s="238">
        <f>data!O64</f>
        <v>0</v>
      </c>
      <c r="I46" s="238">
        <f>data!P64</f>
        <v>8951700.2800000012</v>
      </c>
    </row>
    <row r="47" spans="1:9" ht="20.100000000000001" customHeight="1" x14ac:dyDescent="0.2">
      <c r="A47" s="230">
        <v>10</v>
      </c>
      <c r="B47" s="238" t="s">
        <v>509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75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510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780324.66</v>
      </c>
      <c r="H48" s="238">
        <f>data!O66</f>
        <v>0</v>
      </c>
      <c r="I48" s="238">
        <f>data!P66</f>
        <v>743145.57</v>
      </c>
    </row>
    <row r="49" spans="1:11" ht="20.100000000000001" customHeight="1" x14ac:dyDescent="0.2">
      <c r="A49" s="230">
        <v>12</v>
      </c>
      <c r="B49" s="238" t="s">
        <v>14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32061</v>
      </c>
      <c r="H49" s="238">
        <f>data!O67</f>
        <v>0</v>
      </c>
      <c r="I49" s="238">
        <f>data!P67</f>
        <v>425452</v>
      </c>
    </row>
    <row r="50" spans="1:11" ht="20.100000000000001" customHeight="1" x14ac:dyDescent="0.2">
      <c r="A50" s="230">
        <v>13</v>
      </c>
      <c r="B50" s="238" t="s">
        <v>992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-830</v>
      </c>
      <c r="H50" s="238">
        <f>data!O68</f>
        <v>0</v>
      </c>
      <c r="I50" s="238">
        <f>data!P68</f>
        <v>356419.4</v>
      </c>
    </row>
    <row r="51" spans="1:11" ht="20.100000000000001" customHeight="1" x14ac:dyDescent="0.2">
      <c r="A51" s="230">
        <v>14</v>
      </c>
      <c r="B51" s="238" t="s">
        <v>993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78529.95</v>
      </c>
      <c r="H51" s="238">
        <f>data!O69</f>
        <v>0</v>
      </c>
      <c r="I51" s="238">
        <f>data!P69</f>
        <v>1013339.4099999999</v>
      </c>
    </row>
    <row r="52" spans="1:11" ht="20.100000000000001" customHeight="1" x14ac:dyDescent="0.2">
      <c r="A52" s="230">
        <v>15</v>
      </c>
      <c r="B52" s="238" t="s">
        <v>282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994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3239334.87</v>
      </c>
      <c r="H53" s="238">
        <f>data!O85</f>
        <v>0</v>
      </c>
      <c r="I53" s="238">
        <f>data!P85</f>
        <v>15303372.070000002</v>
      </c>
    </row>
    <row r="54" spans="1:11" ht="20.100000000000001" customHeight="1" x14ac:dyDescent="0.2">
      <c r="A54" s="230">
        <v>17</v>
      </c>
      <c r="B54" s="238" t="s">
        <v>284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995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996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3098142.2000000011</v>
      </c>
      <c r="H56" s="238">
        <f>data!O87</f>
        <v>0</v>
      </c>
      <c r="I56" s="238">
        <f>data!P87</f>
        <v>26553299.849999998</v>
      </c>
    </row>
    <row r="57" spans="1:11" ht="20.100000000000001" customHeight="1" x14ac:dyDescent="0.2">
      <c r="A57" s="230">
        <v>20</v>
      </c>
      <c r="B57" s="246" t="s">
        <v>997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22472040.019999996</v>
      </c>
      <c r="H57" s="238">
        <f>data!O88</f>
        <v>0</v>
      </c>
      <c r="I57" s="238">
        <f>data!P88</f>
        <v>76738199.069999978</v>
      </c>
    </row>
    <row r="58" spans="1:11" ht="20.100000000000001" customHeight="1" x14ac:dyDescent="0.2">
      <c r="A58" s="230">
        <v>21</v>
      </c>
      <c r="B58" s="246" t="s">
        <v>998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25570182.219999999</v>
      </c>
      <c r="H58" s="238">
        <f>data!O89</f>
        <v>0</v>
      </c>
      <c r="I58" s="238">
        <f>data!P89</f>
        <v>103291498.91999997</v>
      </c>
    </row>
    <row r="59" spans="1:11" ht="20.100000000000001" customHeight="1" x14ac:dyDescent="0.2">
      <c r="A59" s="230" t="s">
        <v>999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1000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2448.1999999999998</v>
      </c>
      <c r="H60" s="238">
        <f>data!O90</f>
        <v>0</v>
      </c>
      <c r="I60" s="238">
        <f>data!P90</f>
        <v>32487.599999999995</v>
      </c>
      <c r="K60" s="249"/>
    </row>
    <row r="61" spans="1:11" ht="20.100000000000001" customHeight="1" x14ac:dyDescent="0.2">
      <c r="A61" s="230">
        <v>23</v>
      </c>
      <c r="B61" s="238" t="s">
        <v>1001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1002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0</v>
      </c>
    </row>
    <row r="63" spans="1:11" ht="20.100000000000001" customHeight="1" x14ac:dyDescent="0.2">
      <c r="A63" s="230">
        <v>25</v>
      </c>
      <c r="B63" s="238" t="s">
        <v>1003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292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25.862194182692306</v>
      </c>
    </row>
    <row r="65" spans="1:9" ht="20.100000000000001" customHeight="1" x14ac:dyDescent="0.2">
      <c r="A65" s="231" t="s">
        <v>985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1007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Lourdes Medical Center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234</v>
      </c>
      <c r="C69" s="240" t="s">
        <v>48</v>
      </c>
      <c r="D69" s="240" t="s">
        <v>49</v>
      </c>
      <c r="E69" s="240" t="s">
        <v>50</v>
      </c>
      <c r="F69" s="240" t="s">
        <v>51</v>
      </c>
      <c r="G69" s="240" t="s">
        <v>52</v>
      </c>
      <c r="H69" s="240" t="s">
        <v>53</v>
      </c>
      <c r="I69" s="240" t="s">
        <v>54</v>
      </c>
    </row>
    <row r="70" spans="1:9" ht="20.100000000000001" customHeight="1" x14ac:dyDescent="0.2">
      <c r="A70" s="241">
        <v>2</v>
      </c>
      <c r="B70" s="242" t="s">
        <v>987</v>
      </c>
      <c r="C70" s="244" t="s">
        <v>130</v>
      </c>
      <c r="D70" s="244"/>
      <c r="E70" s="244" t="s">
        <v>132</v>
      </c>
      <c r="F70" s="244" t="s">
        <v>133</v>
      </c>
      <c r="G70" s="244"/>
      <c r="H70" s="244" t="s">
        <v>135</v>
      </c>
      <c r="I70" s="244" t="s">
        <v>136</v>
      </c>
    </row>
    <row r="71" spans="1:9" ht="20.100000000000001" customHeight="1" x14ac:dyDescent="0.2">
      <c r="A71" s="241"/>
      <c r="B71" s="242"/>
      <c r="C71" s="244" t="s">
        <v>196</v>
      </c>
      <c r="D71" s="244" t="s">
        <v>1008</v>
      </c>
      <c r="E71" s="244" t="s">
        <v>194</v>
      </c>
      <c r="F71" s="244" t="s">
        <v>197</v>
      </c>
      <c r="G71" s="244" t="s">
        <v>134</v>
      </c>
      <c r="H71" s="244" t="s">
        <v>198</v>
      </c>
      <c r="I71" s="244" t="s">
        <v>199</v>
      </c>
    </row>
    <row r="72" spans="1:9" ht="20.100000000000001" customHeight="1" x14ac:dyDescent="0.2">
      <c r="A72" s="230">
        <v>3</v>
      </c>
      <c r="B72" s="238" t="s">
        <v>991</v>
      </c>
      <c r="C72" s="240" t="s">
        <v>1009</v>
      </c>
      <c r="D72" s="239" t="s">
        <v>1010</v>
      </c>
      <c r="E72" s="250"/>
      <c r="F72" s="250"/>
      <c r="G72" s="239" t="s">
        <v>1011</v>
      </c>
      <c r="H72" s="239" t="s">
        <v>1011</v>
      </c>
      <c r="I72" s="240" t="s">
        <v>248</v>
      </c>
    </row>
    <row r="73" spans="1:9" ht="20.100000000000001" customHeight="1" x14ac:dyDescent="0.2">
      <c r="A73" s="230">
        <v>4</v>
      </c>
      <c r="B73" s="238" t="s">
        <v>259</v>
      </c>
      <c r="C73" s="238">
        <f>data!Q59</f>
        <v>0</v>
      </c>
      <c r="D73" s="246">
        <f>data!R59</f>
        <v>236373</v>
      </c>
      <c r="E73" s="250"/>
      <c r="F73" s="250"/>
      <c r="G73" s="238">
        <f>data!U59</f>
        <v>156296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260</v>
      </c>
      <c r="C74" s="245">
        <f>data!Q60</f>
        <v>3.4774471153846154</v>
      </c>
      <c r="D74" s="245">
        <f>data!R60</f>
        <v>0.1447908173076923</v>
      </c>
      <c r="E74" s="245">
        <f>data!S60</f>
        <v>7.304429615384616</v>
      </c>
      <c r="F74" s="245">
        <f>data!T60</f>
        <v>0</v>
      </c>
      <c r="G74" s="245">
        <f>data!U60</f>
        <v>19.104288461538459</v>
      </c>
      <c r="H74" s="245">
        <f>data!V60</f>
        <v>0</v>
      </c>
      <c r="I74" s="245">
        <f>data!W60</f>
        <v>2.117129807692308</v>
      </c>
    </row>
    <row r="75" spans="1:9" ht="20.100000000000001" customHeight="1" x14ac:dyDescent="0.2">
      <c r="A75" s="230">
        <v>6</v>
      </c>
      <c r="B75" s="238" t="s">
        <v>261</v>
      </c>
      <c r="C75" s="238">
        <f>data!Q61</f>
        <v>473776.23</v>
      </c>
      <c r="D75" s="238">
        <f>data!R61</f>
        <v>459.51</v>
      </c>
      <c r="E75" s="238">
        <f>data!S61</f>
        <v>388039.91</v>
      </c>
      <c r="F75" s="238">
        <f>data!T61</f>
        <v>0</v>
      </c>
      <c r="G75" s="238">
        <f>data!U61</f>
        <v>1247191.1999999997</v>
      </c>
      <c r="H75" s="238">
        <f>data!V61</f>
        <v>0</v>
      </c>
      <c r="I75" s="238">
        <f>data!W61</f>
        <v>271050.98000000004</v>
      </c>
    </row>
    <row r="76" spans="1:9" ht="20.100000000000001" customHeight="1" x14ac:dyDescent="0.2">
      <c r="A76" s="230">
        <v>7</v>
      </c>
      <c r="B76" s="238" t="s">
        <v>9</v>
      </c>
      <c r="C76" s="238">
        <f>data!Q62</f>
        <v>86441</v>
      </c>
      <c r="D76" s="238">
        <f>data!R62</f>
        <v>84</v>
      </c>
      <c r="E76" s="238">
        <f>data!S62</f>
        <v>70798</v>
      </c>
      <c r="F76" s="238">
        <f>data!T62</f>
        <v>0</v>
      </c>
      <c r="G76" s="238">
        <f>data!U62</f>
        <v>227550</v>
      </c>
      <c r="H76" s="238">
        <f>data!V62</f>
        <v>0</v>
      </c>
      <c r="I76" s="238">
        <f>data!W62</f>
        <v>49453</v>
      </c>
    </row>
    <row r="77" spans="1:9" ht="20.100000000000001" customHeight="1" x14ac:dyDescent="0.2">
      <c r="A77" s="230">
        <v>8</v>
      </c>
      <c r="B77" s="238" t="s">
        <v>262</v>
      </c>
      <c r="C77" s="238">
        <f>data!Q63</f>
        <v>0</v>
      </c>
      <c r="D77" s="238">
        <f>data!R63</f>
        <v>2541367.5</v>
      </c>
      <c r="E77" s="238">
        <f>data!S63</f>
        <v>0</v>
      </c>
      <c r="F77" s="238">
        <f>data!T63</f>
        <v>0</v>
      </c>
      <c r="G77" s="238">
        <f>data!U63</f>
        <v>66333.19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263</v>
      </c>
      <c r="C78" s="238">
        <f>data!Q64</f>
        <v>12691.92</v>
      </c>
      <c r="D78" s="238">
        <f>data!R64</f>
        <v>95350.73</v>
      </c>
      <c r="E78" s="238">
        <f>data!S64</f>
        <v>289019.64</v>
      </c>
      <c r="F78" s="238">
        <f>data!T64</f>
        <v>-12541.57</v>
      </c>
      <c r="G78" s="238">
        <f>data!U64</f>
        <v>804496.64999999991</v>
      </c>
      <c r="H78" s="238">
        <f>data!V64</f>
        <v>0</v>
      </c>
      <c r="I78" s="238">
        <f>data!W64</f>
        <v>2973</v>
      </c>
    </row>
    <row r="79" spans="1:9" ht="20.100000000000001" customHeight="1" x14ac:dyDescent="0.2">
      <c r="A79" s="230">
        <v>10</v>
      </c>
      <c r="B79" s="238" t="s">
        <v>509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510</v>
      </c>
      <c r="C80" s="238">
        <f>data!Q66</f>
        <v>0</v>
      </c>
      <c r="D80" s="238">
        <f>data!R66</f>
        <v>0</v>
      </c>
      <c r="E80" s="238">
        <f>data!S66</f>
        <v>0</v>
      </c>
      <c r="F80" s="238">
        <f>data!T66</f>
        <v>0</v>
      </c>
      <c r="G80" s="238">
        <f>data!U66</f>
        <v>383859.5</v>
      </c>
      <c r="H80" s="238">
        <f>data!V66</f>
        <v>0</v>
      </c>
      <c r="I80" s="238">
        <f>data!W66</f>
        <v>0</v>
      </c>
    </row>
    <row r="81" spans="1:9" ht="20.100000000000001" customHeight="1" x14ac:dyDescent="0.2">
      <c r="A81" s="230">
        <v>12</v>
      </c>
      <c r="B81" s="238" t="s">
        <v>14</v>
      </c>
      <c r="C81" s="238">
        <f>data!Q67</f>
        <v>0</v>
      </c>
      <c r="D81" s="238">
        <f>data!R67</f>
        <v>0</v>
      </c>
      <c r="E81" s="238">
        <f>data!S67</f>
        <v>0</v>
      </c>
      <c r="F81" s="238">
        <f>data!T67</f>
        <v>0</v>
      </c>
      <c r="G81" s="238">
        <f>data!U67</f>
        <v>35115</v>
      </c>
      <c r="H81" s="238">
        <f>data!V67</f>
        <v>0</v>
      </c>
      <c r="I81" s="238">
        <f>data!W67</f>
        <v>15415</v>
      </c>
    </row>
    <row r="82" spans="1:9" ht="20.100000000000001" customHeight="1" x14ac:dyDescent="0.2">
      <c r="A82" s="230">
        <v>13</v>
      </c>
      <c r="B82" s="238" t="s">
        <v>992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993</v>
      </c>
      <c r="C83" s="238">
        <f>data!Q69</f>
        <v>3820.3</v>
      </c>
      <c r="D83" s="238">
        <f>data!R69</f>
        <v>0</v>
      </c>
      <c r="E83" s="238">
        <f>data!S69</f>
        <v>27273.03</v>
      </c>
      <c r="F83" s="238">
        <f>data!T69</f>
        <v>0</v>
      </c>
      <c r="G83" s="238">
        <f>data!U69</f>
        <v>184616.58</v>
      </c>
      <c r="H83" s="238">
        <f>data!V69</f>
        <v>0</v>
      </c>
      <c r="I83" s="238">
        <f>data!W69</f>
        <v>13431.71</v>
      </c>
    </row>
    <row r="84" spans="1:9" ht="20.100000000000001" customHeight="1" x14ac:dyDescent="0.2">
      <c r="A84" s="230">
        <v>15</v>
      </c>
      <c r="B84" s="238" t="s">
        <v>282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994</v>
      </c>
      <c r="C85" s="238">
        <f>data!Q85</f>
        <v>576729.45000000007</v>
      </c>
      <c r="D85" s="238">
        <f>data!R85</f>
        <v>2637261.7399999998</v>
      </c>
      <c r="E85" s="238">
        <f>data!S85</f>
        <v>775130.58000000007</v>
      </c>
      <c r="F85" s="238">
        <f>data!T85</f>
        <v>-12541.57</v>
      </c>
      <c r="G85" s="238">
        <f>data!U85</f>
        <v>2949162.1199999996</v>
      </c>
      <c r="H85" s="238">
        <f>data!V85</f>
        <v>0</v>
      </c>
      <c r="I85" s="238">
        <f>data!W85</f>
        <v>352323.69000000006</v>
      </c>
    </row>
    <row r="86" spans="1:9" ht="20.100000000000001" customHeight="1" x14ac:dyDescent="0.2">
      <c r="A86" s="230">
        <v>17</v>
      </c>
      <c r="B86" s="238" t="s">
        <v>284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995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996</v>
      </c>
      <c r="C88" s="238">
        <f>data!Q87</f>
        <v>500296.83000000007</v>
      </c>
      <c r="D88" s="238">
        <f>data!R87</f>
        <v>967164.92</v>
      </c>
      <c r="E88" s="238">
        <f>data!S87</f>
        <v>0</v>
      </c>
      <c r="F88" s="238">
        <f>data!T87</f>
        <v>111504.95</v>
      </c>
      <c r="G88" s="238">
        <f>data!U87</f>
        <v>4125288.2</v>
      </c>
      <c r="H88" s="238">
        <f>data!V87</f>
        <v>0</v>
      </c>
      <c r="I88" s="238">
        <f>data!W87</f>
        <v>374974.53</v>
      </c>
    </row>
    <row r="89" spans="1:9" ht="20.100000000000001" customHeight="1" x14ac:dyDescent="0.2">
      <c r="A89" s="230">
        <v>20</v>
      </c>
      <c r="B89" s="246" t="s">
        <v>997</v>
      </c>
      <c r="C89" s="238">
        <f>data!Q88</f>
        <v>2535054.23</v>
      </c>
      <c r="D89" s="238">
        <f>data!R88</f>
        <v>5318274.97</v>
      </c>
      <c r="E89" s="238">
        <f>data!S88</f>
        <v>0</v>
      </c>
      <c r="F89" s="238">
        <f>data!T88</f>
        <v>0</v>
      </c>
      <c r="G89" s="238">
        <f>data!U88</f>
        <v>22812507.559999999</v>
      </c>
      <c r="H89" s="238">
        <f>data!V88</f>
        <v>0</v>
      </c>
      <c r="I89" s="238">
        <f>data!W88</f>
        <v>2948303.66</v>
      </c>
    </row>
    <row r="90" spans="1:9" ht="20.100000000000001" customHeight="1" x14ac:dyDescent="0.2">
      <c r="A90" s="230">
        <v>21</v>
      </c>
      <c r="B90" s="246" t="s">
        <v>998</v>
      </c>
      <c r="C90" s="238">
        <f>data!Q89</f>
        <v>3035351.06</v>
      </c>
      <c r="D90" s="238">
        <f>data!R89</f>
        <v>6285439.8899999997</v>
      </c>
      <c r="E90" s="238">
        <f>data!S89</f>
        <v>0</v>
      </c>
      <c r="F90" s="238">
        <f>data!T89</f>
        <v>111504.95</v>
      </c>
      <c r="G90" s="238">
        <f>data!U89</f>
        <v>26937795.759999998</v>
      </c>
      <c r="H90" s="238">
        <f>data!V89</f>
        <v>0</v>
      </c>
      <c r="I90" s="238">
        <f>data!W89</f>
        <v>3323278.1900000004</v>
      </c>
    </row>
    <row r="91" spans="1:9" ht="20.100000000000001" customHeight="1" x14ac:dyDescent="0.2">
      <c r="A91" s="230" t="s">
        <v>999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1000</v>
      </c>
      <c r="C92" s="238">
        <f>data!Q90</f>
        <v>0</v>
      </c>
      <c r="D92" s="238">
        <f>data!R90</f>
        <v>0</v>
      </c>
      <c r="E92" s="238">
        <f>data!S90</f>
        <v>0</v>
      </c>
      <c r="F92" s="238">
        <f>data!T90</f>
        <v>0</v>
      </c>
      <c r="G92" s="238">
        <f>data!U90</f>
        <v>2681.3999999999996</v>
      </c>
      <c r="H92" s="238">
        <f>data!V90</f>
        <v>0</v>
      </c>
      <c r="I92" s="238">
        <f>data!W90</f>
        <v>1177.0999999999999</v>
      </c>
    </row>
    <row r="93" spans="1:9" ht="20.100000000000001" customHeight="1" x14ac:dyDescent="0.2">
      <c r="A93" s="230">
        <v>23</v>
      </c>
      <c r="B93" s="238" t="s">
        <v>1001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1002</v>
      </c>
      <c r="C94" s="238">
        <f>data!Q92</f>
        <v>0</v>
      </c>
      <c r="D94" s="238">
        <f>data!R92</f>
        <v>0</v>
      </c>
      <c r="E94" s="238">
        <f>data!S92</f>
        <v>0</v>
      </c>
      <c r="F94" s="238">
        <f>data!T92</f>
        <v>0</v>
      </c>
      <c r="G94" s="238">
        <f>data!U92</f>
        <v>0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1003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292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985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1012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Lourdes Medical Center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234</v>
      </c>
      <c r="C101" s="240" t="s">
        <v>55</v>
      </c>
      <c r="D101" s="240" t="s">
        <v>56</v>
      </c>
      <c r="E101" s="240" t="s">
        <v>57</v>
      </c>
      <c r="F101" s="240" t="s">
        <v>58</v>
      </c>
      <c r="G101" s="240" t="s">
        <v>59</v>
      </c>
      <c r="H101" s="240" t="s">
        <v>60</v>
      </c>
      <c r="I101" s="240" t="s">
        <v>61</v>
      </c>
    </row>
    <row r="102" spans="1:9" ht="20.100000000000001" customHeight="1" x14ac:dyDescent="0.2">
      <c r="A102" s="241">
        <v>2</v>
      </c>
      <c r="B102" s="242" t="s">
        <v>987</v>
      </c>
      <c r="C102" s="244" t="s">
        <v>1013</v>
      </c>
      <c r="D102" s="244" t="s">
        <v>1014</v>
      </c>
      <c r="E102" s="244" t="s">
        <v>1014</v>
      </c>
      <c r="F102" s="244" t="s">
        <v>139</v>
      </c>
      <c r="G102" s="244"/>
      <c r="H102" s="244" t="s">
        <v>141</v>
      </c>
      <c r="I102" s="244"/>
    </row>
    <row r="103" spans="1:9" ht="20.100000000000001" customHeight="1" x14ac:dyDescent="0.2">
      <c r="A103" s="241"/>
      <c r="B103" s="242"/>
      <c r="C103" s="244" t="s">
        <v>200</v>
      </c>
      <c r="D103" s="244" t="s">
        <v>201</v>
      </c>
      <c r="E103" s="244" t="s">
        <v>202</v>
      </c>
      <c r="F103" s="244" t="s">
        <v>203</v>
      </c>
      <c r="G103" s="244" t="s">
        <v>140</v>
      </c>
      <c r="H103" s="244" t="s">
        <v>197</v>
      </c>
      <c r="I103" s="244" t="s">
        <v>142</v>
      </c>
    </row>
    <row r="104" spans="1:9" ht="20.100000000000001" customHeight="1" x14ac:dyDescent="0.2">
      <c r="A104" s="230">
        <v>3</v>
      </c>
      <c r="B104" s="238" t="s">
        <v>991</v>
      </c>
      <c r="C104" s="239" t="s">
        <v>249</v>
      </c>
      <c r="D104" s="240" t="s">
        <v>1015</v>
      </c>
      <c r="E104" s="240" t="s">
        <v>1015</v>
      </c>
      <c r="F104" s="240" t="s">
        <v>1015</v>
      </c>
      <c r="G104" s="250"/>
      <c r="H104" s="240" t="s">
        <v>251</v>
      </c>
      <c r="I104" s="240" t="s">
        <v>252</v>
      </c>
    </row>
    <row r="105" spans="1:9" ht="20.100000000000001" customHeight="1" x14ac:dyDescent="0.2">
      <c r="A105" s="230">
        <v>4</v>
      </c>
      <c r="B105" s="238" t="s">
        <v>259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260</v>
      </c>
      <c r="C106" s="245">
        <f>data!X60</f>
        <v>3.3246105769230767</v>
      </c>
      <c r="D106" s="245">
        <f>data!Y60</f>
        <v>18.153925769230771</v>
      </c>
      <c r="E106" s="245">
        <f>data!Z60</f>
        <v>0</v>
      </c>
      <c r="F106" s="245">
        <f>data!AA60</f>
        <v>1.3469230769230769</v>
      </c>
      <c r="G106" s="245">
        <f>data!AB60</f>
        <v>8.7825789423076923</v>
      </c>
      <c r="H106" s="245">
        <f>data!AC60</f>
        <v>7.0910746153846151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261</v>
      </c>
      <c r="C107" s="238">
        <f>data!X61</f>
        <v>341255.00999999995</v>
      </c>
      <c r="D107" s="238">
        <f>data!Y61</f>
        <v>1505213.8600000006</v>
      </c>
      <c r="E107" s="238">
        <f>data!Z61</f>
        <v>0</v>
      </c>
      <c r="F107" s="238">
        <f>data!AA61</f>
        <v>202494.17</v>
      </c>
      <c r="G107" s="238">
        <f>data!AB61</f>
        <v>1028281.3900000001</v>
      </c>
      <c r="H107" s="238">
        <f>data!AC61</f>
        <v>635024.66000000015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9</v>
      </c>
      <c r="C108" s="238">
        <f>data!X62</f>
        <v>62262</v>
      </c>
      <c r="D108" s="238">
        <f>data!Y62</f>
        <v>274627</v>
      </c>
      <c r="E108" s="238">
        <f>data!Z62</f>
        <v>0</v>
      </c>
      <c r="F108" s="238">
        <f>data!AA62</f>
        <v>36945</v>
      </c>
      <c r="G108" s="238">
        <f>data!AB62</f>
        <v>187610</v>
      </c>
      <c r="H108" s="238">
        <f>data!AC62</f>
        <v>115860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262</v>
      </c>
      <c r="C109" s="238">
        <f>data!X63</f>
        <v>0</v>
      </c>
      <c r="D109" s="238">
        <f>data!Y63</f>
        <v>300000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263</v>
      </c>
      <c r="C110" s="238">
        <f>data!X64</f>
        <v>25912.06</v>
      </c>
      <c r="D110" s="238">
        <f>data!Y64</f>
        <v>58604.140000000007</v>
      </c>
      <c r="E110" s="238">
        <f>data!Z64</f>
        <v>0</v>
      </c>
      <c r="F110" s="238">
        <f>data!AA64</f>
        <v>192209.34</v>
      </c>
      <c r="G110" s="238">
        <f>data!AB64</f>
        <v>6144964.4799999995</v>
      </c>
      <c r="H110" s="238">
        <f>data!AC64</f>
        <v>114032.33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509</v>
      </c>
      <c r="C111" s="238">
        <f>data!X65</f>
        <v>0</v>
      </c>
      <c r="D111" s="238">
        <f>data!Y65</f>
        <v>645.12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510</v>
      </c>
      <c r="C112" s="238">
        <f>data!X66</f>
        <v>737.16</v>
      </c>
      <c r="D112" s="238">
        <f>data!Y66</f>
        <v>13896.15</v>
      </c>
      <c r="E112" s="238">
        <f>data!Z66</f>
        <v>0</v>
      </c>
      <c r="F112" s="238">
        <f>data!AA66</f>
        <v>0</v>
      </c>
      <c r="G112" s="238">
        <f>data!AB66</f>
        <v>142267.25</v>
      </c>
      <c r="H112" s="238">
        <f>data!AC66</f>
        <v>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14</v>
      </c>
      <c r="C113" s="238">
        <f>data!X67</f>
        <v>5481</v>
      </c>
      <c r="D113" s="238">
        <f>data!Y67</f>
        <v>37111</v>
      </c>
      <c r="E113" s="238">
        <f>data!Z67</f>
        <v>0</v>
      </c>
      <c r="F113" s="238">
        <f>data!AA67</f>
        <v>13643</v>
      </c>
      <c r="G113" s="238">
        <f>data!AB67</f>
        <v>26099</v>
      </c>
      <c r="H113" s="238">
        <f>data!AC67</f>
        <v>4679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992</v>
      </c>
      <c r="C114" s="238">
        <f>data!X68</f>
        <v>0</v>
      </c>
      <c r="D114" s="238">
        <f>data!Y68</f>
        <v>185785.93</v>
      </c>
      <c r="E114" s="238">
        <f>data!Z68</f>
        <v>0</v>
      </c>
      <c r="F114" s="238">
        <f>data!AA68</f>
        <v>0</v>
      </c>
      <c r="G114" s="238">
        <f>data!AB68</f>
        <v>18513.82</v>
      </c>
      <c r="H114" s="238">
        <f>data!AC68</f>
        <v>-4713.7299999999996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993</v>
      </c>
      <c r="C115" s="238">
        <f>data!X69</f>
        <v>0</v>
      </c>
      <c r="D115" s="238">
        <f>data!Y69</f>
        <v>88077.52</v>
      </c>
      <c r="E115" s="238">
        <f>data!Z69</f>
        <v>0</v>
      </c>
      <c r="F115" s="238">
        <f>data!AA69</f>
        <v>212.28</v>
      </c>
      <c r="G115" s="238">
        <f>data!AB69</f>
        <v>80724.600000000006</v>
      </c>
      <c r="H115" s="238">
        <f>data!AC69</f>
        <v>-1102.92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282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994</v>
      </c>
      <c r="C117" s="238">
        <f>data!X85</f>
        <v>435647.22999999992</v>
      </c>
      <c r="D117" s="238">
        <f>data!Y85</f>
        <v>2463960.7200000007</v>
      </c>
      <c r="E117" s="238">
        <f>data!Z85</f>
        <v>0</v>
      </c>
      <c r="F117" s="238">
        <f>data!AA85</f>
        <v>445503.79000000004</v>
      </c>
      <c r="G117" s="238">
        <f>data!AB85</f>
        <v>7628460.5399999991</v>
      </c>
      <c r="H117" s="238">
        <f>data!AC85</f>
        <v>863779.34000000008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284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995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996</v>
      </c>
      <c r="C120" s="238">
        <f>data!X87</f>
        <v>2308360.7200000002</v>
      </c>
      <c r="D120" s="238">
        <f>data!Y87</f>
        <v>662332.7300000001</v>
      </c>
      <c r="E120" s="238">
        <f>data!Z87</f>
        <v>0</v>
      </c>
      <c r="F120" s="238">
        <f>data!AA87</f>
        <v>153124.87</v>
      </c>
      <c r="G120" s="238">
        <f>data!AB87</f>
        <v>4333272.58</v>
      </c>
      <c r="H120" s="238">
        <f>data!AC87</f>
        <v>1912446.1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997</v>
      </c>
      <c r="C121" s="238">
        <f>data!X88</f>
        <v>19922305.300000001</v>
      </c>
      <c r="D121" s="238">
        <f>data!Y88</f>
        <v>7930051.419999999</v>
      </c>
      <c r="E121" s="238">
        <f>data!Z88</f>
        <v>0</v>
      </c>
      <c r="F121" s="238">
        <f>data!AA88</f>
        <v>1924647.49</v>
      </c>
      <c r="G121" s="238">
        <f>data!AB88</f>
        <v>24432794.59</v>
      </c>
      <c r="H121" s="238">
        <f>data!AC88</f>
        <v>3406608.63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998</v>
      </c>
      <c r="C122" s="238">
        <f>data!X89</f>
        <v>22230666.02</v>
      </c>
      <c r="D122" s="238">
        <f>data!Y89</f>
        <v>8592384.1499999985</v>
      </c>
      <c r="E122" s="238">
        <f>data!Z89</f>
        <v>0</v>
      </c>
      <c r="F122" s="238">
        <f>data!AA89</f>
        <v>2077772.3599999999</v>
      </c>
      <c r="G122" s="238">
        <f>data!AB89</f>
        <v>28766067.170000002</v>
      </c>
      <c r="H122" s="238">
        <f>data!AC89</f>
        <v>5319054.7300000004</v>
      </c>
      <c r="I122" s="238">
        <f>data!AD89</f>
        <v>0</v>
      </c>
    </row>
    <row r="123" spans="1:9" ht="20.100000000000001" customHeight="1" x14ac:dyDescent="0.2">
      <c r="A123" s="230" t="s">
        <v>999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1000</v>
      </c>
      <c r="C124" s="238">
        <f>data!X90</f>
        <v>418.5</v>
      </c>
      <c r="D124" s="238">
        <f>data!Y90</f>
        <v>2833.7999999999997</v>
      </c>
      <c r="E124" s="238">
        <f>data!Z90</f>
        <v>0</v>
      </c>
      <c r="F124" s="238">
        <f>data!AA90</f>
        <v>1041.8000000000002</v>
      </c>
      <c r="G124" s="238">
        <f>data!AB90</f>
        <v>1992.9</v>
      </c>
      <c r="H124" s="238">
        <f>data!AC90</f>
        <v>357.29999999999995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1001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1002</v>
      </c>
      <c r="C126" s="238">
        <f>data!X92</f>
        <v>0</v>
      </c>
      <c r="D126" s="238">
        <f>data!Y92</f>
        <v>0</v>
      </c>
      <c r="E126" s="238">
        <f>data!Z92</f>
        <v>0</v>
      </c>
      <c r="F126" s="238">
        <f>data!AA92</f>
        <v>0</v>
      </c>
      <c r="G126" s="238">
        <f>data!AB92</f>
        <v>0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1003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292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985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1016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Lourdes Medical Center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234</v>
      </c>
      <c r="C133" s="240" t="s">
        <v>62</v>
      </c>
      <c r="D133" s="240" t="s">
        <v>63</v>
      </c>
      <c r="E133" s="240" t="s">
        <v>64</v>
      </c>
      <c r="F133" s="240" t="s">
        <v>65</v>
      </c>
      <c r="G133" s="240" t="s">
        <v>66</v>
      </c>
      <c r="H133" s="240" t="s">
        <v>67</v>
      </c>
      <c r="I133" s="240" t="s">
        <v>68</v>
      </c>
    </row>
    <row r="134" spans="1:14" ht="20.100000000000001" customHeight="1" x14ac:dyDescent="0.2">
      <c r="A134" s="241">
        <v>2</v>
      </c>
      <c r="B134" s="242" t="s">
        <v>987</v>
      </c>
      <c r="C134" s="244" t="s">
        <v>120</v>
      </c>
      <c r="D134" s="244" t="s">
        <v>121</v>
      </c>
      <c r="E134" s="244" t="s">
        <v>143</v>
      </c>
      <c r="F134" s="244"/>
      <c r="G134" s="244" t="s">
        <v>1017</v>
      </c>
      <c r="H134" s="244"/>
      <c r="I134" s="244" t="s">
        <v>147</v>
      </c>
    </row>
    <row r="135" spans="1:14" ht="20.100000000000001" customHeight="1" x14ac:dyDescent="0.2">
      <c r="A135" s="241"/>
      <c r="B135" s="242"/>
      <c r="C135" s="244" t="s">
        <v>197</v>
      </c>
      <c r="D135" s="244" t="s">
        <v>204</v>
      </c>
      <c r="E135" s="244" t="s">
        <v>196</v>
      </c>
      <c r="F135" s="244" t="s">
        <v>144</v>
      </c>
      <c r="G135" s="244" t="s">
        <v>205</v>
      </c>
      <c r="H135" s="244" t="s">
        <v>146</v>
      </c>
      <c r="I135" s="244" t="s">
        <v>197</v>
      </c>
    </row>
    <row r="136" spans="1:14" ht="20.100000000000001" customHeight="1" x14ac:dyDescent="0.2">
      <c r="A136" s="230">
        <v>3</v>
      </c>
      <c r="B136" s="238" t="s">
        <v>991</v>
      </c>
      <c r="C136" s="240" t="s">
        <v>251</v>
      </c>
      <c r="D136" s="240" t="s">
        <v>253</v>
      </c>
      <c r="E136" s="240" t="s">
        <v>253</v>
      </c>
      <c r="F136" s="240" t="s">
        <v>254</v>
      </c>
      <c r="G136" s="239" t="s">
        <v>1018</v>
      </c>
      <c r="H136" s="240" t="s">
        <v>253</v>
      </c>
      <c r="I136" s="240" t="s">
        <v>251</v>
      </c>
    </row>
    <row r="137" spans="1:14" ht="20.100000000000001" customHeight="1" x14ac:dyDescent="0.25">
      <c r="A137" s="230">
        <v>4</v>
      </c>
      <c r="B137" s="238" t="s">
        <v>259</v>
      </c>
      <c r="C137" s="238">
        <f>data!AE59</f>
        <v>0</v>
      </c>
      <c r="D137" s="238">
        <f>data!AF59</f>
        <v>0</v>
      </c>
      <c r="E137" s="238">
        <f>data!AG59</f>
        <v>23010</v>
      </c>
      <c r="F137" s="238">
        <f>data!AH59</f>
        <v>0</v>
      </c>
      <c r="G137" s="238">
        <f>data!AI59</f>
        <v>0</v>
      </c>
      <c r="H137" s="238">
        <f>data!AJ59</f>
        <v>78812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260</v>
      </c>
      <c r="C138" s="245">
        <f>data!AE60</f>
        <v>19.043491009615384</v>
      </c>
      <c r="D138" s="245">
        <f>data!AF60</f>
        <v>0</v>
      </c>
      <c r="E138" s="245">
        <f>data!AG60</f>
        <v>31.252338076923078</v>
      </c>
      <c r="F138" s="245">
        <f>data!AH60</f>
        <v>0</v>
      </c>
      <c r="G138" s="245">
        <f>data!AI60</f>
        <v>0</v>
      </c>
      <c r="H138" s="245">
        <f>data!AJ60</f>
        <v>25.735583038461538</v>
      </c>
      <c r="I138" s="245">
        <f>data!AK60</f>
        <v>2.0783557692307695</v>
      </c>
    </row>
    <row r="139" spans="1:14" ht="20.100000000000001" customHeight="1" x14ac:dyDescent="0.2">
      <c r="A139" s="230">
        <v>6</v>
      </c>
      <c r="B139" s="238" t="s">
        <v>261</v>
      </c>
      <c r="C139" s="238">
        <f>data!AE61</f>
        <v>1728963.8599999999</v>
      </c>
      <c r="D139" s="238">
        <f>data!AF61</f>
        <v>0</v>
      </c>
      <c r="E139" s="238">
        <f>data!AG61</f>
        <v>2903564.21</v>
      </c>
      <c r="F139" s="238">
        <f>data!AH61</f>
        <v>0</v>
      </c>
      <c r="G139" s="238">
        <f>data!AI61</f>
        <v>0</v>
      </c>
      <c r="H139" s="238">
        <f>data!AJ61</f>
        <v>11244098.770000001</v>
      </c>
      <c r="I139" s="238">
        <f>data!AK61</f>
        <v>947690.31</v>
      </c>
    </row>
    <row r="140" spans="1:14" ht="20.100000000000001" customHeight="1" x14ac:dyDescent="0.2">
      <c r="A140" s="230">
        <v>7</v>
      </c>
      <c r="B140" s="238" t="s">
        <v>9</v>
      </c>
      <c r="C140" s="238">
        <f>data!AE62</f>
        <v>315450</v>
      </c>
      <c r="D140" s="238">
        <f>data!AF62</f>
        <v>0</v>
      </c>
      <c r="E140" s="238">
        <f>data!AG62</f>
        <v>529756</v>
      </c>
      <c r="F140" s="238">
        <f>data!AH62</f>
        <v>0</v>
      </c>
      <c r="G140" s="238">
        <f>data!AI62</f>
        <v>0</v>
      </c>
      <c r="H140" s="238">
        <f>data!AJ62</f>
        <v>2051488</v>
      </c>
      <c r="I140" s="238">
        <f>data!AK62</f>
        <v>172906</v>
      </c>
    </row>
    <row r="141" spans="1:14" ht="20.100000000000001" customHeight="1" x14ac:dyDescent="0.2">
      <c r="A141" s="230">
        <v>8</v>
      </c>
      <c r="B141" s="238" t="s">
        <v>262</v>
      </c>
      <c r="C141" s="238">
        <f>data!AE63</f>
        <v>0</v>
      </c>
      <c r="D141" s="238">
        <f>data!AF63</f>
        <v>0</v>
      </c>
      <c r="E141" s="238">
        <f>data!AG63</f>
        <v>924010.27</v>
      </c>
      <c r="F141" s="238">
        <f>data!AH63</f>
        <v>0</v>
      </c>
      <c r="G141" s="238">
        <f>data!AI63</f>
        <v>0</v>
      </c>
      <c r="H141" s="238">
        <f>data!AJ63</f>
        <v>56.069999999999709</v>
      </c>
      <c r="I141" s="238">
        <f>data!AK63</f>
        <v>132698.35</v>
      </c>
    </row>
    <row r="142" spans="1:14" ht="20.100000000000001" customHeight="1" x14ac:dyDescent="0.2">
      <c r="A142" s="230">
        <v>9</v>
      </c>
      <c r="B142" s="238" t="s">
        <v>263</v>
      </c>
      <c r="C142" s="238">
        <f>data!AE64</f>
        <v>23716.22</v>
      </c>
      <c r="D142" s="238">
        <f>data!AF64</f>
        <v>0</v>
      </c>
      <c r="E142" s="238">
        <f>data!AG64</f>
        <v>421616.72</v>
      </c>
      <c r="F142" s="238">
        <f>data!AH64</f>
        <v>0</v>
      </c>
      <c r="G142" s="238">
        <f>data!AI64</f>
        <v>0</v>
      </c>
      <c r="H142" s="238">
        <f>data!AJ64</f>
        <v>799823.15000000014</v>
      </c>
      <c r="I142" s="238">
        <f>data!AK64</f>
        <v>73219.67</v>
      </c>
    </row>
    <row r="143" spans="1:14" ht="20.100000000000001" customHeight="1" x14ac:dyDescent="0.2">
      <c r="A143" s="230">
        <v>10</v>
      </c>
      <c r="B143" s="238" t="s">
        <v>509</v>
      </c>
      <c r="C143" s="238">
        <f>data!AE65</f>
        <v>838.5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51857</v>
      </c>
      <c r="I143" s="238">
        <f>data!AK65</f>
        <v>36066.47</v>
      </c>
    </row>
    <row r="144" spans="1:14" ht="20.100000000000001" customHeight="1" x14ac:dyDescent="0.2">
      <c r="A144" s="230">
        <v>11</v>
      </c>
      <c r="B144" s="238" t="s">
        <v>510</v>
      </c>
      <c r="C144" s="238">
        <f>data!AE66</f>
        <v>11505.199999999999</v>
      </c>
      <c r="D144" s="238">
        <f>data!AF66</f>
        <v>0</v>
      </c>
      <c r="E144" s="238">
        <f>data!AG66</f>
        <v>143505.9</v>
      </c>
      <c r="F144" s="238">
        <f>data!AH66</f>
        <v>0</v>
      </c>
      <c r="G144" s="238">
        <f>data!AI66</f>
        <v>0</v>
      </c>
      <c r="H144" s="238">
        <f>data!AJ66</f>
        <v>240044.95000000007</v>
      </c>
      <c r="I144" s="238">
        <f>data!AK66</f>
        <v>249817.64999999997</v>
      </c>
    </row>
    <row r="145" spans="1:9" ht="20.100000000000001" customHeight="1" x14ac:dyDescent="0.2">
      <c r="A145" s="230">
        <v>12</v>
      </c>
      <c r="B145" s="238" t="s">
        <v>14</v>
      </c>
      <c r="C145" s="238">
        <f>data!AE67</f>
        <v>18053</v>
      </c>
      <c r="D145" s="238">
        <f>data!AF67</f>
        <v>0</v>
      </c>
      <c r="E145" s="238">
        <f>data!AG67</f>
        <v>50147</v>
      </c>
      <c r="F145" s="238">
        <f>data!AH67</f>
        <v>0</v>
      </c>
      <c r="G145" s="238">
        <f>data!AI67</f>
        <v>0</v>
      </c>
      <c r="H145" s="238">
        <f>data!AJ67</f>
        <v>38853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992</v>
      </c>
      <c r="C146" s="238">
        <f>data!AE68</f>
        <v>148378.76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755911.4</v>
      </c>
      <c r="I146" s="238">
        <f>data!AK68</f>
        <v>142982.85</v>
      </c>
    </row>
    <row r="147" spans="1:9" ht="20.100000000000001" customHeight="1" x14ac:dyDescent="0.2">
      <c r="A147" s="230">
        <v>14</v>
      </c>
      <c r="B147" s="238" t="s">
        <v>993</v>
      </c>
      <c r="C147" s="238">
        <f>data!AE69</f>
        <v>43518.270000000004</v>
      </c>
      <c r="D147" s="238">
        <f>data!AF69</f>
        <v>0</v>
      </c>
      <c r="E147" s="238">
        <f>data!AG69</f>
        <v>298626</v>
      </c>
      <c r="F147" s="238">
        <f>data!AH69</f>
        <v>0</v>
      </c>
      <c r="G147" s="238">
        <f>data!AI69</f>
        <v>0</v>
      </c>
      <c r="H147" s="238">
        <f>data!AJ69</f>
        <v>1854160.6799999997</v>
      </c>
      <c r="I147" s="238">
        <f>data!AK69</f>
        <v>166576.46</v>
      </c>
    </row>
    <row r="148" spans="1:9" ht="20.100000000000001" customHeight="1" x14ac:dyDescent="0.2">
      <c r="A148" s="230">
        <v>15</v>
      </c>
      <c r="B148" s="238" t="s">
        <v>282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994</v>
      </c>
      <c r="C149" s="238">
        <f>data!AE85</f>
        <v>2290423.81</v>
      </c>
      <c r="D149" s="238">
        <f>data!AF85</f>
        <v>0</v>
      </c>
      <c r="E149" s="238">
        <f>data!AG85</f>
        <v>5271226.1000000006</v>
      </c>
      <c r="F149" s="238">
        <f>data!AH85</f>
        <v>0</v>
      </c>
      <c r="G149" s="238">
        <f>data!AI85</f>
        <v>0</v>
      </c>
      <c r="H149" s="238">
        <f>data!AJ85</f>
        <v>17036293.020000003</v>
      </c>
      <c r="I149" s="238">
        <f>data!AK85</f>
        <v>1921957.76</v>
      </c>
    </row>
    <row r="150" spans="1:9" ht="20.100000000000001" customHeight="1" x14ac:dyDescent="0.2">
      <c r="A150" s="230">
        <v>17</v>
      </c>
      <c r="B150" s="238" t="s">
        <v>284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995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996</v>
      </c>
      <c r="C152" s="238">
        <f>data!AE87</f>
        <v>3024815.5700000003</v>
      </c>
      <c r="D152" s="238">
        <f>data!AF87</f>
        <v>0</v>
      </c>
      <c r="E152" s="238">
        <f>data!AG87</f>
        <v>2618405.9900000002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1957167.5499999998</v>
      </c>
    </row>
    <row r="153" spans="1:9" ht="20.100000000000001" customHeight="1" x14ac:dyDescent="0.2">
      <c r="A153" s="230">
        <v>20</v>
      </c>
      <c r="B153" s="246" t="s">
        <v>997</v>
      </c>
      <c r="C153" s="238">
        <f>data!AE88</f>
        <v>12770422.550000001</v>
      </c>
      <c r="D153" s="238">
        <f>data!AF88</f>
        <v>0</v>
      </c>
      <c r="E153" s="238">
        <f>data!AG88</f>
        <v>40885374.039999999</v>
      </c>
      <c r="F153" s="238">
        <f>data!AH88</f>
        <v>0</v>
      </c>
      <c r="G153" s="238">
        <f>data!AI88</f>
        <v>0</v>
      </c>
      <c r="H153" s="238">
        <f>data!AJ88</f>
        <v>28640661.02999999</v>
      </c>
      <c r="I153" s="238">
        <f>data!AK88</f>
        <v>3801354.7299999995</v>
      </c>
    </row>
    <row r="154" spans="1:9" ht="20.100000000000001" customHeight="1" x14ac:dyDescent="0.2">
      <c r="A154" s="230">
        <v>21</v>
      </c>
      <c r="B154" s="246" t="s">
        <v>998</v>
      </c>
      <c r="C154" s="238">
        <f>data!AE89</f>
        <v>15795238.120000001</v>
      </c>
      <c r="D154" s="238">
        <f>data!AF89</f>
        <v>0</v>
      </c>
      <c r="E154" s="238">
        <f>data!AG89</f>
        <v>43503780.030000001</v>
      </c>
      <c r="F154" s="238">
        <f>data!AH89</f>
        <v>0</v>
      </c>
      <c r="G154" s="238">
        <f>data!AI89</f>
        <v>0</v>
      </c>
      <c r="H154" s="238">
        <f>data!AJ89</f>
        <v>28640661.02999999</v>
      </c>
      <c r="I154" s="238">
        <f>data!AK89</f>
        <v>5758522.2799999993</v>
      </c>
    </row>
    <row r="155" spans="1:9" ht="20.100000000000001" customHeight="1" x14ac:dyDescent="0.2">
      <c r="A155" s="230" t="s">
        <v>999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1000</v>
      </c>
      <c r="C156" s="238">
        <f>data!AE90</f>
        <v>1378.5</v>
      </c>
      <c r="D156" s="238">
        <f>data!AF90</f>
        <v>0</v>
      </c>
      <c r="E156" s="238">
        <f>data!AG90</f>
        <v>3829.2000000000003</v>
      </c>
      <c r="F156" s="238">
        <f>data!AH90</f>
        <v>0</v>
      </c>
      <c r="G156" s="238">
        <f>data!AI90</f>
        <v>0</v>
      </c>
      <c r="H156" s="238">
        <f>data!AJ90</f>
        <v>2966.8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1001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1002</v>
      </c>
      <c r="C158" s="238">
        <f>data!AE92</f>
        <v>0</v>
      </c>
      <c r="D158" s="238">
        <f>data!AF92</f>
        <v>0</v>
      </c>
      <c r="E158" s="238">
        <f>data!AG92</f>
        <v>0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1003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292</v>
      </c>
      <c r="C160" s="245">
        <f>data!AE94</f>
        <v>0</v>
      </c>
      <c r="D160" s="245">
        <f>data!AF94</f>
        <v>0</v>
      </c>
      <c r="E160" s="245">
        <f>data!AG94</f>
        <v>0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985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1019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Lourdes Medical Center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234</v>
      </c>
      <c r="C165" s="240" t="s">
        <v>69</v>
      </c>
      <c r="D165" s="240" t="s">
        <v>70</v>
      </c>
      <c r="E165" s="240" t="s">
        <v>71</v>
      </c>
      <c r="F165" s="240" t="s">
        <v>72</v>
      </c>
      <c r="G165" s="240" t="s">
        <v>73</v>
      </c>
      <c r="H165" s="240" t="s">
        <v>74</v>
      </c>
      <c r="I165" s="240" t="s">
        <v>75</v>
      </c>
    </row>
    <row r="166" spans="1:9" ht="20.100000000000001" customHeight="1" x14ac:dyDescent="0.2">
      <c r="A166" s="241">
        <v>2</v>
      </c>
      <c r="B166" s="242" t="s">
        <v>987</v>
      </c>
      <c r="C166" s="244" t="s">
        <v>148</v>
      </c>
      <c r="D166" s="244" t="s">
        <v>149</v>
      </c>
      <c r="E166" s="244" t="s">
        <v>135</v>
      </c>
      <c r="F166" s="244" t="s">
        <v>150</v>
      </c>
      <c r="G166" s="244" t="s">
        <v>1020</v>
      </c>
      <c r="H166" s="244" t="s">
        <v>152</v>
      </c>
      <c r="I166" s="244" t="s">
        <v>153</v>
      </c>
    </row>
    <row r="167" spans="1:9" ht="20.100000000000001" customHeight="1" x14ac:dyDescent="0.2">
      <c r="A167" s="241"/>
      <c r="B167" s="242"/>
      <c r="C167" s="244" t="s">
        <v>197</v>
      </c>
      <c r="D167" s="244" t="s">
        <v>197</v>
      </c>
      <c r="E167" s="244" t="s">
        <v>1021</v>
      </c>
      <c r="F167" s="244" t="s">
        <v>207</v>
      </c>
      <c r="G167" s="244" t="s">
        <v>146</v>
      </c>
      <c r="H167" s="243" t="s">
        <v>1022</v>
      </c>
      <c r="I167" s="244" t="s">
        <v>194</v>
      </c>
    </row>
    <row r="168" spans="1:9" ht="20.100000000000001" customHeight="1" x14ac:dyDescent="0.2">
      <c r="A168" s="230">
        <v>3</v>
      </c>
      <c r="B168" s="238" t="s">
        <v>991</v>
      </c>
      <c r="C168" s="240" t="s">
        <v>251</v>
      </c>
      <c r="D168" s="240" t="s">
        <v>251</v>
      </c>
      <c r="E168" s="240" t="s">
        <v>242</v>
      </c>
      <c r="F168" s="240" t="s">
        <v>252</v>
      </c>
      <c r="G168" s="240" t="s">
        <v>253</v>
      </c>
      <c r="H168" s="240" t="s">
        <v>254</v>
      </c>
      <c r="I168" s="240" t="s">
        <v>253</v>
      </c>
    </row>
    <row r="169" spans="1:9" ht="20.100000000000001" customHeight="1" x14ac:dyDescent="0.2">
      <c r="A169" s="230">
        <v>4</v>
      </c>
      <c r="B169" s="238" t="s">
        <v>259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260</v>
      </c>
      <c r="C170" s="245">
        <f>data!AL60</f>
        <v>1.9674621153846155</v>
      </c>
      <c r="D170" s="245">
        <f>data!AM60</f>
        <v>0</v>
      </c>
      <c r="E170" s="245">
        <f>data!AN60</f>
        <v>0</v>
      </c>
      <c r="F170" s="245">
        <f>data!AO60</f>
        <v>3.6698173076923073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261</v>
      </c>
      <c r="C171" s="238">
        <f>data!AL61</f>
        <v>208936.76</v>
      </c>
      <c r="D171" s="238">
        <f>data!AM61</f>
        <v>0</v>
      </c>
      <c r="E171" s="238">
        <f>data!AN61</f>
        <v>0</v>
      </c>
      <c r="F171" s="238">
        <f>data!AO61</f>
        <v>294300.55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9</v>
      </c>
      <c r="C172" s="238">
        <f>data!AL62</f>
        <v>38121</v>
      </c>
      <c r="D172" s="238">
        <f>data!AM62</f>
        <v>0</v>
      </c>
      <c r="E172" s="238">
        <f>data!AN62</f>
        <v>0</v>
      </c>
      <c r="F172" s="238">
        <f>data!AO62</f>
        <v>53695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262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263</v>
      </c>
      <c r="C174" s="238">
        <f>data!AL64</f>
        <v>995</v>
      </c>
      <c r="D174" s="238">
        <f>data!AM64</f>
        <v>0</v>
      </c>
      <c r="E174" s="238">
        <f>data!AN64</f>
        <v>0</v>
      </c>
      <c r="F174" s="238">
        <f>data!AO64</f>
        <v>713.5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509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510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14</v>
      </c>
      <c r="C177" s="238">
        <f>data!AL67</f>
        <v>1943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992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993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282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994</v>
      </c>
      <c r="C181" s="238">
        <f>data!AL85</f>
        <v>249995.76</v>
      </c>
      <c r="D181" s="238">
        <f>data!AM85</f>
        <v>0</v>
      </c>
      <c r="E181" s="238">
        <f>data!AN85</f>
        <v>0</v>
      </c>
      <c r="F181" s="238">
        <f>data!AO85</f>
        <v>348709.05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284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995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996</v>
      </c>
      <c r="C184" s="238">
        <f>data!AL87</f>
        <v>840919.08000000007</v>
      </c>
      <c r="D184" s="238">
        <f>data!AM87</f>
        <v>0</v>
      </c>
      <c r="E184" s="238">
        <f>data!AN87</f>
        <v>0</v>
      </c>
      <c r="F184" s="238">
        <f>data!AO87</f>
        <v>1533.95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997</v>
      </c>
      <c r="C185" s="238">
        <f>data!AL88</f>
        <v>513102.55000000005</v>
      </c>
      <c r="D185" s="238">
        <f>data!AM88</f>
        <v>0</v>
      </c>
      <c r="E185" s="238">
        <f>data!AN88</f>
        <v>0</v>
      </c>
      <c r="F185" s="238">
        <f>data!AO88</f>
        <v>332106.83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998</v>
      </c>
      <c r="C186" s="238">
        <f>data!AL89</f>
        <v>1354021.6300000001</v>
      </c>
      <c r="D186" s="238">
        <f>data!AM89</f>
        <v>0</v>
      </c>
      <c r="E186" s="238">
        <f>data!AN89</f>
        <v>0</v>
      </c>
      <c r="F186" s="238">
        <f>data!AO89</f>
        <v>333640.78000000003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999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1000</v>
      </c>
      <c r="C188" s="238">
        <f>data!AL90</f>
        <v>148.4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1001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1002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1003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292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985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1023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Lourdes Medical Center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234</v>
      </c>
      <c r="C197" s="240" t="s">
        <v>76</v>
      </c>
      <c r="D197" s="240" t="s">
        <v>77</v>
      </c>
      <c r="E197" s="240" t="s">
        <v>78</v>
      </c>
      <c r="F197" s="240" t="s">
        <v>79</v>
      </c>
      <c r="G197" s="240" t="s">
        <v>80</v>
      </c>
      <c r="H197" s="240" t="s">
        <v>81</v>
      </c>
      <c r="I197" s="240" t="s">
        <v>82</v>
      </c>
    </row>
    <row r="198" spans="1:9" ht="20.100000000000001" customHeight="1" x14ac:dyDescent="0.2">
      <c r="A198" s="241">
        <v>2</v>
      </c>
      <c r="B198" s="242" t="s">
        <v>987</v>
      </c>
      <c r="C198" s="244"/>
      <c r="D198" s="244" t="s">
        <v>155</v>
      </c>
      <c r="E198" s="244" t="s">
        <v>156</v>
      </c>
      <c r="F198" s="244" t="s">
        <v>157</v>
      </c>
      <c r="G198" s="244" t="s">
        <v>1024</v>
      </c>
      <c r="H198" s="244" t="s">
        <v>159</v>
      </c>
      <c r="I198" s="244"/>
    </row>
    <row r="199" spans="1:9" ht="20.100000000000001" customHeight="1" x14ac:dyDescent="0.2">
      <c r="A199" s="241"/>
      <c r="B199" s="242"/>
      <c r="C199" s="244" t="s">
        <v>154</v>
      </c>
      <c r="D199" s="244" t="s">
        <v>256</v>
      </c>
      <c r="E199" s="244" t="s">
        <v>1025</v>
      </c>
      <c r="F199" s="244" t="s">
        <v>211</v>
      </c>
      <c r="G199" s="244" t="s">
        <v>226</v>
      </c>
      <c r="H199" s="244" t="s">
        <v>213</v>
      </c>
      <c r="I199" s="244" t="s">
        <v>160</v>
      </c>
    </row>
    <row r="200" spans="1:9" ht="20.100000000000001" customHeight="1" x14ac:dyDescent="0.2">
      <c r="A200" s="230">
        <v>3</v>
      </c>
      <c r="B200" s="238" t="s">
        <v>991</v>
      </c>
      <c r="C200" s="240" t="s">
        <v>251</v>
      </c>
      <c r="D200" s="240" t="s">
        <v>256</v>
      </c>
      <c r="E200" s="240" t="s">
        <v>253</v>
      </c>
      <c r="F200" s="250"/>
      <c r="G200" s="250"/>
      <c r="H200" s="250"/>
      <c r="I200" s="240" t="s">
        <v>257</v>
      </c>
    </row>
    <row r="201" spans="1:9" ht="20.100000000000001" customHeight="1" x14ac:dyDescent="0.2">
      <c r="A201" s="230">
        <v>4</v>
      </c>
      <c r="B201" s="238" t="s">
        <v>259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67448</v>
      </c>
    </row>
    <row r="202" spans="1:9" ht="20.100000000000001" customHeight="1" x14ac:dyDescent="0.2">
      <c r="A202" s="230">
        <v>5</v>
      </c>
      <c r="B202" s="238" t="s">
        <v>260</v>
      </c>
      <c r="C202" s="245">
        <f>data!AS60</f>
        <v>1</v>
      </c>
      <c r="D202" s="245">
        <f>data!AT60</f>
        <v>0</v>
      </c>
      <c r="E202" s="245">
        <f>data!AU60</f>
        <v>0</v>
      </c>
      <c r="F202" s="245">
        <f>data!AV60</f>
        <v>6.464547548076923</v>
      </c>
      <c r="G202" s="245">
        <f>data!AW60</f>
        <v>0</v>
      </c>
      <c r="H202" s="245">
        <f>data!AX60</f>
        <v>0</v>
      </c>
      <c r="I202" s="245">
        <f>data!AY60</f>
        <v>2.1086538461538462E-2</v>
      </c>
    </row>
    <row r="203" spans="1:9" ht="20.100000000000001" customHeight="1" x14ac:dyDescent="0.2">
      <c r="A203" s="230">
        <v>6</v>
      </c>
      <c r="B203" s="238" t="s">
        <v>261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793899.92999999993</v>
      </c>
      <c r="G203" s="238">
        <f>data!AW61</f>
        <v>0</v>
      </c>
      <c r="H203" s="238">
        <f>data!AX61</f>
        <v>0</v>
      </c>
      <c r="I203" s="238">
        <f>data!AY61</f>
        <v>0</v>
      </c>
    </row>
    <row r="204" spans="1:9" ht="20.100000000000001" customHeight="1" x14ac:dyDescent="0.2">
      <c r="A204" s="230">
        <v>7</v>
      </c>
      <c r="B204" s="238" t="s">
        <v>9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144847</v>
      </c>
      <c r="G204" s="238">
        <f>data!AW62</f>
        <v>0</v>
      </c>
      <c r="H204" s="238">
        <f>data!AX62</f>
        <v>0</v>
      </c>
      <c r="I204" s="238">
        <f>data!AY62</f>
        <v>0</v>
      </c>
    </row>
    <row r="205" spans="1:9" ht="20.100000000000001" customHeight="1" x14ac:dyDescent="0.2">
      <c r="A205" s="230">
        <v>8</v>
      </c>
      <c r="B205" s="238" t="s">
        <v>262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263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9467.85</v>
      </c>
      <c r="G206" s="238">
        <f>data!AW64</f>
        <v>0</v>
      </c>
      <c r="H206" s="238">
        <f>data!AX64</f>
        <v>0</v>
      </c>
      <c r="I206" s="238">
        <f>data!AY64</f>
        <v>448722.87999999995</v>
      </c>
    </row>
    <row r="207" spans="1:9" ht="20.100000000000001" customHeight="1" x14ac:dyDescent="0.2">
      <c r="A207" s="230">
        <v>10</v>
      </c>
      <c r="B207" s="238" t="s">
        <v>509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510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10698.890000000001</v>
      </c>
      <c r="G208" s="238">
        <f>data!AW66</f>
        <v>0</v>
      </c>
      <c r="H208" s="238">
        <f>data!AX66</f>
        <v>0</v>
      </c>
      <c r="I208" s="238">
        <f>data!AY66</f>
        <v>1172524.47</v>
      </c>
    </row>
    <row r="209" spans="1:9" ht="20.100000000000001" customHeight="1" x14ac:dyDescent="0.2">
      <c r="A209" s="230">
        <v>12</v>
      </c>
      <c r="B209" s="238" t="s">
        <v>14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13851</v>
      </c>
      <c r="G209" s="238">
        <f>data!AW67</f>
        <v>0</v>
      </c>
      <c r="H209" s="238">
        <f>data!AX67</f>
        <v>0</v>
      </c>
      <c r="I209" s="238">
        <f>data!AY67</f>
        <v>59954</v>
      </c>
    </row>
    <row r="210" spans="1:9" ht="20.100000000000001" customHeight="1" x14ac:dyDescent="0.2">
      <c r="A210" s="230">
        <v>13</v>
      </c>
      <c r="B210" s="238" t="s">
        <v>992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993</v>
      </c>
      <c r="C211" s="238">
        <f>data!AS69</f>
        <v>4474.3599999999997</v>
      </c>
      <c r="D211" s="238">
        <f>data!AT69</f>
        <v>0</v>
      </c>
      <c r="E211" s="238">
        <f>data!AU69</f>
        <v>0</v>
      </c>
      <c r="F211" s="238">
        <f>data!AV69</f>
        <v>710169.37000000011</v>
      </c>
      <c r="G211" s="238">
        <f>data!AW69</f>
        <v>0</v>
      </c>
      <c r="H211" s="238">
        <f>data!AX69</f>
        <v>0</v>
      </c>
      <c r="I211" s="238">
        <f>data!AY69</f>
        <v>17467.52</v>
      </c>
    </row>
    <row r="212" spans="1:9" ht="20.100000000000001" customHeight="1" x14ac:dyDescent="0.2">
      <c r="A212" s="230">
        <v>15</v>
      </c>
      <c r="B212" s="238" t="s">
        <v>282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994</v>
      </c>
      <c r="C213" s="238">
        <f>data!AS85</f>
        <v>4474.3599999999997</v>
      </c>
      <c r="D213" s="238">
        <f>data!AT85</f>
        <v>0</v>
      </c>
      <c r="E213" s="238">
        <f>data!AU85</f>
        <v>0</v>
      </c>
      <c r="F213" s="238">
        <f>data!AV85</f>
        <v>1682934.04</v>
      </c>
      <c r="G213" s="238">
        <f>data!AW85</f>
        <v>0</v>
      </c>
      <c r="H213" s="238">
        <f>data!AX85</f>
        <v>0</v>
      </c>
      <c r="I213" s="238">
        <f>data!AY85</f>
        <v>1698668.8699999999</v>
      </c>
    </row>
    <row r="214" spans="1:9" ht="20.100000000000001" customHeight="1" x14ac:dyDescent="0.2">
      <c r="A214" s="230">
        <v>17</v>
      </c>
      <c r="B214" s="238" t="s">
        <v>284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995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996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997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998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999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1000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1057.7</v>
      </c>
      <c r="G220" s="238">
        <f>data!AW90</f>
        <v>0</v>
      </c>
      <c r="H220" s="238">
        <f>data!AX90</f>
        <v>0</v>
      </c>
      <c r="I220" s="238">
        <f>data!AY90</f>
        <v>4578.0999999999995</v>
      </c>
    </row>
    <row r="221" spans="1:9" ht="20.100000000000001" customHeight="1" x14ac:dyDescent="0.2">
      <c r="A221" s="230">
        <v>23</v>
      </c>
      <c r="B221" s="238" t="s">
        <v>1001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1002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1003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292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985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1026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Lourdes Medical Center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234</v>
      </c>
      <c r="C229" s="240" t="s">
        <v>83</v>
      </c>
      <c r="D229" s="240" t="s">
        <v>84</v>
      </c>
      <c r="E229" s="240" t="s">
        <v>85</v>
      </c>
      <c r="F229" s="240" t="s">
        <v>86</v>
      </c>
      <c r="G229" s="240" t="s">
        <v>87</v>
      </c>
      <c r="H229" s="240" t="s">
        <v>88</v>
      </c>
      <c r="I229" s="240" t="s">
        <v>89</v>
      </c>
    </row>
    <row r="230" spans="1:9" ht="20.100000000000001" customHeight="1" x14ac:dyDescent="0.2">
      <c r="A230" s="241">
        <v>2</v>
      </c>
      <c r="B230" s="242" t="s">
        <v>987</v>
      </c>
      <c r="C230" s="244"/>
      <c r="D230" s="244" t="s">
        <v>162</v>
      </c>
      <c r="E230" s="244" t="s">
        <v>163</v>
      </c>
      <c r="F230" s="244" t="s">
        <v>132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161</v>
      </c>
      <c r="D231" s="244" t="s">
        <v>214</v>
      </c>
      <c r="E231" s="244" t="s">
        <v>1027</v>
      </c>
      <c r="F231" s="244" t="s">
        <v>1028</v>
      </c>
      <c r="G231" s="244" t="s">
        <v>164</v>
      </c>
      <c r="H231" s="244" t="s">
        <v>165</v>
      </c>
      <c r="I231" s="244" t="s">
        <v>166</v>
      </c>
    </row>
    <row r="232" spans="1:9" ht="20.100000000000001" customHeight="1" x14ac:dyDescent="0.2">
      <c r="A232" s="230">
        <v>3</v>
      </c>
      <c r="B232" s="238" t="s">
        <v>991</v>
      </c>
      <c r="C232" s="240" t="s">
        <v>1029</v>
      </c>
      <c r="D232" s="240" t="s">
        <v>1030</v>
      </c>
      <c r="E232" s="250"/>
      <c r="F232" s="250"/>
      <c r="G232" s="250"/>
      <c r="H232" s="240" t="s">
        <v>258</v>
      </c>
      <c r="I232" s="250"/>
    </row>
    <row r="233" spans="1:9" ht="20.100000000000001" customHeight="1" x14ac:dyDescent="0.2">
      <c r="A233" s="230">
        <v>4</v>
      </c>
      <c r="B233" s="238" t="s">
        <v>259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159435.81</v>
      </c>
      <c r="I233" s="250"/>
    </row>
    <row r="234" spans="1:9" ht="20.100000000000001" customHeight="1" x14ac:dyDescent="0.2">
      <c r="A234" s="230">
        <v>5</v>
      </c>
      <c r="B234" s="238" t="s">
        <v>260</v>
      </c>
      <c r="C234" s="245">
        <f>data!AZ60</f>
        <v>0</v>
      </c>
      <c r="D234" s="245">
        <f>data!BA60</f>
        <v>0</v>
      </c>
      <c r="E234" s="245">
        <f>data!BB60</f>
        <v>0</v>
      </c>
      <c r="F234" s="245">
        <f>data!BC60</f>
        <v>0</v>
      </c>
      <c r="G234" s="245">
        <f>data!BD60</f>
        <v>6.6425116826923079</v>
      </c>
      <c r="H234" s="245">
        <f>data!BE60</f>
        <v>10.201914182692306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261</v>
      </c>
      <c r="C235" s="238">
        <f>data!AZ61</f>
        <v>0</v>
      </c>
      <c r="D235" s="238">
        <f>data!BA61</f>
        <v>0</v>
      </c>
      <c r="E235" s="238">
        <f>data!BB61</f>
        <v>0</v>
      </c>
      <c r="F235" s="238">
        <f>data!BC61</f>
        <v>0</v>
      </c>
      <c r="G235" s="238">
        <f>data!BD61</f>
        <v>330251.19999999995</v>
      </c>
      <c r="H235" s="238">
        <f>data!BE61</f>
        <v>703415.85000000009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9</v>
      </c>
      <c r="C236" s="238">
        <f>data!AZ62</f>
        <v>0</v>
      </c>
      <c r="D236" s="238">
        <f>data!BA62</f>
        <v>0</v>
      </c>
      <c r="E236" s="238">
        <f>data!BB62</f>
        <v>0</v>
      </c>
      <c r="F236" s="238">
        <f>data!BC62</f>
        <v>0</v>
      </c>
      <c r="G236" s="238">
        <f>data!BD62</f>
        <v>60254</v>
      </c>
      <c r="H236" s="238">
        <f>data!BE62</f>
        <v>128338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262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263</v>
      </c>
      <c r="C238" s="238">
        <f>data!AZ64</f>
        <v>0</v>
      </c>
      <c r="D238" s="238">
        <f>data!BA64</f>
        <v>65760.81</v>
      </c>
      <c r="E238" s="238">
        <f>data!BB64</f>
        <v>0</v>
      </c>
      <c r="F238" s="238">
        <f>data!BC64</f>
        <v>0</v>
      </c>
      <c r="G238" s="238">
        <f>data!BD64</f>
        <v>2014212.9400000002</v>
      </c>
      <c r="H238" s="238">
        <f>data!BE64</f>
        <v>26784.989999999998</v>
      </c>
      <c r="I238" s="238">
        <f>data!BF64</f>
        <v>104398.31</v>
      </c>
    </row>
    <row r="239" spans="1:9" ht="20.100000000000001" customHeight="1" x14ac:dyDescent="0.2">
      <c r="A239" s="230">
        <v>10</v>
      </c>
      <c r="B239" s="238" t="s">
        <v>509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288.02999999999997</v>
      </c>
      <c r="H239" s="238">
        <f>data!BE65</f>
        <v>690990.76000000013</v>
      </c>
      <c r="I239" s="238">
        <f>data!BF65</f>
        <v>-20863.150000000001</v>
      </c>
    </row>
    <row r="240" spans="1:9" ht="20.100000000000001" customHeight="1" x14ac:dyDescent="0.2">
      <c r="A240" s="230">
        <v>11</v>
      </c>
      <c r="B240" s="238" t="s">
        <v>510</v>
      </c>
      <c r="C240" s="238">
        <f>data!AZ66</f>
        <v>0</v>
      </c>
      <c r="D240" s="238">
        <f>data!BA66</f>
        <v>3893.3999999999942</v>
      </c>
      <c r="E240" s="238">
        <f>data!BB66</f>
        <v>0</v>
      </c>
      <c r="F240" s="238">
        <f>data!BC66</f>
        <v>0</v>
      </c>
      <c r="G240" s="238">
        <f>data!BD66</f>
        <v>107414.45</v>
      </c>
      <c r="H240" s="238">
        <f>data!BE66</f>
        <v>45860.54</v>
      </c>
      <c r="I240" s="238">
        <f>data!BF66</f>
        <v>1196903.5</v>
      </c>
    </row>
    <row r="241" spans="1:9" ht="20.100000000000001" customHeight="1" x14ac:dyDescent="0.2">
      <c r="A241" s="230">
        <v>12</v>
      </c>
      <c r="B241" s="238" t="s">
        <v>14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78724</v>
      </c>
      <c r="H241" s="238">
        <f>data!BE67</f>
        <v>784027</v>
      </c>
      <c r="I241" s="238">
        <f>data!BF67</f>
        <v>22313</v>
      </c>
    </row>
    <row r="242" spans="1:9" ht="20.100000000000001" customHeight="1" x14ac:dyDescent="0.2">
      <c r="A242" s="230">
        <v>13</v>
      </c>
      <c r="B242" s="238" t="s">
        <v>992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993</v>
      </c>
      <c r="C243" s="238">
        <f>data!AZ69</f>
        <v>0</v>
      </c>
      <c r="D243" s="238">
        <f>data!BA69</f>
        <v>150207.96000000002</v>
      </c>
      <c r="E243" s="238">
        <f>data!BB69</f>
        <v>0</v>
      </c>
      <c r="F243" s="238">
        <f>data!BC69</f>
        <v>0</v>
      </c>
      <c r="G243" s="238">
        <f>data!BD69</f>
        <v>389464.21000000008</v>
      </c>
      <c r="H243" s="238">
        <f>data!BE69</f>
        <v>557525.72000000009</v>
      </c>
      <c r="I243" s="238">
        <f>data!BF69</f>
        <v>17253.010000000002</v>
      </c>
    </row>
    <row r="244" spans="1:9" ht="20.100000000000001" customHeight="1" x14ac:dyDescent="0.2">
      <c r="A244" s="230">
        <v>15</v>
      </c>
      <c r="B244" s="238" t="s">
        <v>282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994</v>
      </c>
      <c r="C245" s="238">
        <f>data!AZ85</f>
        <v>0</v>
      </c>
      <c r="D245" s="238">
        <f>data!BA85</f>
        <v>219862.17</v>
      </c>
      <c r="E245" s="238">
        <f>data!BB85</f>
        <v>0</v>
      </c>
      <c r="F245" s="238">
        <f>data!BC85</f>
        <v>0</v>
      </c>
      <c r="G245" s="238">
        <f>data!BD85</f>
        <v>2980608.83</v>
      </c>
      <c r="H245" s="238">
        <f>data!BE85</f>
        <v>2936942.8600000003</v>
      </c>
      <c r="I245" s="238">
        <f>data!BF85</f>
        <v>1320004.67</v>
      </c>
    </row>
    <row r="246" spans="1:9" ht="20.100000000000001" customHeight="1" x14ac:dyDescent="0.2">
      <c r="A246" s="230">
        <v>17</v>
      </c>
      <c r="B246" s="238" t="s">
        <v>284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995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996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997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998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999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1000</v>
      </c>
      <c r="C252" s="254">
        <f>data!AZ90</f>
        <v>0</v>
      </c>
      <c r="D252" s="254">
        <f>data!BA90</f>
        <v>0</v>
      </c>
      <c r="E252" s="254">
        <f>data!BB90</f>
        <v>0</v>
      </c>
      <c r="F252" s="254">
        <f>data!BC90</f>
        <v>0</v>
      </c>
      <c r="G252" s="254">
        <f>data!BD90</f>
        <v>6011.4</v>
      </c>
      <c r="H252" s="254">
        <f>data!BE90</f>
        <v>59868.470000000008</v>
      </c>
      <c r="I252" s="254">
        <f>data!BF90</f>
        <v>1703.8</v>
      </c>
    </row>
    <row r="253" spans="1:9" ht="20.100000000000001" customHeight="1" x14ac:dyDescent="0.2">
      <c r="A253" s="230">
        <v>23</v>
      </c>
      <c r="B253" s="238" t="s">
        <v>1001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1002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1003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292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985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1031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Lourdes Medical Center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234</v>
      </c>
      <c r="C261" s="240" t="s">
        <v>90</v>
      </c>
      <c r="D261" s="240" t="s">
        <v>91</v>
      </c>
      <c r="E261" s="240" t="s">
        <v>92</v>
      </c>
      <c r="F261" s="240" t="s">
        <v>93</v>
      </c>
      <c r="G261" s="240" t="s">
        <v>94</v>
      </c>
      <c r="H261" s="240" t="s">
        <v>95</v>
      </c>
      <c r="I261" s="240" t="s">
        <v>96</v>
      </c>
    </row>
    <row r="262" spans="1:9" ht="20.100000000000001" customHeight="1" x14ac:dyDescent="0.2">
      <c r="A262" s="241">
        <v>2</v>
      </c>
      <c r="B262" s="242" t="s">
        <v>987</v>
      </c>
      <c r="C262" s="244" t="s">
        <v>1032</v>
      </c>
      <c r="D262" s="244" t="s">
        <v>168</v>
      </c>
      <c r="E262" s="244" t="s">
        <v>169</v>
      </c>
      <c r="F262" s="244"/>
      <c r="G262" s="244" t="s">
        <v>171</v>
      </c>
      <c r="H262" s="244"/>
      <c r="I262" s="244" t="s">
        <v>157</v>
      </c>
    </row>
    <row r="263" spans="1:9" ht="20.100000000000001" customHeight="1" x14ac:dyDescent="0.2">
      <c r="A263" s="241"/>
      <c r="B263" s="242"/>
      <c r="C263" s="244" t="s">
        <v>1033</v>
      </c>
      <c r="D263" s="244" t="s">
        <v>215</v>
      </c>
      <c r="E263" s="244" t="s">
        <v>194</v>
      </c>
      <c r="F263" s="244" t="s">
        <v>170</v>
      </c>
      <c r="G263" s="244" t="s">
        <v>216</v>
      </c>
      <c r="H263" s="244" t="s">
        <v>172</v>
      </c>
      <c r="I263" s="244" t="s">
        <v>1034</v>
      </c>
    </row>
    <row r="264" spans="1:9" ht="20.100000000000001" customHeight="1" x14ac:dyDescent="0.2">
      <c r="A264" s="230">
        <v>3</v>
      </c>
      <c r="B264" s="238" t="s">
        <v>991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259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260</v>
      </c>
      <c r="C266" s="245">
        <f>data!BG60</f>
        <v>0</v>
      </c>
      <c r="D266" s="245">
        <f>data!BH60</f>
        <v>7.5418673076923071</v>
      </c>
      <c r="E266" s="245">
        <f>data!BI60</f>
        <v>1.6579918269230769</v>
      </c>
      <c r="F266" s="245">
        <f>data!BJ60</f>
        <v>5.8244060576923067</v>
      </c>
      <c r="G266" s="245">
        <f>data!BK60</f>
        <v>0</v>
      </c>
      <c r="H266" s="245">
        <f>data!BL60</f>
        <v>4.2793605769230769</v>
      </c>
      <c r="I266" s="245">
        <f>data!BM60</f>
        <v>9.3774038461538464E-2</v>
      </c>
    </row>
    <row r="267" spans="1:9" ht="20.100000000000001" customHeight="1" x14ac:dyDescent="0.2">
      <c r="A267" s="230">
        <v>6</v>
      </c>
      <c r="B267" s="238" t="s">
        <v>261</v>
      </c>
      <c r="C267" s="238">
        <f>data!BG61</f>
        <v>0</v>
      </c>
      <c r="D267" s="238">
        <f>data!BH61</f>
        <v>762502.95999999985</v>
      </c>
      <c r="E267" s="238">
        <f>data!BI61</f>
        <v>72547.00999999998</v>
      </c>
      <c r="F267" s="238">
        <f>data!BJ61</f>
        <v>471349.87000000005</v>
      </c>
      <c r="G267" s="238">
        <f>data!BK61</f>
        <v>1933.93</v>
      </c>
      <c r="H267" s="238">
        <f>data!BL61</f>
        <v>445031.1700000001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9</v>
      </c>
      <c r="C268" s="238">
        <f>data!BG62</f>
        <v>0</v>
      </c>
      <c r="D268" s="238">
        <f>data!BH62</f>
        <v>139119</v>
      </c>
      <c r="E268" s="238">
        <f>data!BI62</f>
        <v>13236</v>
      </c>
      <c r="F268" s="238">
        <f>data!BJ62</f>
        <v>85998</v>
      </c>
      <c r="G268" s="238">
        <f>data!BK62</f>
        <v>353</v>
      </c>
      <c r="H268" s="238">
        <f>data!BL62</f>
        <v>81196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262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263</v>
      </c>
      <c r="C270" s="238">
        <f>data!BG64</f>
        <v>0</v>
      </c>
      <c r="D270" s="238">
        <f>data!BH64</f>
        <v>26989.13</v>
      </c>
      <c r="E270" s="238">
        <f>data!BI64</f>
        <v>165396.29</v>
      </c>
      <c r="F270" s="238">
        <f>data!BJ64</f>
        <v>1123.45</v>
      </c>
      <c r="G270" s="238">
        <f>data!BK64</f>
        <v>12941.390000000001</v>
      </c>
      <c r="H270" s="238">
        <f>data!BL64</f>
        <v>51144.350000000006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509</v>
      </c>
      <c r="C271" s="238">
        <f>data!BG65</f>
        <v>0</v>
      </c>
      <c r="D271" s="238">
        <f>data!BH65</f>
        <v>419222.38</v>
      </c>
      <c r="E271" s="238">
        <f>data!BI65</f>
        <v>29721.840000000004</v>
      </c>
      <c r="F271" s="238">
        <f>data!BJ65</f>
        <v>300</v>
      </c>
      <c r="G271" s="238">
        <f>data!BK65</f>
        <v>2293.7800000000002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510</v>
      </c>
      <c r="C272" s="238">
        <f>data!BG66</f>
        <v>0</v>
      </c>
      <c r="D272" s="238">
        <f>data!BH66</f>
        <v>332011.67000000004</v>
      </c>
      <c r="E272" s="238">
        <f>data!BI66</f>
        <v>281961.13</v>
      </c>
      <c r="F272" s="238">
        <f>data!BJ66</f>
        <v>18700</v>
      </c>
      <c r="G272" s="238">
        <f>data!BK66</f>
        <v>268328.51</v>
      </c>
      <c r="H272" s="238">
        <f>data!BL66</f>
        <v>150528.03</v>
      </c>
      <c r="I272" s="238">
        <f>data!BM66</f>
        <v>2835165.0199999996</v>
      </c>
    </row>
    <row r="273" spans="1:9" ht="20.100000000000001" customHeight="1" x14ac:dyDescent="0.2">
      <c r="A273" s="230">
        <v>12</v>
      </c>
      <c r="B273" s="238" t="s">
        <v>14</v>
      </c>
      <c r="C273" s="238">
        <f>data!BG67</f>
        <v>0</v>
      </c>
      <c r="D273" s="238">
        <f>data!BH67</f>
        <v>26162</v>
      </c>
      <c r="E273" s="238">
        <f>data!BI67</f>
        <v>0</v>
      </c>
      <c r="F273" s="238">
        <f>data!BJ67</f>
        <v>0</v>
      </c>
      <c r="G273" s="238">
        <f>data!BK67</f>
        <v>1829</v>
      </c>
      <c r="H273" s="238">
        <f>data!BL67</f>
        <v>10162</v>
      </c>
      <c r="I273" s="238">
        <f>data!BM67</f>
        <v>16296</v>
      </c>
    </row>
    <row r="274" spans="1:9" ht="20.100000000000001" customHeight="1" x14ac:dyDescent="0.2">
      <c r="A274" s="230">
        <v>13</v>
      </c>
      <c r="B274" s="238" t="s">
        <v>992</v>
      </c>
      <c r="C274" s="238">
        <f>data!BG68</f>
        <v>0</v>
      </c>
      <c r="D274" s="238">
        <f>data!BH68</f>
        <v>162133.47</v>
      </c>
      <c r="E274" s="238">
        <f>data!BI68</f>
        <v>54540.47</v>
      </c>
      <c r="F274" s="238">
        <f>data!BJ68</f>
        <v>31668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993</v>
      </c>
      <c r="C275" s="238">
        <f>data!BG69</f>
        <v>0</v>
      </c>
      <c r="D275" s="238">
        <f>data!BH69</f>
        <v>438226.90000000014</v>
      </c>
      <c r="E275" s="238">
        <f>data!BI69</f>
        <v>60826.240000000005</v>
      </c>
      <c r="F275" s="238">
        <f>data!BJ69</f>
        <v>-95847.57</v>
      </c>
      <c r="G275" s="238">
        <f>data!BK69</f>
        <v>171595.90000000002</v>
      </c>
      <c r="H275" s="238">
        <f>data!BL69</f>
        <v>4362.3899999999994</v>
      </c>
      <c r="I275" s="238">
        <f>data!BM69</f>
        <v>-300</v>
      </c>
    </row>
    <row r="276" spans="1:9" ht="20.100000000000001" customHeight="1" x14ac:dyDescent="0.2">
      <c r="A276" s="230">
        <v>15</v>
      </c>
      <c r="B276" s="238" t="s">
        <v>282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994</v>
      </c>
      <c r="C277" s="238">
        <f>data!BG85</f>
        <v>0</v>
      </c>
      <c r="D277" s="238">
        <f>data!BH85</f>
        <v>2306367.5099999998</v>
      </c>
      <c r="E277" s="238">
        <f>data!BI85</f>
        <v>678228.98</v>
      </c>
      <c r="F277" s="238">
        <f>data!BJ85</f>
        <v>513291.75000000006</v>
      </c>
      <c r="G277" s="238">
        <f>data!BK85</f>
        <v>459275.51</v>
      </c>
      <c r="H277" s="238">
        <f>data!BL85</f>
        <v>742423.94000000018</v>
      </c>
      <c r="I277" s="238">
        <f>data!BM85</f>
        <v>2851161.0199999996</v>
      </c>
    </row>
    <row r="278" spans="1:9" ht="20.100000000000001" customHeight="1" x14ac:dyDescent="0.2">
      <c r="A278" s="230">
        <v>17</v>
      </c>
      <c r="B278" s="238" t="s">
        <v>284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995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996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997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998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999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1000</v>
      </c>
      <c r="C284" s="254">
        <f>data!BG90</f>
        <v>0</v>
      </c>
      <c r="D284" s="254">
        <f>data!BH90</f>
        <v>1997.6999999999998</v>
      </c>
      <c r="E284" s="254">
        <f>data!BI90</f>
        <v>0</v>
      </c>
      <c r="F284" s="254">
        <f>data!BJ90</f>
        <v>0</v>
      </c>
      <c r="G284" s="254">
        <f>data!BK90</f>
        <v>139.69999999999999</v>
      </c>
      <c r="H284" s="254">
        <f>data!BL90</f>
        <v>776.00000000000011</v>
      </c>
      <c r="I284" s="254">
        <f>data!BM90</f>
        <v>1244.3999999999999</v>
      </c>
    </row>
    <row r="285" spans="1:9" ht="20.100000000000001" customHeight="1" x14ac:dyDescent="0.2">
      <c r="A285" s="230">
        <v>23</v>
      </c>
      <c r="B285" s="238" t="s">
        <v>1001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1002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1003</v>
      </c>
      <c r="C287" s="253" t="str">
        <f>IF(data!BG93&gt;0,data!BG93,"")</f>
        <v>x</v>
      </c>
      <c r="D287" s="254">
        <f>data!BH93</f>
        <v>0</v>
      </c>
      <c r="E287" s="254">
        <f>data!BI93</f>
        <v>269914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292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985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1035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Lourdes Medical Center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234</v>
      </c>
      <c r="C293" s="240" t="s">
        <v>97</v>
      </c>
      <c r="D293" s="240" t="s">
        <v>98</v>
      </c>
      <c r="E293" s="240" t="s">
        <v>99</v>
      </c>
      <c r="F293" s="240" t="s">
        <v>100</v>
      </c>
      <c r="G293" s="240" t="s">
        <v>101</v>
      </c>
      <c r="H293" s="240" t="s">
        <v>102</v>
      </c>
      <c r="I293" s="240" t="s">
        <v>103</v>
      </c>
    </row>
    <row r="294" spans="1:9" ht="20.100000000000001" customHeight="1" x14ac:dyDescent="0.2">
      <c r="A294" s="241">
        <v>2</v>
      </c>
      <c r="B294" s="242" t="s">
        <v>987</v>
      </c>
      <c r="C294" s="244" t="s">
        <v>173</v>
      </c>
      <c r="D294" s="244" t="s">
        <v>174</v>
      </c>
      <c r="E294" s="244" t="s">
        <v>175</v>
      </c>
      <c r="F294" s="244" t="s">
        <v>176</v>
      </c>
      <c r="G294" s="244"/>
      <c r="H294" s="244" t="s">
        <v>178</v>
      </c>
      <c r="I294" s="244" t="s">
        <v>179</v>
      </c>
    </row>
    <row r="295" spans="1:9" ht="20.100000000000001" customHeight="1" x14ac:dyDescent="0.2">
      <c r="A295" s="241"/>
      <c r="B295" s="242"/>
      <c r="C295" s="244" t="s">
        <v>1036</v>
      </c>
      <c r="D295" s="244" t="s">
        <v>219</v>
      </c>
      <c r="E295" s="244" t="s">
        <v>220</v>
      </c>
      <c r="F295" s="244" t="s">
        <v>221</v>
      </c>
      <c r="G295" s="244" t="s">
        <v>177</v>
      </c>
      <c r="H295" s="244" t="s">
        <v>222</v>
      </c>
      <c r="I295" s="244" t="s">
        <v>194</v>
      </c>
    </row>
    <row r="296" spans="1:9" ht="20.100000000000001" customHeight="1" x14ac:dyDescent="0.2">
      <c r="A296" s="230">
        <v>3</v>
      </c>
      <c r="B296" s="238" t="s">
        <v>991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259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260</v>
      </c>
      <c r="C298" s="245">
        <f>data!BN60</f>
        <v>8.5726586538461547</v>
      </c>
      <c r="D298" s="245">
        <f>data!BO60</f>
        <v>0</v>
      </c>
      <c r="E298" s="245">
        <f>data!BP60</f>
        <v>0.94467451923076928</v>
      </c>
      <c r="F298" s="245">
        <f>data!BQ60</f>
        <v>0</v>
      </c>
      <c r="G298" s="245">
        <f>data!BR60</f>
        <v>6.1441347596153841</v>
      </c>
      <c r="H298" s="245">
        <f>data!BS60</f>
        <v>0</v>
      </c>
      <c r="I298" s="245">
        <f>data!BT60</f>
        <v>1</v>
      </c>
    </row>
    <row r="299" spans="1:9" ht="20.100000000000001" customHeight="1" x14ac:dyDescent="0.2">
      <c r="A299" s="230">
        <v>6</v>
      </c>
      <c r="B299" s="238" t="s">
        <v>261</v>
      </c>
      <c r="C299" s="238">
        <f>data!BN61</f>
        <v>2288701.5299999998</v>
      </c>
      <c r="D299" s="238">
        <f>data!BO61</f>
        <v>0</v>
      </c>
      <c r="E299" s="238">
        <f>data!BP61</f>
        <v>87915.290000000008</v>
      </c>
      <c r="F299" s="238">
        <f>data!BQ61</f>
        <v>0</v>
      </c>
      <c r="G299" s="238">
        <f>data!BR61</f>
        <v>589098.15000000014</v>
      </c>
      <c r="H299" s="238">
        <f>data!BS61</f>
        <v>0</v>
      </c>
      <c r="I299" s="238">
        <f>data!BT61</f>
        <v>65866.61</v>
      </c>
    </row>
    <row r="300" spans="1:9" ht="20.100000000000001" customHeight="1" x14ac:dyDescent="0.2">
      <c r="A300" s="230">
        <v>7</v>
      </c>
      <c r="B300" s="238" t="s">
        <v>9</v>
      </c>
      <c r="C300" s="238">
        <f>data!BN62</f>
        <v>417574</v>
      </c>
      <c r="D300" s="238">
        <f>data!BO62</f>
        <v>0</v>
      </c>
      <c r="E300" s="238">
        <f>data!BP62</f>
        <v>16040</v>
      </c>
      <c r="F300" s="238">
        <f>data!BQ62</f>
        <v>0</v>
      </c>
      <c r="G300" s="238">
        <f>data!BR62</f>
        <v>107481</v>
      </c>
      <c r="H300" s="238">
        <f>data!BS62</f>
        <v>0</v>
      </c>
      <c r="I300" s="238">
        <f>data!BT62</f>
        <v>12017</v>
      </c>
    </row>
    <row r="301" spans="1:9" ht="20.100000000000001" customHeight="1" x14ac:dyDescent="0.2">
      <c r="A301" s="230">
        <v>8</v>
      </c>
      <c r="B301" s="238" t="s">
        <v>262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263</v>
      </c>
      <c r="C302" s="238">
        <f>data!BN64</f>
        <v>-111999.97</v>
      </c>
      <c r="D302" s="238">
        <f>data!BO64</f>
        <v>0</v>
      </c>
      <c r="E302" s="238">
        <f>data!BP64</f>
        <v>9474.85</v>
      </c>
      <c r="F302" s="238">
        <f>data!BQ64</f>
        <v>0</v>
      </c>
      <c r="G302" s="238">
        <f>data!BR64</f>
        <v>2689.3900000000003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509</v>
      </c>
      <c r="C303" s="238">
        <f>data!BN65</f>
        <v>62821.08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510</v>
      </c>
      <c r="C304" s="238">
        <f>data!BN66</f>
        <v>360762.05000000005</v>
      </c>
      <c r="D304" s="238">
        <f>data!BO66</f>
        <v>0</v>
      </c>
      <c r="E304" s="238">
        <f>data!BP66</f>
        <v>4727.2700000000004</v>
      </c>
      <c r="F304" s="238">
        <f>data!BQ66</f>
        <v>0</v>
      </c>
      <c r="G304" s="238">
        <f>data!BR66</f>
        <v>44515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14</v>
      </c>
      <c r="C305" s="238">
        <f>data!BN67</f>
        <v>34712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15026</v>
      </c>
      <c r="H305" s="238">
        <f>data!BS67</f>
        <v>0</v>
      </c>
      <c r="I305" s="238">
        <f>data!BT67</f>
        <v>7479</v>
      </c>
    </row>
    <row r="306" spans="1:9" ht="20.100000000000001" customHeight="1" x14ac:dyDescent="0.2">
      <c r="A306" s="230">
        <v>13</v>
      </c>
      <c r="B306" s="238" t="s">
        <v>992</v>
      </c>
      <c r="C306" s="238">
        <f>data!BN68</f>
        <v>-12017.48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993</v>
      </c>
      <c r="C307" s="238">
        <f>data!BN69</f>
        <v>7450835.9100000001</v>
      </c>
      <c r="D307" s="238">
        <f>data!BO69</f>
        <v>0</v>
      </c>
      <c r="E307" s="238">
        <f>data!BP69</f>
        <v>284351.53999999998</v>
      </c>
      <c r="F307" s="238">
        <f>data!BQ69</f>
        <v>0</v>
      </c>
      <c r="G307" s="238">
        <f>data!BR69</f>
        <v>169662.41000000003</v>
      </c>
      <c r="H307" s="238">
        <f>data!BS69</f>
        <v>0</v>
      </c>
      <c r="I307" s="238">
        <f>data!BT69</f>
        <v>340.21000000000004</v>
      </c>
    </row>
    <row r="308" spans="1:9" ht="20.100000000000001" customHeight="1" x14ac:dyDescent="0.2">
      <c r="A308" s="230">
        <v>15</v>
      </c>
      <c r="B308" s="238" t="s">
        <v>282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994</v>
      </c>
      <c r="C309" s="238">
        <f>data!BN85</f>
        <v>10491389.119999999</v>
      </c>
      <c r="D309" s="238">
        <f>data!BO85</f>
        <v>0</v>
      </c>
      <c r="E309" s="238">
        <f>data!BP85</f>
        <v>402508.95</v>
      </c>
      <c r="F309" s="238">
        <f>data!BQ85</f>
        <v>0</v>
      </c>
      <c r="G309" s="238">
        <f>data!BR85</f>
        <v>928471.95000000019</v>
      </c>
      <c r="H309" s="238">
        <f>data!BS85</f>
        <v>0</v>
      </c>
      <c r="I309" s="238">
        <f>data!BT85</f>
        <v>85702.82</v>
      </c>
    </row>
    <row r="310" spans="1:9" ht="20.100000000000001" customHeight="1" x14ac:dyDescent="0.2">
      <c r="A310" s="230">
        <v>17</v>
      </c>
      <c r="B310" s="238" t="s">
        <v>284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995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996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997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998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999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1000</v>
      </c>
      <c r="C316" s="254">
        <f>data!BN90</f>
        <v>2650.6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1147.4000000000001</v>
      </c>
      <c r="H316" s="254">
        <f>data!BS90</f>
        <v>0</v>
      </c>
      <c r="I316" s="254">
        <f>data!BT90</f>
        <v>571.09999999999991</v>
      </c>
    </row>
    <row r="317" spans="1:9" ht="20.100000000000001" customHeight="1" x14ac:dyDescent="0.2">
      <c r="A317" s="230">
        <v>23</v>
      </c>
      <c r="B317" s="238" t="s">
        <v>1001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1002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1003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292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985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1037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Lourdes Medical Center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234</v>
      </c>
      <c r="C325" s="240" t="s">
        <v>104</v>
      </c>
      <c r="D325" s="240" t="s">
        <v>105</v>
      </c>
      <c r="E325" s="240" t="s">
        <v>106</v>
      </c>
      <c r="F325" s="240" t="s">
        <v>107</v>
      </c>
      <c r="G325" s="240" t="s">
        <v>108</v>
      </c>
      <c r="H325" s="240" t="s">
        <v>109</v>
      </c>
      <c r="I325" s="240" t="s">
        <v>110</v>
      </c>
    </row>
    <row r="326" spans="1:9" ht="20.100000000000001" customHeight="1" x14ac:dyDescent="0.2">
      <c r="A326" s="241">
        <v>2</v>
      </c>
      <c r="B326" s="242" t="s">
        <v>987</v>
      </c>
      <c r="C326" s="244" t="s">
        <v>180</v>
      </c>
      <c r="D326" s="244" t="s">
        <v>180</v>
      </c>
      <c r="E326" s="244" t="s">
        <v>180</v>
      </c>
      <c r="F326" s="244" t="s">
        <v>181</v>
      </c>
      <c r="G326" s="244" t="s">
        <v>182</v>
      </c>
      <c r="H326" s="244" t="s">
        <v>183</v>
      </c>
      <c r="I326" s="244" t="s">
        <v>184</v>
      </c>
    </row>
    <row r="327" spans="1:9" ht="20.100000000000001" customHeight="1" x14ac:dyDescent="0.2">
      <c r="A327" s="241"/>
      <c r="B327" s="242"/>
      <c r="C327" s="244" t="s">
        <v>223</v>
      </c>
      <c r="D327" s="244" t="s">
        <v>224</v>
      </c>
      <c r="E327" s="244" t="s">
        <v>225</v>
      </c>
      <c r="F327" s="244" t="s">
        <v>176</v>
      </c>
      <c r="G327" s="244" t="s">
        <v>1036</v>
      </c>
      <c r="H327" s="244" t="s">
        <v>177</v>
      </c>
      <c r="I327" s="244" t="s">
        <v>226</v>
      </c>
    </row>
    <row r="328" spans="1:9" ht="20.100000000000001" customHeight="1" x14ac:dyDescent="0.2">
      <c r="A328" s="230">
        <v>3</v>
      </c>
      <c r="B328" s="238" t="s">
        <v>991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259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260</v>
      </c>
      <c r="C330" s="245">
        <f>data!BU60</f>
        <v>0</v>
      </c>
      <c r="D330" s="245">
        <f>data!BV60</f>
        <v>5.468057692307692</v>
      </c>
      <c r="E330" s="245">
        <f>data!BW60</f>
        <v>0.76721701923076924</v>
      </c>
      <c r="F330" s="245">
        <f>data!BX60</f>
        <v>0</v>
      </c>
      <c r="G330" s="245">
        <f>data!BY60</f>
        <v>45.242670701923075</v>
      </c>
      <c r="H330" s="245">
        <f>data!BZ60</f>
        <v>0</v>
      </c>
      <c r="I330" s="245">
        <f>data!CA60</f>
        <v>2.1027451923076925</v>
      </c>
    </row>
    <row r="331" spans="1:9" ht="20.100000000000001" customHeight="1" x14ac:dyDescent="0.2">
      <c r="A331" s="230">
        <v>6</v>
      </c>
      <c r="B331" s="238" t="s">
        <v>261</v>
      </c>
      <c r="C331" s="257">
        <f>data!BU61</f>
        <v>0</v>
      </c>
      <c r="D331" s="257">
        <f>data!BV61</f>
        <v>217764.53</v>
      </c>
      <c r="E331" s="257">
        <f>data!BW61</f>
        <v>78834.559999999998</v>
      </c>
      <c r="F331" s="257">
        <f>data!BX61</f>
        <v>0</v>
      </c>
      <c r="G331" s="257">
        <f>data!BY61</f>
        <v>885268.24000000011</v>
      </c>
      <c r="H331" s="257">
        <f>data!BZ61</f>
        <v>0</v>
      </c>
      <c r="I331" s="257">
        <f>data!CA61</f>
        <v>173876.02</v>
      </c>
    </row>
    <row r="332" spans="1:9" ht="20.100000000000001" customHeight="1" x14ac:dyDescent="0.2">
      <c r="A332" s="230">
        <v>7</v>
      </c>
      <c r="B332" s="238" t="s">
        <v>9</v>
      </c>
      <c r="C332" s="257">
        <f>data!BU62</f>
        <v>0</v>
      </c>
      <c r="D332" s="257">
        <f>data!BV62</f>
        <v>39731</v>
      </c>
      <c r="E332" s="257">
        <f>data!BW62</f>
        <v>14383</v>
      </c>
      <c r="F332" s="257">
        <f>data!BX62</f>
        <v>0</v>
      </c>
      <c r="G332" s="257">
        <f>data!BY62</f>
        <v>161517</v>
      </c>
      <c r="H332" s="257">
        <f>data!BZ62</f>
        <v>0</v>
      </c>
      <c r="I332" s="257">
        <f>data!CA62</f>
        <v>31724</v>
      </c>
    </row>
    <row r="333" spans="1:9" ht="20.100000000000001" customHeight="1" x14ac:dyDescent="0.2">
      <c r="A333" s="230">
        <v>8</v>
      </c>
      <c r="B333" s="238" t="s">
        <v>262</v>
      </c>
      <c r="C333" s="257">
        <f>data!BU63</f>
        <v>0</v>
      </c>
      <c r="D333" s="257">
        <f>data!BV63</f>
        <v>0</v>
      </c>
      <c r="E333" s="257">
        <f>data!BW63</f>
        <v>759032.8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263</v>
      </c>
      <c r="C334" s="257">
        <f>data!BU64</f>
        <v>0</v>
      </c>
      <c r="D334" s="257">
        <f>data!BV64</f>
        <v>5637.6900000000005</v>
      </c>
      <c r="E334" s="257">
        <f>data!BW64</f>
        <v>20879.66</v>
      </c>
      <c r="F334" s="257">
        <f>data!BX64</f>
        <v>0</v>
      </c>
      <c r="G334" s="257">
        <f>data!BY64</f>
        <v>142688.94999999998</v>
      </c>
      <c r="H334" s="257">
        <f>data!BZ64</f>
        <v>0</v>
      </c>
      <c r="I334" s="257">
        <f>data!CA64</f>
        <v>1575.6599999999999</v>
      </c>
    </row>
    <row r="335" spans="1:9" ht="20.100000000000001" customHeight="1" x14ac:dyDescent="0.2">
      <c r="A335" s="230">
        <v>10</v>
      </c>
      <c r="B335" s="238" t="s">
        <v>509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510</v>
      </c>
      <c r="C336" s="257">
        <f>data!BU66</f>
        <v>0</v>
      </c>
      <c r="D336" s="257">
        <f>data!BV66</f>
        <v>556385.9</v>
      </c>
      <c r="E336" s="257">
        <f>data!BW66</f>
        <v>164374.57999999999</v>
      </c>
      <c r="F336" s="257">
        <f>data!BX66</f>
        <v>0</v>
      </c>
      <c r="G336" s="257">
        <f>data!BY66</f>
        <v>112144.79</v>
      </c>
      <c r="H336" s="257">
        <f>data!BZ66</f>
        <v>0</v>
      </c>
      <c r="I336" s="257">
        <f>data!CA66</f>
        <v>28423.439999999999</v>
      </c>
    </row>
    <row r="337" spans="1:9" ht="20.100000000000001" customHeight="1" x14ac:dyDescent="0.2">
      <c r="A337" s="230">
        <v>12</v>
      </c>
      <c r="B337" s="238" t="s">
        <v>14</v>
      </c>
      <c r="C337" s="257">
        <f>data!BU67</f>
        <v>0</v>
      </c>
      <c r="D337" s="257">
        <f>data!BV67</f>
        <v>31442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359</v>
      </c>
    </row>
    <row r="338" spans="1:9" ht="20.100000000000001" customHeight="1" x14ac:dyDescent="0.2">
      <c r="A338" s="230">
        <v>13</v>
      </c>
      <c r="B338" s="238" t="s">
        <v>992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993</v>
      </c>
      <c r="C339" s="257">
        <f>data!BU69</f>
        <v>0</v>
      </c>
      <c r="D339" s="257">
        <f>data!BV69</f>
        <v>-144918.40000000002</v>
      </c>
      <c r="E339" s="257">
        <f>data!BW69</f>
        <v>-62406.419999999991</v>
      </c>
      <c r="F339" s="257">
        <f>data!BX69</f>
        <v>0</v>
      </c>
      <c r="G339" s="257">
        <f>data!BY69</f>
        <v>78276.210000000006</v>
      </c>
      <c r="H339" s="257">
        <f>data!BZ69</f>
        <v>0</v>
      </c>
      <c r="I339" s="257">
        <f>data!CA69</f>
        <v>-6866.4000000000087</v>
      </c>
    </row>
    <row r="340" spans="1:9" ht="20.100000000000001" customHeight="1" x14ac:dyDescent="0.2">
      <c r="A340" s="230">
        <v>15</v>
      </c>
      <c r="B340" s="238" t="s">
        <v>282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994</v>
      </c>
      <c r="C341" s="238">
        <f>data!BU85</f>
        <v>0</v>
      </c>
      <c r="D341" s="238">
        <f>data!BV85</f>
        <v>706042.72</v>
      </c>
      <c r="E341" s="238">
        <f>data!BW85</f>
        <v>975098.18</v>
      </c>
      <c r="F341" s="238">
        <f>data!BX85</f>
        <v>0</v>
      </c>
      <c r="G341" s="238">
        <f>data!BY85</f>
        <v>1379895.1900000002</v>
      </c>
      <c r="H341" s="238">
        <f>data!BZ85</f>
        <v>0</v>
      </c>
      <c r="I341" s="238">
        <f>data!CA85</f>
        <v>229091.71999999997</v>
      </c>
    </row>
    <row r="342" spans="1:9" ht="20.100000000000001" customHeight="1" x14ac:dyDescent="0.2">
      <c r="A342" s="230">
        <v>17</v>
      </c>
      <c r="B342" s="238" t="s">
        <v>284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995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996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997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998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999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1000</v>
      </c>
      <c r="C348" s="254">
        <f>data!BU90</f>
        <v>0</v>
      </c>
      <c r="D348" s="254">
        <f>data!BV90</f>
        <v>2400.94</v>
      </c>
      <c r="E348" s="254">
        <f>data!BW90</f>
        <v>0</v>
      </c>
      <c r="F348" s="254">
        <f>data!BX90</f>
        <v>0</v>
      </c>
      <c r="G348" s="254">
        <f>data!BY90</f>
        <v>0</v>
      </c>
      <c r="H348" s="254">
        <f>data!BZ90</f>
        <v>0</v>
      </c>
      <c r="I348" s="254">
        <f>data!CA90</f>
        <v>27.4</v>
      </c>
    </row>
    <row r="349" spans="1:9" ht="20.100000000000001" customHeight="1" x14ac:dyDescent="0.2">
      <c r="A349" s="230">
        <v>23</v>
      </c>
      <c r="B349" s="238" t="s">
        <v>1001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1002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1003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292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985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1038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Lourdes Medical Center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234</v>
      </c>
      <c r="C357" s="240">
        <v>8910</v>
      </c>
      <c r="D357" s="240">
        <v>8930</v>
      </c>
      <c r="E357" s="240" t="s">
        <v>113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987</v>
      </c>
      <c r="C358" s="244" t="s">
        <v>185</v>
      </c>
      <c r="D358" s="244" t="s">
        <v>157</v>
      </c>
      <c r="E358" s="244" t="s">
        <v>236</v>
      </c>
      <c r="F358" s="259"/>
      <c r="G358" s="259"/>
      <c r="H358" s="259"/>
      <c r="I358" s="244" t="s">
        <v>186</v>
      </c>
    </row>
    <row r="359" spans="1:9" ht="20.100000000000001" customHeight="1" x14ac:dyDescent="0.2">
      <c r="A359" s="241"/>
      <c r="B359" s="242"/>
      <c r="C359" s="244" t="s">
        <v>226</v>
      </c>
      <c r="D359" s="244" t="s">
        <v>1039</v>
      </c>
      <c r="E359" s="244" t="s">
        <v>238</v>
      </c>
      <c r="F359" s="259"/>
      <c r="G359" s="259"/>
      <c r="H359" s="259"/>
      <c r="I359" s="244" t="s">
        <v>228</v>
      </c>
    </row>
    <row r="360" spans="1:9" ht="20.100000000000001" customHeight="1" x14ac:dyDescent="0.2">
      <c r="A360" s="230">
        <v>3</v>
      </c>
      <c r="B360" s="238" t="s">
        <v>991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259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260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422.65456253846156</v>
      </c>
    </row>
    <row r="363" spans="1:9" ht="20.100000000000001" customHeight="1" x14ac:dyDescent="0.2">
      <c r="A363" s="230">
        <v>6</v>
      </c>
      <c r="B363" s="238" t="s">
        <v>261</v>
      </c>
      <c r="C363" s="257">
        <f>data!CB61</f>
        <v>0</v>
      </c>
      <c r="D363" s="257">
        <f>data!CC61</f>
        <v>0</v>
      </c>
      <c r="E363" s="262"/>
      <c r="F363" s="262"/>
      <c r="G363" s="262"/>
      <c r="H363" s="262"/>
      <c r="I363" s="257">
        <f>data!CE61</f>
        <v>40872574.630000018</v>
      </c>
    </row>
    <row r="364" spans="1:9" ht="20.100000000000001" customHeight="1" x14ac:dyDescent="0.2">
      <c r="A364" s="230">
        <v>7</v>
      </c>
      <c r="B364" s="238" t="s">
        <v>9</v>
      </c>
      <c r="C364" s="257">
        <f>data!CB62</f>
        <v>0</v>
      </c>
      <c r="D364" s="257">
        <f>data!CC62</f>
        <v>0</v>
      </c>
      <c r="E364" s="262"/>
      <c r="F364" s="262"/>
      <c r="G364" s="262"/>
      <c r="H364" s="262"/>
      <c r="I364" s="257">
        <f>data!CE62</f>
        <v>7457207</v>
      </c>
    </row>
    <row r="365" spans="1:9" ht="20.100000000000001" customHeight="1" x14ac:dyDescent="0.2">
      <c r="A365" s="230">
        <v>8</v>
      </c>
      <c r="B365" s="238" t="s">
        <v>262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5394390.2800000003</v>
      </c>
    </row>
    <row r="366" spans="1:9" ht="20.100000000000001" customHeight="1" x14ac:dyDescent="0.2">
      <c r="A366" s="230">
        <v>9</v>
      </c>
      <c r="B366" s="238" t="s">
        <v>263</v>
      </c>
      <c r="C366" s="257">
        <f>data!CB64</f>
        <v>0</v>
      </c>
      <c r="D366" s="257">
        <f>data!CC64</f>
        <v>0</v>
      </c>
      <c r="E366" s="262"/>
      <c r="F366" s="262"/>
      <c r="G366" s="262"/>
      <c r="H366" s="262"/>
      <c r="I366" s="257">
        <f>data!CE64</f>
        <v>21683992.509999998</v>
      </c>
    </row>
    <row r="367" spans="1:9" ht="20.100000000000001" customHeight="1" x14ac:dyDescent="0.2">
      <c r="A367" s="230">
        <v>10</v>
      </c>
      <c r="B367" s="238" t="s">
        <v>509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1274256.8100000003</v>
      </c>
    </row>
    <row r="368" spans="1:9" ht="20.100000000000001" customHeight="1" x14ac:dyDescent="0.2">
      <c r="A368" s="230">
        <v>11</v>
      </c>
      <c r="B368" s="238" t="s">
        <v>510</v>
      </c>
      <c r="C368" s="257">
        <f>data!CB66</f>
        <v>0</v>
      </c>
      <c r="D368" s="257">
        <f>data!CC66</f>
        <v>0</v>
      </c>
      <c r="E368" s="262"/>
      <c r="F368" s="262"/>
      <c r="G368" s="262"/>
      <c r="H368" s="262"/>
      <c r="I368" s="257">
        <f>data!CE66</f>
        <v>11382370.729999999</v>
      </c>
    </row>
    <row r="369" spans="1:9" ht="20.100000000000001" customHeight="1" x14ac:dyDescent="0.2">
      <c r="A369" s="230">
        <v>12</v>
      </c>
      <c r="B369" s="238" t="s">
        <v>14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2087943</v>
      </c>
    </row>
    <row r="370" spans="1:9" ht="20.100000000000001" customHeight="1" x14ac:dyDescent="0.2">
      <c r="A370" s="230">
        <v>13</v>
      </c>
      <c r="B370" s="238" t="s">
        <v>992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1853302.11</v>
      </c>
    </row>
    <row r="371" spans="1:9" ht="20.100000000000001" customHeight="1" x14ac:dyDescent="0.2">
      <c r="A371" s="230">
        <v>14</v>
      </c>
      <c r="B371" s="238" t="s">
        <v>993</v>
      </c>
      <c r="C371" s="257">
        <f>data!CB69</f>
        <v>0</v>
      </c>
      <c r="D371" s="257">
        <f>data!CC69</f>
        <v>0</v>
      </c>
      <c r="E371" s="257">
        <f>data!CD69</f>
        <v>0</v>
      </c>
      <c r="F371" s="262"/>
      <c r="G371" s="262"/>
      <c r="H371" s="262"/>
      <c r="I371" s="257">
        <f>data!CE69</f>
        <v>14669095.899999999</v>
      </c>
    </row>
    <row r="372" spans="1:9" ht="20.100000000000001" customHeight="1" x14ac:dyDescent="0.2">
      <c r="A372" s="230">
        <v>15</v>
      </c>
      <c r="B372" s="238" t="s">
        <v>282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994</v>
      </c>
      <c r="C373" s="257">
        <f>data!CB85</f>
        <v>0</v>
      </c>
      <c r="D373" s="257">
        <f>data!CC85</f>
        <v>0</v>
      </c>
      <c r="E373" s="257">
        <f>data!CD85</f>
        <v>0</v>
      </c>
      <c r="F373" s="262"/>
      <c r="G373" s="262"/>
      <c r="H373" s="262"/>
      <c r="I373" s="238">
        <f>data!CE85</f>
        <v>106675132.97000004</v>
      </c>
    </row>
    <row r="374" spans="1:9" ht="20.100000000000001" customHeight="1" x14ac:dyDescent="0.2">
      <c r="A374" s="230">
        <v>17</v>
      </c>
      <c r="B374" s="238" t="s">
        <v>284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995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996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77814051.569999993</v>
      </c>
    </row>
    <row r="377" spans="1:9" ht="20.100000000000001" customHeight="1" x14ac:dyDescent="0.2">
      <c r="A377" s="230">
        <v>20</v>
      </c>
      <c r="B377" s="246" t="s">
        <v>997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278472725.88999999</v>
      </c>
    </row>
    <row r="378" spans="1:9" ht="20.100000000000001" customHeight="1" x14ac:dyDescent="0.2">
      <c r="A378" s="230">
        <v>21</v>
      </c>
      <c r="B378" s="246" t="s">
        <v>998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356286777.4599998</v>
      </c>
    </row>
    <row r="379" spans="1:9" ht="20.100000000000001" customHeight="1" x14ac:dyDescent="0.2">
      <c r="A379" s="230" t="s">
        <v>999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1000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159435.81000000003</v>
      </c>
    </row>
    <row r="381" spans="1:9" ht="20.100000000000001" customHeight="1" x14ac:dyDescent="0.2">
      <c r="A381" s="230">
        <v>23</v>
      </c>
      <c r="B381" s="238" t="s">
        <v>1001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67448</v>
      </c>
    </row>
    <row r="382" spans="1:9" ht="20.100000000000001" customHeight="1" x14ac:dyDescent="0.2">
      <c r="A382" s="230">
        <v>24</v>
      </c>
      <c r="B382" s="238" t="s">
        <v>1002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0</v>
      </c>
    </row>
    <row r="383" spans="1:9" ht="20.100000000000001" customHeight="1" x14ac:dyDescent="0.2">
      <c r="A383" s="230">
        <v>25</v>
      </c>
      <c r="B383" s="238" t="s">
        <v>1003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269914</v>
      </c>
    </row>
    <row r="384" spans="1:9" ht="20.100000000000001" customHeight="1" x14ac:dyDescent="0.2">
      <c r="A384" s="230">
        <v>26</v>
      </c>
      <c r="B384" s="238" t="s">
        <v>292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57.913873942307688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" transitionEvaluation="1" transitionEntry="1" codeName="Sheet1">
    <tabColor rgb="FF92D050"/>
    <pageSetUpPr autoPageBreaks="0" fitToPage="1"/>
  </sheetPr>
  <dimension ref="A1:CF716"/>
  <sheetViews>
    <sheetView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11" t="s">
        <v>1346</v>
      </c>
    </row>
    <row r="3" spans="1:5" x14ac:dyDescent="0.25">
      <c r="A3" s="56" t="s">
        <v>0</v>
      </c>
      <c r="C3" s="13"/>
    </row>
    <row r="4" spans="1:5" x14ac:dyDescent="0.25">
      <c r="A4" s="56" t="s">
        <v>1</v>
      </c>
      <c r="C4" s="13"/>
    </row>
    <row r="5" spans="1:5" x14ac:dyDescent="0.25">
      <c r="A5" s="11" t="s">
        <v>2</v>
      </c>
    </row>
    <row r="7" spans="1:5" x14ac:dyDescent="0.25">
      <c r="A7" s="11" t="s">
        <v>1352</v>
      </c>
    </row>
    <row r="8" spans="1:5" x14ac:dyDescent="0.25">
      <c r="C8" s="13"/>
    </row>
    <row r="9" spans="1:5" x14ac:dyDescent="0.25">
      <c r="A9" s="56" t="s">
        <v>4</v>
      </c>
      <c r="C9" s="13"/>
    </row>
    <row r="10" spans="1:5" x14ac:dyDescent="0.25">
      <c r="A10" s="11" t="s">
        <v>5</v>
      </c>
      <c r="C10" s="13"/>
    </row>
    <row r="11" spans="1:5" x14ac:dyDescent="0.25">
      <c r="A11" s="14" t="s">
        <v>6</v>
      </c>
      <c r="C11" s="13"/>
    </row>
    <row r="12" spans="1:5" x14ac:dyDescent="0.25">
      <c r="A12" s="12" t="s">
        <v>7</v>
      </c>
      <c r="C12" s="13"/>
    </row>
    <row r="13" spans="1:5" x14ac:dyDescent="0.25">
      <c r="A13" s="11" t="s">
        <v>8</v>
      </c>
      <c r="C13" s="13"/>
    </row>
    <row r="14" spans="1:5" x14ac:dyDescent="0.25">
      <c r="C14" s="13"/>
    </row>
    <row r="15" spans="1:5" x14ac:dyDescent="0.25">
      <c r="A15" s="59" t="s">
        <v>9</v>
      </c>
    </row>
    <row r="16" spans="1:5" x14ac:dyDescent="0.25">
      <c r="A16" s="12" t="s">
        <v>10</v>
      </c>
    </row>
    <row r="17" spans="1:10" x14ac:dyDescent="0.25">
      <c r="A17" s="14" t="s">
        <v>11</v>
      </c>
    </row>
    <row r="18" spans="1:10" ht="14.45" customHeight="1" x14ac:dyDescent="0.25">
      <c r="A18" s="14" t="s">
        <v>12</v>
      </c>
    </row>
    <row r="19" spans="1:10" ht="14.45" customHeight="1" x14ac:dyDescent="0.25">
      <c r="A19" s="14" t="s">
        <v>13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14</v>
      </c>
      <c r="E21" s="58"/>
      <c r="F21" s="58"/>
      <c r="G21" s="58"/>
      <c r="I21" s="58"/>
      <c r="J21" s="58"/>
    </row>
    <row r="22" spans="1:10" ht="16.5" x14ac:dyDescent="0.25">
      <c r="A22" s="14" t="s">
        <v>15</v>
      </c>
      <c r="E22" s="57"/>
      <c r="F22" s="57"/>
      <c r="G22" s="57"/>
      <c r="I22" s="57"/>
      <c r="J22" s="57"/>
    </row>
    <row r="23" spans="1:10" ht="16.5" x14ac:dyDescent="0.25">
      <c r="A23" s="14" t="s">
        <v>16</v>
      </c>
      <c r="E23" s="57"/>
      <c r="F23" s="57"/>
      <c r="G23" s="57"/>
      <c r="I23" s="57"/>
      <c r="J23" s="57"/>
    </row>
    <row r="24" spans="1:10" x14ac:dyDescent="0.25">
      <c r="A24" s="14" t="s">
        <v>17</v>
      </c>
    </row>
    <row r="25" spans="1:10" x14ac:dyDescent="0.25">
      <c r="A25" s="14" t="s">
        <v>18</v>
      </c>
    </row>
    <row r="26" spans="1:10" x14ac:dyDescent="0.25">
      <c r="A26" s="14"/>
    </row>
    <row r="27" spans="1:10" x14ac:dyDescent="0.25">
      <c r="A27" s="12" t="s">
        <v>19</v>
      </c>
      <c r="C27" s="13"/>
    </row>
    <row r="28" spans="1:10" x14ac:dyDescent="0.25">
      <c r="A28" s="14" t="s">
        <v>20</v>
      </c>
      <c r="C28" s="13"/>
    </row>
    <row r="29" spans="1:10" x14ac:dyDescent="0.25">
      <c r="C29" s="13"/>
    </row>
    <row r="30" spans="1:10" x14ac:dyDescent="0.25">
      <c r="A30" s="11" t="s">
        <v>21</v>
      </c>
      <c r="C30" s="266" t="s">
        <v>22</v>
      </c>
      <c r="F30" s="15"/>
    </row>
    <row r="31" spans="1:10" x14ac:dyDescent="0.25">
      <c r="C31" s="13"/>
    </row>
    <row r="32" spans="1:10" x14ac:dyDescent="0.25">
      <c r="A32" s="56" t="s">
        <v>23</v>
      </c>
      <c r="B32" s="58"/>
      <c r="C32" s="58"/>
      <c r="D32" s="58"/>
    </row>
    <row r="33" spans="1:84" x14ac:dyDescent="0.25">
      <c r="A33" s="14" t="s">
        <v>24</v>
      </c>
      <c r="B33" s="58"/>
      <c r="C33" s="58"/>
      <c r="D33" s="58"/>
    </row>
    <row r="34" spans="1:84" ht="16.5" x14ac:dyDescent="0.25">
      <c r="A34" s="14" t="s">
        <v>25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20" t="s">
        <v>26</v>
      </c>
      <c r="B36" s="321"/>
      <c r="C36" s="322"/>
      <c r="D36" s="321"/>
      <c r="E36" s="321"/>
      <c r="F36" s="321"/>
      <c r="G36" s="321"/>
    </row>
    <row r="37" spans="1:84" x14ac:dyDescent="0.25">
      <c r="A37" s="323" t="s">
        <v>27</v>
      </c>
      <c r="B37" s="324"/>
      <c r="C37" s="322"/>
      <c r="D37" s="321"/>
      <c r="E37" s="321"/>
      <c r="F37" s="321"/>
      <c r="G37" s="321"/>
    </row>
    <row r="38" spans="1:84" x14ac:dyDescent="0.25">
      <c r="A38" s="325" t="s">
        <v>28</v>
      </c>
      <c r="B38" s="324"/>
      <c r="C38" s="322"/>
      <c r="D38" s="321"/>
      <c r="E38" s="321"/>
      <c r="F38" s="321"/>
      <c r="G38" s="321"/>
    </row>
    <row r="39" spans="1:84" x14ac:dyDescent="0.25">
      <c r="A39" s="326" t="s">
        <v>29</v>
      </c>
      <c r="B39" s="321"/>
      <c r="C39" s="322"/>
      <c r="D39" s="321"/>
      <c r="E39" s="321"/>
      <c r="F39" s="321"/>
      <c r="G39" s="321"/>
    </row>
    <row r="40" spans="1:84" x14ac:dyDescent="0.25">
      <c r="A40" s="325" t="s">
        <v>30</v>
      </c>
      <c r="B40" s="321"/>
      <c r="C40" s="322"/>
      <c r="D40" s="321"/>
      <c r="E40" s="321"/>
      <c r="F40" s="321"/>
      <c r="G40" s="321"/>
    </row>
    <row r="41" spans="1:84" x14ac:dyDescent="0.25">
      <c r="C41" s="13"/>
    </row>
    <row r="42" spans="1:84" x14ac:dyDescent="0.25">
      <c r="A42" s="11" t="s">
        <v>31</v>
      </c>
      <c r="C42" s="13"/>
      <c r="F42" s="15" t="s">
        <v>32</v>
      </c>
    </row>
    <row r="43" spans="1:84" x14ac:dyDescent="0.25">
      <c r="A43" s="15" t="s">
        <v>33</v>
      </c>
      <c r="C43" s="13"/>
    </row>
    <row r="44" spans="1:84" x14ac:dyDescent="0.2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4" x14ac:dyDescent="0.2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4" x14ac:dyDescent="0.2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4" x14ac:dyDescent="0.25">
      <c r="A47" s="16" t="s">
        <v>229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f>SUM(C47:CC47)</f>
        <v>0</v>
      </c>
      <c r="CF47" s="311">
        <v>0</v>
      </c>
    </row>
    <row r="48" spans="1:84" x14ac:dyDescent="0.25">
      <c r="A48" s="25" t="s">
        <v>230</v>
      </c>
      <c r="B48" s="272">
        <v>7885276</v>
      </c>
      <c r="C48" s="25">
        <f>IF($B$48,(ROUND((($B$48/$CE$61)*C61),0)))</f>
        <v>682</v>
      </c>
      <c r="D48" s="25">
        <f t="shared" ref="D48:BO48" si="0">IF($B$48,(ROUND((($B$48/$CE$61)*D61),0)))</f>
        <v>0</v>
      </c>
      <c r="E48" s="25">
        <f t="shared" si="0"/>
        <v>633528</v>
      </c>
      <c r="F48" s="25">
        <f t="shared" si="0"/>
        <v>0</v>
      </c>
      <c r="G48" s="25">
        <f t="shared" si="0"/>
        <v>205829</v>
      </c>
      <c r="H48" s="25">
        <f t="shared" si="0"/>
        <v>1003</v>
      </c>
      <c r="I48" s="25">
        <f t="shared" si="0"/>
        <v>1016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292074</v>
      </c>
      <c r="O48" s="25">
        <f t="shared" si="0"/>
        <v>0</v>
      </c>
      <c r="P48" s="25">
        <f t="shared" si="0"/>
        <v>485809</v>
      </c>
      <c r="Q48" s="25">
        <f t="shared" si="0"/>
        <v>98551</v>
      </c>
      <c r="R48" s="25">
        <f t="shared" si="0"/>
        <v>50</v>
      </c>
      <c r="S48" s="25">
        <f t="shared" si="0"/>
        <v>85487</v>
      </c>
      <c r="T48" s="25">
        <f t="shared" si="0"/>
        <v>0</v>
      </c>
      <c r="U48" s="25">
        <f t="shared" si="0"/>
        <v>225173</v>
      </c>
      <c r="V48" s="25">
        <f t="shared" si="0"/>
        <v>0</v>
      </c>
      <c r="W48" s="25">
        <f t="shared" si="0"/>
        <v>50679</v>
      </c>
      <c r="X48" s="25">
        <f t="shared" si="0"/>
        <v>68233</v>
      </c>
      <c r="Y48" s="25">
        <f t="shared" si="0"/>
        <v>276956</v>
      </c>
      <c r="Z48" s="25">
        <f t="shared" si="0"/>
        <v>0</v>
      </c>
      <c r="AA48" s="25">
        <f t="shared" si="0"/>
        <v>45251</v>
      </c>
      <c r="AB48" s="25">
        <f t="shared" si="0"/>
        <v>221873</v>
      </c>
      <c r="AC48" s="25">
        <f t="shared" si="0"/>
        <v>131308</v>
      </c>
      <c r="AD48" s="25">
        <f t="shared" si="0"/>
        <v>0</v>
      </c>
      <c r="AE48" s="25">
        <f t="shared" si="0"/>
        <v>318407</v>
      </c>
      <c r="AF48" s="25">
        <f t="shared" si="0"/>
        <v>0</v>
      </c>
      <c r="AG48" s="25">
        <f t="shared" si="0"/>
        <v>532090</v>
      </c>
      <c r="AH48" s="25">
        <f t="shared" si="0"/>
        <v>0</v>
      </c>
      <c r="AI48" s="25">
        <f t="shared" si="0"/>
        <v>0</v>
      </c>
      <c r="AJ48" s="25">
        <f t="shared" si="0"/>
        <v>2367352</v>
      </c>
      <c r="AK48" s="25">
        <f t="shared" si="0"/>
        <v>208757</v>
      </c>
      <c r="AL48" s="25">
        <f t="shared" si="0"/>
        <v>46645</v>
      </c>
      <c r="AM48" s="25">
        <f t="shared" si="0"/>
        <v>0</v>
      </c>
      <c r="AN48" s="25">
        <f t="shared" si="0"/>
        <v>0</v>
      </c>
      <c r="AO48" s="25">
        <f t="shared" si="0"/>
        <v>60267</v>
      </c>
      <c r="AP48" s="25">
        <f t="shared" si="0"/>
        <v>0</v>
      </c>
      <c r="AQ48" s="25">
        <f t="shared" si="0"/>
        <v>0</v>
      </c>
      <c r="AR48" s="25">
        <f t="shared" si="0"/>
        <v>0</v>
      </c>
      <c r="AS48" s="25">
        <f t="shared" si="0"/>
        <v>0</v>
      </c>
      <c r="AT48" s="25">
        <f t="shared" si="0"/>
        <v>0</v>
      </c>
      <c r="AU48" s="25">
        <f t="shared" si="0"/>
        <v>0</v>
      </c>
      <c r="AV48" s="25">
        <f t="shared" si="0"/>
        <v>190055</v>
      </c>
      <c r="AW48" s="25">
        <f t="shared" si="0"/>
        <v>0</v>
      </c>
      <c r="AX48" s="25">
        <f t="shared" si="0"/>
        <v>0</v>
      </c>
      <c r="AY48" s="25">
        <f t="shared" si="0"/>
        <v>0</v>
      </c>
      <c r="AZ48" s="25">
        <f t="shared" si="0"/>
        <v>0</v>
      </c>
      <c r="BA48" s="25">
        <f t="shared" si="0"/>
        <v>0</v>
      </c>
      <c r="BB48" s="25">
        <f t="shared" si="0"/>
        <v>0</v>
      </c>
      <c r="BC48" s="25">
        <f t="shared" si="0"/>
        <v>0</v>
      </c>
      <c r="BD48" s="25">
        <f t="shared" si="0"/>
        <v>49422</v>
      </c>
      <c r="BE48" s="25">
        <f t="shared" si="0"/>
        <v>128773</v>
      </c>
      <c r="BF48" s="25">
        <f t="shared" si="0"/>
        <v>0</v>
      </c>
      <c r="BG48" s="25">
        <f t="shared" si="0"/>
        <v>0</v>
      </c>
      <c r="BH48" s="25">
        <f t="shared" si="0"/>
        <v>153663</v>
      </c>
      <c r="BI48" s="25">
        <f t="shared" si="0"/>
        <v>18434</v>
      </c>
      <c r="BJ48" s="25">
        <f t="shared" si="0"/>
        <v>91940</v>
      </c>
      <c r="BK48" s="25">
        <f t="shared" si="0"/>
        <v>0</v>
      </c>
      <c r="BL48" s="25">
        <f t="shared" si="0"/>
        <v>73931</v>
      </c>
      <c r="BM48" s="25">
        <f t="shared" si="0"/>
        <v>27</v>
      </c>
      <c r="BN48" s="25">
        <f t="shared" si="0"/>
        <v>386535</v>
      </c>
      <c r="BO48" s="25">
        <f t="shared" si="0"/>
        <v>0</v>
      </c>
      <c r="BP48" s="25">
        <f t="shared" ref="BP48:CD48" si="1">IF($B$48,(ROUND((($B$48/$CE$61)*BP61),0)))</f>
        <v>21124</v>
      </c>
      <c r="BQ48" s="25">
        <f t="shared" si="1"/>
        <v>0</v>
      </c>
      <c r="BR48" s="25">
        <f t="shared" si="1"/>
        <v>100733</v>
      </c>
      <c r="BS48" s="25">
        <f t="shared" si="1"/>
        <v>0</v>
      </c>
      <c r="BT48" s="25">
        <f t="shared" si="1"/>
        <v>12898</v>
      </c>
      <c r="BU48" s="25">
        <f t="shared" si="1"/>
        <v>0</v>
      </c>
      <c r="BV48" s="25">
        <f t="shared" si="1"/>
        <v>38873</v>
      </c>
      <c r="BW48" s="25">
        <f t="shared" si="1"/>
        <v>39592</v>
      </c>
      <c r="BX48" s="25">
        <f t="shared" si="1"/>
        <v>0</v>
      </c>
      <c r="BY48" s="25">
        <f t="shared" si="1"/>
        <v>193837</v>
      </c>
      <c r="BZ48" s="25">
        <f t="shared" si="1"/>
        <v>0</v>
      </c>
      <c r="CA48" s="25">
        <f t="shared" si="1"/>
        <v>28416</v>
      </c>
      <c r="CB48" s="25">
        <f t="shared" si="1"/>
        <v>0</v>
      </c>
      <c r="CC48" s="25">
        <f t="shared" si="1"/>
        <v>0</v>
      </c>
      <c r="CD48" s="25">
        <f t="shared" si="1"/>
        <v>0</v>
      </c>
      <c r="CE48" s="25">
        <f>SUM(C48:CD48)</f>
        <v>7885273</v>
      </c>
      <c r="CF48" s="311">
        <v>0</v>
      </c>
    </row>
    <row r="49" spans="1:84" x14ac:dyDescent="0.25">
      <c r="A49" s="16" t="s">
        <v>231</v>
      </c>
      <c r="B49" s="25">
        <f>B47+B48</f>
        <v>7885276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1">
        <v>0</v>
      </c>
    </row>
    <row r="50" spans="1:84" x14ac:dyDescent="0.2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1">
        <v>0</v>
      </c>
    </row>
    <row r="51" spans="1:84" x14ac:dyDescent="0.25">
      <c r="A51" s="21" t="s">
        <v>232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f>SUM(C51:CD51)</f>
        <v>0</v>
      </c>
      <c r="CF51" s="311">
        <v>0</v>
      </c>
    </row>
    <row r="52" spans="1:84" x14ac:dyDescent="0.25">
      <c r="A52" s="31" t="s">
        <v>233</v>
      </c>
      <c r="B52" s="312">
        <v>2246317</v>
      </c>
      <c r="C52" s="25">
        <f>IF($B$52,ROUND(($B$52/($CE$90+$CF$90)*C90),0))</f>
        <v>37628</v>
      </c>
      <c r="D52" s="25">
        <f t="shared" ref="D52:BO52" si="2">IF($B$52,ROUND(($B$52/($CE$90+$CF$90)*D90),0))</f>
        <v>0</v>
      </c>
      <c r="E52" s="25">
        <f t="shared" si="2"/>
        <v>192912</v>
      </c>
      <c r="F52" s="25">
        <f t="shared" si="2"/>
        <v>0</v>
      </c>
      <c r="G52" s="25">
        <f t="shared" si="2"/>
        <v>72372</v>
      </c>
      <c r="H52" s="25">
        <f t="shared" si="2"/>
        <v>0</v>
      </c>
      <c r="I52" s="25">
        <f t="shared" si="2"/>
        <v>0</v>
      </c>
      <c r="J52" s="25">
        <f t="shared" si="2"/>
        <v>0</v>
      </c>
      <c r="K52" s="25">
        <f t="shared" si="2"/>
        <v>0</v>
      </c>
      <c r="L52" s="25">
        <f t="shared" si="2"/>
        <v>0</v>
      </c>
      <c r="M52" s="25">
        <f t="shared" si="2"/>
        <v>0</v>
      </c>
      <c r="N52" s="25">
        <f t="shared" si="2"/>
        <v>34493</v>
      </c>
      <c r="O52" s="25">
        <f t="shared" si="2"/>
        <v>0</v>
      </c>
      <c r="P52" s="25">
        <f t="shared" si="2"/>
        <v>457723</v>
      </c>
      <c r="Q52" s="25">
        <f t="shared" si="2"/>
        <v>0</v>
      </c>
      <c r="R52" s="25">
        <f t="shared" si="2"/>
        <v>0</v>
      </c>
      <c r="S52" s="25">
        <f t="shared" si="2"/>
        <v>0</v>
      </c>
      <c r="T52" s="25">
        <f t="shared" si="2"/>
        <v>0</v>
      </c>
      <c r="U52" s="25">
        <f t="shared" si="2"/>
        <v>37779</v>
      </c>
      <c r="V52" s="25">
        <f t="shared" si="2"/>
        <v>0</v>
      </c>
      <c r="W52" s="25">
        <f t="shared" si="2"/>
        <v>16584</v>
      </c>
      <c r="X52" s="25">
        <f t="shared" si="2"/>
        <v>5896</v>
      </c>
      <c r="Y52" s="25">
        <f t="shared" si="2"/>
        <v>39926</v>
      </c>
      <c r="Z52" s="25">
        <f t="shared" si="2"/>
        <v>0</v>
      </c>
      <c r="AA52" s="25">
        <f t="shared" si="2"/>
        <v>14678</v>
      </c>
      <c r="AB52" s="25">
        <f t="shared" si="2"/>
        <v>28078</v>
      </c>
      <c r="AC52" s="25">
        <f t="shared" si="2"/>
        <v>5034</v>
      </c>
      <c r="AD52" s="25">
        <f t="shared" si="2"/>
        <v>0</v>
      </c>
      <c r="AE52" s="25">
        <f t="shared" si="2"/>
        <v>19422</v>
      </c>
      <c r="AF52" s="25">
        <f t="shared" si="2"/>
        <v>0</v>
      </c>
      <c r="AG52" s="25">
        <f t="shared" si="2"/>
        <v>53950</v>
      </c>
      <c r="AH52" s="25">
        <f t="shared" si="2"/>
        <v>0</v>
      </c>
      <c r="AI52" s="25">
        <f t="shared" si="2"/>
        <v>0</v>
      </c>
      <c r="AJ52" s="25">
        <f t="shared" si="2"/>
        <v>41800</v>
      </c>
      <c r="AK52" s="25">
        <f t="shared" si="2"/>
        <v>0</v>
      </c>
      <c r="AL52" s="25">
        <f t="shared" si="2"/>
        <v>2091</v>
      </c>
      <c r="AM52" s="25">
        <f t="shared" si="2"/>
        <v>0</v>
      </c>
      <c r="AN52" s="25">
        <f t="shared" si="2"/>
        <v>0</v>
      </c>
      <c r="AO52" s="25">
        <f t="shared" si="2"/>
        <v>0</v>
      </c>
      <c r="AP52" s="25">
        <f t="shared" si="2"/>
        <v>0</v>
      </c>
      <c r="AQ52" s="25">
        <f t="shared" si="2"/>
        <v>0</v>
      </c>
      <c r="AR52" s="25">
        <f t="shared" si="2"/>
        <v>0</v>
      </c>
      <c r="AS52" s="25">
        <f t="shared" si="2"/>
        <v>0</v>
      </c>
      <c r="AT52" s="25">
        <f t="shared" si="2"/>
        <v>0</v>
      </c>
      <c r="AU52" s="25">
        <f t="shared" si="2"/>
        <v>0</v>
      </c>
      <c r="AV52" s="25">
        <f t="shared" si="2"/>
        <v>14902</v>
      </c>
      <c r="AW52" s="25">
        <f t="shared" si="2"/>
        <v>0</v>
      </c>
      <c r="AX52" s="25">
        <f t="shared" si="2"/>
        <v>0</v>
      </c>
      <c r="AY52" s="25">
        <f t="shared" si="2"/>
        <v>64502</v>
      </c>
      <c r="AZ52" s="25">
        <f t="shared" si="2"/>
        <v>0</v>
      </c>
      <c r="BA52" s="25">
        <f t="shared" si="2"/>
        <v>0</v>
      </c>
      <c r="BB52" s="25">
        <f t="shared" si="2"/>
        <v>0</v>
      </c>
      <c r="BC52" s="25">
        <f t="shared" si="2"/>
        <v>0</v>
      </c>
      <c r="BD52" s="25">
        <f t="shared" si="2"/>
        <v>84696</v>
      </c>
      <c r="BE52" s="25">
        <f t="shared" si="2"/>
        <v>843497</v>
      </c>
      <c r="BF52" s="25">
        <f t="shared" si="2"/>
        <v>24005</v>
      </c>
      <c r="BG52" s="25">
        <f t="shared" si="2"/>
        <v>0</v>
      </c>
      <c r="BH52" s="25">
        <f t="shared" si="2"/>
        <v>28146</v>
      </c>
      <c r="BI52" s="25">
        <f t="shared" si="2"/>
        <v>0</v>
      </c>
      <c r="BJ52" s="25">
        <f t="shared" si="2"/>
        <v>0</v>
      </c>
      <c r="BK52" s="25">
        <f t="shared" si="2"/>
        <v>1968</v>
      </c>
      <c r="BL52" s="25">
        <f t="shared" si="2"/>
        <v>10933</v>
      </c>
      <c r="BM52" s="25">
        <f t="shared" si="2"/>
        <v>17533</v>
      </c>
      <c r="BN52" s="25">
        <f t="shared" si="2"/>
        <v>37345</v>
      </c>
      <c r="BO52" s="25">
        <f t="shared" si="2"/>
        <v>0</v>
      </c>
      <c r="BP52" s="25">
        <f t="shared" ref="BP52:CD52" si="3">IF($B$52,ROUND(($B$52/($CE$90+$CF$90)*BP90),0))</f>
        <v>0</v>
      </c>
      <c r="BQ52" s="25">
        <f t="shared" si="3"/>
        <v>0</v>
      </c>
      <c r="BR52" s="25">
        <f t="shared" si="3"/>
        <v>16166</v>
      </c>
      <c r="BS52" s="25">
        <f t="shared" si="3"/>
        <v>0</v>
      </c>
      <c r="BT52" s="25">
        <f t="shared" si="3"/>
        <v>8046</v>
      </c>
      <c r="BU52" s="25">
        <f t="shared" si="3"/>
        <v>0</v>
      </c>
      <c r="BV52" s="25">
        <f t="shared" si="3"/>
        <v>33827</v>
      </c>
      <c r="BW52" s="25">
        <f t="shared" si="3"/>
        <v>0</v>
      </c>
      <c r="BX52" s="25">
        <f t="shared" si="3"/>
        <v>0</v>
      </c>
      <c r="BY52" s="25">
        <f t="shared" si="3"/>
        <v>0</v>
      </c>
      <c r="BZ52" s="25">
        <f t="shared" si="3"/>
        <v>0</v>
      </c>
      <c r="CA52" s="25">
        <f t="shared" si="3"/>
        <v>386</v>
      </c>
      <c r="CB52" s="25">
        <f t="shared" si="3"/>
        <v>0</v>
      </c>
      <c r="CC52" s="25">
        <f t="shared" si="3"/>
        <v>0</v>
      </c>
      <c r="CD52" s="25">
        <f t="shared" si="3"/>
        <v>0</v>
      </c>
      <c r="CE52" s="25">
        <f>SUM(C52:CD52)</f>
        <v>2246318</v>
      </c>
      <c r="CF52" s="311">
        <v>0</v>
      </c>
    </row>
    <row r="53" spans="1:84" x14ac:dyDescent="0.25">
      <c r="A53" s="16" t="s">
        <v>231</v>
      </c>
      <c r="B53" s="25">
        <f>B51+B52</f>
        <v>2246317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1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1">
        <v>0</v>
      </c>
    </row>
    <row r="55" spans="1:84" x14ac:dyDescent="0.25">
      <c r="A55" s="21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3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  <c r="CF55" s="311">
        <v>0</v>
      </c>
    </row>
    <row r="56" spans="1:84" x14ac:dyDescent="0.25">
      <c r="A56" s="21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  <c r="CF56" s="311">
        <v>0</v>
      </c>
    </row>
    <row r="57" spans="1:84" x14ac:dyDescent="0.25">
      <c r="A57" s="21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  <c r="CF57" s="311">
        <v>0</v>
      </c>
    </row>
    <row r="58" spans="1:84" x14ac:dyDescent="0.25">
      <c r="A58" s="21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4" t="s">
        <v>246</v>
      </c>
      <c r="T58" s="24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4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4" t="s">
        <v>246</v>
      </c>
      <c r="AW58" s="24" t="s">
        <v>246</v>
      </c>
      <c r="AX58" s="24" t="s">
        <v>246</v>
      </c>
      <c r="AY58" s="18" t="s">
        <v>257</v>
      </c>
      <c r="AZ58" s="18" t="s">
        <v>257</v>
      </c>
      <c r="BA58" s="24" t="s">
        <v>246</v>
      </c>
      <c r="BB58" s="24" t="s">
        <v>246</v>
      </c>
      <c r="BC58" s="24" t="s">
        <v>246</v>
      </c>
      <c r="BD58" s="24" t="s">
        <v>246</v>
      </c>
      <c r="BE58" s="18" t="s">
        <v>258</v>
      </c>
      <c r="BF58" s="24" t="s">
        <v>246</v>
      </c>
      <c r="BG58" s="24" t="s">
        <v>246</v>
      </c>
      <c r="BH58" s="24" t="s">
        <v>246</v>
      </c>
      <c r="BI58" s="24" t="s">
        <v>246</v>
      </c>
      <c r="BJ58" s="24" t="s">
        <v>246</v>
      </c>
      <c r="BK58" s="24" t="s">
        <v>246</v>
      </c>
      <c r="BL58" s="24" t="s">
        <v>246</v>
      </c>
      <c r="BM58" s="24" t="s">
        <v>246</v>
      </c>
      <c r="BN58" s="24" t="s">
        <v>246</v>
      </c>
      <c r="BO58" s="24" t="s">
        <v>246</v>
      </c>
      <c r="BP58" s="24" t="s">
        <v>246</v>
      </c>
      <c r="BQ58" s="24" t="s">
        <v>246</v>
      </c>
      <c r="BR58" s="24" t="s">
        <v>246</v>
      </c>
      <c r="BS58" s="24" t="s">
        <v>246</v>
      </c>
      <c r="BT58" s="24" t="s">
        <v>246</v>
      </c>
      <c r="BU58" s="24" t="s">
        <v>246</v>
      </c>
      <c r="BV58" s="24" t="s">
        <v>246</v>
      </c>
      <c r="BW58" s="24" t="s">
        <v>246</v>
      </c>
      <c r="BX58" s="24" t="s">
        <v>246</v>
      </c>
      <c r="BY58" s="24" t="s">
        <v>246</v>
      </c>
      <c r="BZ58" s="24" t="s">
        <v>246</v>
      </c>
      <c r="CA58" s="24" t="s">
        <v>246</v>
      </c>
      <c r="CB58" s="24" t="s">
        <v>246</v>
      </c>
      <c r="CC58" s="24" t="s">
        <v>246</v>
      </c>
      <c r="CD58" s="24" t="s">
        <v>246</v>
      </c>
      <c r="CE58" s="24" t="s">
        <v>246</v>
      </c>
      <c r="CF58" s="311">
        <v>0</v>
      </c>
    </row>
    <row r="59" spans="1:84" x14ac:dyDescent="0.25">
      <c r="A59" s="31" t="s">
        <v>259</v>
      </c>
      <c r="B59" s="25"/>
      <c r="C59" s="273"/>
      <c r="D59" s="273"/>
      <c r="E59" s="273">
        <v>3135</v>
      </c>
      <c r="F59" s="273"/>
      <c r="G59" s="273">
        <v>1567</v>
      </c>
      <c r="H59" s="273"/>
      <c r="I59" s="273"/>
      <c r="J59" s="273"/>
      <c r="K59" s="273"/>
      <c r="L59" s="273"/>
      <c r="M59" s="273"/>
      <c r="N59" s="273">
        <v>137</v>
      </c>
      <c r="O59" s="273"/>
      <c r="P59" s="275">
        <v>230763</v>
      </c>
      <c r="Q59" s="275">
        <v>0</v>
      </c>
      <c r="R59" s="275">
        <v>230763</v>
      </c>
      <c r="S59" s="263">
        <v>0</v>
      </c>
      <c r="T59" s="263">
        <v>0</v>
      </c>
      <c r="U59" s="276">
        <v>155583</v>
      </c>
      <c r="V59" s="275"/>
      <c r="W59" s="275">
        <v>0</v>
      </c>
      <c r="X59" s="275">
        <v>0</v>
      </c>
      <c r="Y59" s="275">
        <v>0</v>
      </c>
      <c r="Z59" s="275"/>
      <c r="AA59" s="275">
        <v>0</v>
      </c>
      <c r="AB59" s="263">
        <v>0</v>
      </c>
      <c r="AC59" s="275">
        <v>0</v>
      </c>
      <c r="AD59" s="275"/>
      <c r="AE59" s="275">
        <v>0</v>
      </c>
      <c r="AF59" s="275"/>
      <c r="AG59" s="275">
        <v>21705</v>
      </c>
      <c r="AH59" s="275"/>
      <c r="AI59" s="275"/>
      <c r="AJ59" s="275">
        <v>82981</v>
      </c>
      <c r="AK59" s="275">
        <v>0</v>
      </c>
      <c r="AL59" s="275">
        <v>0</v>
      </c>
      <c r="AM59" s="275"/>
      <c r="AN59" s="275"/>
      <c r="AO59" s="275">
        <v>0</v>
      </c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74817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159435.81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  <c r="CF59" s="311">
        <v>0</v>
      </c>
    </row>
    <row r="60" spans="1:84" s="201" customFormat="1" x14ac:dyDescent="0.25">
      <c r="A60" s="207" t="s">
        <v>260</v>
      </c>
      <c r="B60" s="208"/>
      <c r="C60" s="277">
        <v>0</v>
      </c>
      <c r="D60" s="277">
        <v>0</v>
      </c>
      <c r="E60" s="277">
        <v>36.352072836538461</v>
      </c>
      <c r="F60" s="277">
        <v>0</v>
      </c>
      <c r="G60" s="277">
        <v>11.89379466346154</v>
      </c>
      <c r="H60" s="277">
        <v>0.12958302884615383</v>
      </c>
      <c r="I60" s="277">
        <v>1</v>
      </c>
      <c r="J60" s="277">
        <v>0</v>
      </c>
      <c r="K60" s="277">
        <v>0</v>
      </c>
      <c r="L60" s="277">
        <v>0</v>
      </c>
      <c r="M60" s="277">
        <v>0</v>
      </c>
      <c r="N60" s="277">
        <v>20.776533653846155</v>
      </c>
      <c r="O60" s="277">
        <v>0</v>
      </c>
      <c r="P60" s="274">
        <v>30.617000576923076</v>
      </c>
      <c r="Q60" s="274">
        <v>3.8239423076923074</v>
      </c>
      <c r="R60" s="274">
        <v>0.74903846153846154</v>
      </c>
      <c r="S60" s="278">
        <v>6.122100961538461</v>
      </c>
      <c r="T60" s="278">
        <v>0</v>
      </c>
      <c r="U60" s="279">
        <v>16.691831442307691</v>
      </c>
      <c r="V60" s="274">
        <v>0</v>
      </c>
      <c r="W60" s="274">
        <v>2.066615384615385</v>
      </c>
      <c r="X60" s="274">
        <v>3.7007596153846154</v>
      </c>
      <c r="Y60" s="274">
        <v>16.183062500000002</v>
      </c>
      <c r="Z60" s="274">
        <v>0</v>
      </c>
      <c r="AA60" s="274">
        <v>1.4805913461538462</v>
      </c>
      <c r="AB60" s="278">
        <v>10.921154567307694</v>
      </c>
      <c r="AC60" s="274">
        <v>6.7350721153846145</v>
      </c>
      <c r="AD60" s="274">
        <v>0</v>
      </c>
      <c r="AE60" s="274">
        <v>19.811618173076919</v>
      </c>
      <c r="AF60" s="274">
        <v>0</v>
      </c>
      <c r="AG60" s="274">
        <v>28.774808846153846</v>
      </c>
      <c r="AH60" s="274">
        <v>0</v>
      </c>
      <c r="AI60" s="274">
        <v>0</v>
      </c>
      <c r="AJ60" s="274">
        <v>50.410678557692307</v>
      </c>
      <c r="AK60" s="274">
        <v>15.179491826923078</v>
      </c>
      <c r="AL60" s="274">
        <v>2.0555913461538462</v>
      </c>
      <c r="AM60" s="274">
        <v>0</v>
      </c>
      <c r="AN60" s="274">
        <v>0</v>
      </c>
      <c r="AO60" s="274">
        <v>3.9434721153846146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7.2416811057692314</v>
      </c>
      <c r="AW60" s="278">
        <v>0</v>
      </c>
      <c r="AX60" s="278">
        <v>0</v>
      </c>
      <c r="AY60" s="274">
        <v>7.049182692307693</v>
      </c>
      <c r="AZ60" s="274">
        <v>0</v>
      </c>
      <c r="BA60" s="278">
        <v>1.6494230769230771</v>
      </c>
      <c r="BB60" s="278">
        <v>0</v>
      </c>
      <c r="BC60" s="278">
        <v>0</v>
      </c>
      <c r="BD60" s="278">
        <v>7.9571772115384611</v>
      </c>
      <c r="BE60" s="274">
        <v>32.192796250000001</v>
      </c>
      <c r="BF60" s="278">
        <v>0</v>
      </c>
      <c r="BG60" s="278">
        <v>0</v>
      </c>
      <c r="BH60" s="278">
        <v>8.0390375000000009</v>
      </c>
      <c r="BI60" s="278">
        <v>0.30797115384615381</v>
      </c>
      <c r="BJ60" s="278">
        <v>5.7365431730769227</v>
      </c>
      <c r="BK60" s="278">
        <v>0</v>
      </c>
      <c r="BL60" s="278">
        <v>4.0823487980769233</v>
      </c>
      <c r="BM60" s="278">
        <v>5.179932692307692</v>
      </c>
      <c r="BN60" s="278">
        <v>7.038959807692307</v>
      </c>
      <c r="BO60" s="278">
        <v>0</v>
      </c>
      <c r="BP60" s="278">
        <v>0.96244711538461536</v>
      </c>
      <c r="BQ60" s="278">
        <v>0</v>
      </c>
      <c r="BR60" s="278">
        <v>4.17666</v>
      </c>
      <c r="BS60" s="278">
        <v>0</v>
      </c>
      <c r="BT60" s="278">
        <v>1</v>
      </c>
      <c r="BU60" s="278">
        <v>0</v>
      </c>
      <c r="BV60" s="278">
        <v>4.6075227884615382</v>
      </c>
      <c r="BW60" s="278">
        <v>1.900206730769231</v>
      </c>
      <c r="BX60" s="278">
        <v>0</v>
      </c>
      <c r="BY60" s="278">
        <v>7.0140478846153851</v>
      </c>
      <c r="BZ60" s="278">
        <v>0</v>
      </c>
      <c r="CA60" s="278">
        <v>1.5490408173076922</v>
      </c>
      <c r="CB60" s="278">
        <v>0</v>
      </c>
      <c r="CC60" s="278">
        <v>0</v>
      </c>
      <c r="CD60" s="209" t="s">
        <v>246</v>
      </c>
      <c r="CE60" s="227">
        <f t="shared" ref="CE60:CE68" si="4">SUM(C60:CD60)</f>
        <v>397.1037931250001</v>
      </c>
      <c r="CF60" s="313">
        <v>0</v>
      </c>
    </row>
    <row r="61" spans="1:84" x14ac:dyDescent="0.25">
      <c r="A61" s="31" t="s">
        <v>261</v>
      </c>
      <c r="B61" s="16"/>
      <c r="C61" s="273">
        <v>3355.8900000000003</v>
      </c>
      <c r="D61" s="273">
        <v>0</v>
      </c>
      <c r="E61" s="273">
        <v>3118524.2200000011</v>
      </c>
      <c r="F61" s="273">
        <v>0</v>
      </c>
      <c r="G61" s="273">
        <v>1013188.7299999999</v>
      </c>
      <c r="H61" s="273">
        <v>4935.8999999999996</v>
      </c>
      <c r="I61" s="273">
        <v>5000.04</v>
      </c>
      <c r="J61" s="273">
        <v>0</v>
      </c>
      <c r="K61" s="273">
        <v>0</v>
      </c>
      <c r="L61" s="273">
        <v>0</v>
      </c>
      <c r="M61" s="273">
        <v>0</v>
      </c>
      <c r="N61" s="273">
        <v>1437727.91</v>
      </c>
      <c r="O61" s="273">
        <v>0</v>
      </c>
      <c r="P61" s="275">
        <v>2391379.92</v>
      </c>
      <c r="Q61" s="275">
        <v>485116.70999999996</v>
      </c>
      <c r="R61" s="275">
        <v>247.12</v>
      </c>
      <c r="S61" s="280">
        <v>420805.37</v>
      </c>
      <c r="T61" s="280">
        <v>0</v>
      </c>
      <c r="U61" s="276">
        <v>1108407.9200000002</v>
      </c>
      <c r="V61" s="275">
        <v>0</v>
      </c>
      <c r="W61" s="275">
        <v>249467.94</v>
      </c>
      <c r="X61" s="275">
        <v>335877.14</v>
      </c>
      <c r="Y61" s="275">
        <v>1363307.0000000002</v>
      </c>
      <c r="Z61" s="275">
        <v>0</v>
      </c>
      <c r="AA61" s="275">
        <v>222748.44</v>
      </c>
      <c r="AB61" s="281">
        <v>1092164.72</v>
      </c>
      <c r="AC61" s="275">
        <v>646360.81000000006</v>
      </c>
      <c r="AD61" s="275">
        <v>0</v>
      </c>
      <c r="AE61" s="275">
        <v>1567349.9699999997</v>
      </c>
      <c r="AF61" s="275">
        <v>0</v>
      </c>
      <c r="AG61" s="275">
        <v>2619197.9500000002</v>
      </c>
      <c r="AH61" s="275">
        <v>0</v>
      </c>
      <c r="AI61" s="275">
        <v>0</v>
      </c>
      <c r="AJ61" s="275">
        <v>11653222.750000009</v>
      </c>
      <c r="AK61" s="275">
        <v>1027597.9500000002</v>
      </c>
      <c r="AL61" s="275">
        <v>229607.46999999997</v>
      </c>
      <c r="AM61" s="275">
        <v>0</v>
      </c>
      <c r="AN61" s="275">
        <v>0</v>
      </c>
      <c r="AO61" s="275">
        <v>296663.38999999996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935541.66999999981</v>
      </c>
      <c r="AW61" s="280">
        <v>0</v>
      </c>
      <c r="AX61" s="280">
        <v>0</v>
      </c>
      <c r="AY61" s="275">
        <v>0</v>
      </c>
      <c r="AZ61" s="275">
        <v>0</v>
      </c>
      <c r="BA61" s="280">
        <v>0</v>
      </c>
      <c r="BB61" s="280">
        <v>0</v>
      </c>
      <c r="BC61" s="280">
        <v>0</v>
      </c>
      <c r="BD61" s="280">
        <v>243280.07</v>
      </c>
      <c r="BE61" s="275">
        <v>633880.68000000005</v>
      </c>
      <c r="BF61" s="280">
        <v>0</v>
      </c>
      <c r="BG61" s="280">
        <v>0</v>
      </c>
      <c r="BH61" s="280">
        <v>756402.40999999992</v>
      </c>
      <c r="BI61" s="280">
        <v>90741.85</v>
      </c>
      <c r="BJ61" s="280">
        <v>452572.72000000003</v>
      </c>
      <c r="BK61" s="280">
        <v>0</v>
      </c>
      <c r="BL61" s="280">
        <v>363921.91</v>
      </c>
      <c r="BM61" s="280">
        <v>133.32</v>
      </c>
      <c r="BN61" s="280">
        <v>1902707.1899999997</v>
      </c>
      <c r="BO61" s="280">
        <v>0</v>
      </c>
      <c r="BP61" s="280">
        <v>103980.24999999999</v>
      </c>
      <c r="BQ61" s="280">
        <v>0</v>
      </c>
      <c r="BR61" s="280">
        <v>495854.67</v>
      </c>
      <c r="BS61" s="280">
        <v>0</v>
      </c>
      <c r="BT61" s="280">
        <v>63490.520000000004</v>
      </c>
      <c r="BU61" s="280">
        <v>0</v>
      </c>
      <c r="BV61" s="280">
        <v>191353.59</v>
      </c>
      <c r="BW61" s="280">
        <v>194888.39</v>
      </c>
      <c r="BX61" s="280">
        <v>0</v>
      </c>
      <c r="BY61" s="280">
        <v>954155.94000000006</v>
      </c>
      <c r="BZ61" s="280">
        <v>0</v>
      </c>
      <c r="CA61" s="280">
        <v>139878.34999999998</v>
      </c>
      <c r="CB61" s="280">
        <v>0</v>
      </c>
      <c r="CC61" s="280">
        <v>0</v>
      </c>
      <c r="CD61" s="24" t="s">
        <v>246</v>
      </c>
      <c r="CE61" s="25">
        <f t="shared" si="4"/>
        <v>38815038.790000007</v>
      </c>
      <c r="CF61" s="311">
        <v>0</v>
      </c>
    </row>
    <row r="62" spans="1:84" x14ac:dyDescent="0.25">
      <c r="A62" s="31" t="s">
        <v>9</v>
      </c>
      <c r="B62" s="16"/>
      <c r="C62" s="25">
        <f>ROUND(C47+C48,0)</f>
        <v>682</v>
      </c>
      <c r="D62" s="25">
        <f t="shared" ref="D62:BO62" si="5">ROUND(D47+D48,0)</f>
        <v>0</v>
      </c>
      <c r="E62" s="25">
        <f t="shared" si="5"/>
        <v>633528</v>
      </c>
      <c r="F62" s="25">
        <f t="shared" si="5"/>
        <v>0</v>
      </c>
      <c r="G62" s="25">
        <f t="shared" si="5"/>
        <v>205829</v>
      </c>
      <c r="H62" s="25">
        <f t="shared" si="5"/>
        <v>1003</v>
      </c>
      <c r="I62" s="25">
        <f t="shared" si="5"/>
        <v>1016</v>
      </c>
      <c r="J62" s="25">
        <f t="shared" si="5"/>
        <v>0</v>
      </c>
      <c r="K62" s="25">
        <f t="shared" si="5"/>
        <v>0</v>
      </c>
      <c r="L62" s="25">
        <f t="shared" si="5"/>
        <v>0</v>
      </c>
      <c r="M62" s="25">
        <f t="shared" si="5"/>
        <v>0</v>
      </c>
      <c r="N62" s="25">
        <f t="shared" si="5"/>
        <v>292074</v>
      </c>
      <c r="O62" s="25">
        <f t="shared" si="5"/>
        <v>0</v>
      </c>
      <c r="P62" s="25">
        <f t="shared" si="5"/>
        <v>485809</v>
      </c>
      <c r="Q62" s="25">
        <f t="shared" si="5"/>
        <v>98551</v>
      </c>
      <c r="R62" s="25">
        <f t="shared" si="5"/>
        <v>50</v>
      </c>
      <c r="S62" s="25">
        <f t="shared" si="5"/>
        <v>85487</v>
      </c>
      <c r="T62" s="25">
        <f t="shared" si="5"/>
        <v>0</v>
      </c>
      <c r="U62" s="25">
        <f t="shared" si="5"/>
        <v>225173</v>
      </c>
      <c r="V62" s="25">
        <f t="shared" si="5"/>
        <v>0</v>
      </c>
      <c r="W62" s="25">
        <f t="shared" si="5"/>
        <v>50679</v>
      </c>
      <c r="X62" s="25">
        <f t="shared" si="5"/>
        <v>68233</v>
      </c>
      <c r="Y62" s="25">
        <f t="shared" si="5"/>
        <v>276956</v>
      </c>
      <c r="Z62" s="25">
        <f t="shared" si="5"/>
        <v>0</v>
      </c>
      <c r="AA62" s="25">
        <f t="shared" si="5"/>
        <v>45251</v>
      </c>
      <c r="AB62" s="25">
        <f t="shared" si="5"/>
        <v>221873</v>
      </c>
      <c r="AC62" s="25">
        <f t="shared" si="5"/>
        <v>131308</v>
      </c>
      <c r="AD62" s="25">
        <f t="shared" si="5"/>
        <v>0</v>
      </c>
      <c r="AE62" s="25">
        <f t="shared" si="5"/>
        <v>318407</v>
      </c>
      <c r="AF62" s="25">
        <f t="shared" si="5"/>
        <v>0</v>
      </c>
      <c r="AG62" s="25">
        <f t="shared" si="5"/>
        <v>532090</v>
      </c>
      <c r="AH62" s="25">
        <f t="shared" si="5"/>
        <v>0</v>
      </c>
      <c r="AI62" s="25">
        <f t="shared" si="5"/>
        <v>0</v>
      </c>
      <c r="AJ62" s="25">
        <f t="shared" si="5"/>
        <v>2367352</v>
      </c>
      <c r="AK62" s="25">
        <f t="shared" si="5"/>
        <v>208757</v>
      </c>
      <c r="AL62" s="25">
        <f t="shared" si="5"/>
        <v>46645</v>
      </c>
      <c r="AM62" s="25">
        <f t="shared" si="5"/>
        <v>0</v>
      </c>
      <c r="AN62" s="25">
        <f t="shared" si="5"/>
        <v>0</v>
      </c>
      <c r="AO62" s="25">
        <f t="shared" si="5"/>
        <v>60267</v>
      </c>
      <c r="AP62" s="25">
        <f t="shared" si="5"/>
        <v>0</v>
      </c>
      <c r="AQ62" s="25">
        <f t="shared" si="5"/>
        <v>0</v>
      </c>
      <c r="AR62" s="25">
        <f t="shared" si="5"/>
        <v>0</v>
      </c>
      <c r="AS62" s="25">
        <f t="shared" si="5"/>
        <v>0</v>
      </c>
      <c r="AT62" s="25">
        <f t="shared" si="5"/>
        <v>0</v>
      </c>
      <c r="AU62" s="25">
        <f t="shared" si="5"/>
        <v>0</v>
      </c>
      <c r="AV62" s="25">
        <f t="shared" si="5"/>
        <v>190055</v>
      </c>
      <c r="AW62" s="25">
        <f t="shared" si="5"/>
        <v>0</v>
      </c>
      <c r="AX62" s="25">
        <f t="shared" si="5"/>
        <v>0</v>
      </c>
      <c r="AY62" s="25">
        <f t="shared" si="5"/>
        <v>0</v>
      </c>
      <c r="AZ62" s="25">
        <f t="shared" si="5"/>
        <v>0</v>
      </c>
      <c r="BA62" s="25">
        <f t="shared" si="5"/>
        <v>0</v>
      </c>
      <c r="BB62" s="25">
        <f t="shared" si="5"/>
        <v>0</v>
      </c>
      <c r="BC62" s="25">
        <f t="shared" si="5"/>
        <v>0</v>
      </c>
      <c r="BD62" s="25">
        <f t="shared" si="5"/>
        <v>49422</v>
      </c>
      <c r="BE62" s="25">
        <f t="shared" si="5"/>
        <v>128773</v>
      </c>
      <c r="BF62" s="25">
        <f t="shared" si="5"/>
        <v>0</v>
      </c>
      <c r="BG62" s="25">
        <f t="shared" si="5"/>
        <v>0</v>
      </c>
      <c r="BH62" s="25">
        <f t="shared" si="5"/>
        <v>153663</v>
      </c>
      <c r="BI62" s="25">
        <f t="shared" si="5"/>
        <v>18434</v>
      </c>
      <c r="BJ62" s="25">
        <f t="shared" si="5"/>
        <v>91940</v>
      </c>
      <c r="BK62" s="25">
        <f t="shared" si="5"/>
        <v>0</v>
      </c>
      <c r="BL62" s="25">
        <f t="shared" si="5"/>
        <v>73931</v>
      </c>
      <c r="BM62" s="25">
        <f t="shared" si="5"/>
        <v>27</v>
      </c>
      <c r="BN62" s="25">
        <f t="shared" si="5"/>
        <v>386535</v>
      </c>
      <c r="BO62" s="25">
        <f t="shared" si="5"/>
        <v>0</v>
      </c>
      <c r="BP62" s="25">
        <f t="shared" ref="BP62:CC62" si="6">ROUND(BP47+BP48,0)</f>
        <v>21124</v>
      </c>
      <c r="BQ62" s="25">
        <f t="shared" si="6"/>
        <v>0</v>
      </c>
      <c r="BR62" s="25">
        <f t="shared" si="6"/>
        <v>100733</v>
      </c>
      <c r="BS62" s="25">
        <f t="shared" si="6"/>
        <v>0</v>
      </c>
      <c r="BT62" s="25">
        <f t="shared" si="6"/>
        <v>12898</v>
      </c>
      <c r="BU62" s="25">
        <f t="shared" si="6"/>
        <v>0</v>
      </c>
      <c r="BV62" s="25">
        <f t="shared" si="6"/>
        <v>38873</v>
      </c>
      <c r="BW62" s="25">
        <f t="shared" si="6"/>
        <v>39592</v>
      </c>
      <c r="BX62" s="25">
        <f t="shared" si="6"/>
        <v>0</v>
      </c>
      <c r="BY62" s="25">
        <f t="shared" si="6"/>
        <v>193837</v>
      </c>
      <c r="BZ62" s="25">
        <f t="shared" si="6"/>
        <v>0</v>
      </c>
      <c r="CA62" s="25">
        <f t="shared" si="6"/>
        <v>28416</v>
      </c>
      <c r="CB62" s="25">
        <f t="shared" si="6"/>
        <v>0</v>
      </c>
      <c r="CC62" s="25">
        <f t="shared" si="6"/>
        <v>0</v>
      </c>
      <c r="CD62" s="24" t="s">
        <v>246</v>
      </c>
      <c r="CE62" s="25">
        <f t="shared" si="4"/>
        <v>7885273</v>
      </c>
      <c r="CF62" s="311">
        <v>0</v>
      </c>
    </row>
    <row r="63" spans="1:84" x14ac:dyDescent="0.25">
      <c r="A63" s="31" t="s">
        <v>262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165071.5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54133.83</v>
      </c>
      <c r="O63" s="273">
        <v>0</v>
      </c>
      <c r="P63" s="275">
        <v>300000</v>
      </c>
      <c r="Q63" s="275">
        <v>0</v>
      </c>
      <c r="R63" s="275">
        <v>2409719.92</v>
      </c>
      <c r="S63" s="280">
        <v>0</v>
      </c>
      <c r="T63" s="280">
        <v>0</v>
      </c>
      <c r="U63" s="276">
        <v>59773.049999999996</v>
      </c>
      <c r="V63" s="275">
        <v>0</v>
      </c>
      <c r="W63" s="275">
        <v>0</v>
      </c>
      <c r="X63" s="275">
        <v>0</v>
      </c>
      <c r="Y63" s="275">
        <v>257994</v>
      </c>
      <c r="Z63" s="275">
        <v>0</v>
      </c>
      <c r="AA63" s="275">
        <v>0</v>
      </c>
      <c r="AB63" s="281">
        <v>0</v>
      </c>
      <c r="AC63" s="275">
        <v>0</v>
      </c>
      <c r="AD63" s="275">
        <v>0</v>
      </c>
      <c r="AE63" s="275">
        <v>0</v>
      </c>
      <c r="AF63" s="275">
        <v>0</v>
      </c>
      <c r="AG63" s="275">
        <v>1226131.9099999999</v>
      </c>
      <c r="AH63" s="275">
        <v>0</v>
      </c>
      <c r="AI63" s="275">
        <v>0</v>
      </c>
      <c r="AJ63" s="275">
        <v>535448.11</v>
      </c>
      <c r="AK63" s="275">
        <v>231528.1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783200.01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246</v>
      </c>
      <c r="CE63" s="25">
        <f t="shared" si="4"/>
        <v>6023000.4299999997</v>
      </c>
      <c r="CF63" s="311">
        <v>0</v>
      </c>
    </row>
    <row r="64" spans="1:84" x14ac:dyDescent="0.25">
      <c r="A64" s="31" t="s">
        <v>263</v>
      </c>
      <c r="B64" s="16"/>
      <c r="C64" s="273">
        <v>17093.050000000003</v>
      </c>
      <c r="D64" s="273">
        <v>6.37</v>
      </c>
      <c r="E64" s="273">
        <v>291266.31</v>
      </c>
      <c r="F64" s="273">
        <v>0</v>
      </c>
      <c r="G64" s="273">
        <v>39230.01</v>
      </c>
      <c r="H64" s="273">
        <v>9.1199999999999992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379546.69</v>
      </c>
      <c r="O64" s="273">
        <v>0</v>
      </c>
      <c r="P64" s="275">
        <v>8807177.2400000002</v>
      </c>
      <c r="Q64" s="275">
        <v>14480.27</v>
      </c>
      <c r="R64" s="275">
        <v>97353.03</v>
      </c>
      <c r="S64" s="280">
        <v>263316.47999999998</v>
      </c>
      <c r="T64" s="280">
        <v>9469.6399999999976</v>
      </c>
      <c r="U64" s="276">
        <v>683066.09000000008</v>
      </c>
      <c r="V64" s="275">
        <v>0</v>
      </c>
      <c r="W64" s="275">
        <v>3490.41</v>
      </c>
      <c r="X64" s="275">
        <v>24240.3</v>
      </c>
      <c r="Y64" s="275">
        <v>33191.130000000005</v>
      </c>
      <c r="Z64" s="275">
        <v>0</v>
      </c>
      <c r="AA64" s="275">
        <v>170466.87999999998</v>
      </c>
      <c r="AB64" s="281">
        <v>5403467.6600000001</v>
      </c>
      <c r="AC64" s="275">
        <v>102161.12</v>
      </c>
      <c r="AD64" s="275">
        <v>0</v>
      </c>
      <c r="AE64" s="275">
        <v>24809.590000000004</v>
      </c>
      <c r="AF64" s="275">
        <v>0</v>
      </c>
      <c r="AG64" s="275">
        <v>344056.33</v>
      </c>
      <c r="AH64" s="275">
        <v>0</v>
      </c>
      <c r="AI64" s="275">
        <v>0</v>
      </c>
      <c r="AJ64" s="275">
        <v>656809.79999999993</v>
      </c>
      <c r="AK64" s="275">
        <v>61791.92</v>
      </c>
      <c r="AL64" s="275">
        <v>1215.6300000000001</v>
      </c>
      <c r="AM64" s="275">
        <v>0</v>
      </c>
      <c r="AN64" s="275">
        <v>0</v>
      </c>
      <c r="AO64" s="275">
        <v>1904.18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6226.2099999999991</v>
      </c>
      <c r="AW64" s="280">
        <v>0</v>
      </c>
      <c r="AX64" s="280">
        <v>0</v>
      </c>
      <c r="AY64" s="275">
        <v>374377.22</v>
      </c>
      <c r="AZ64" s="275">
        <v>0</v>
      </c>
      <c r="BA64" s="280">
        <v>38085.599999999999</v>
      </c>
      <c r="BB64" s="280">
        <v>0</v>
      </c>
      <c r="BC64" s="280">
        <v>0</v>
      </c>
      <c r="BD64" s="280">
        <v>2340426.1799999997</v>
      </c>
      <c r="BE64" s="275">
        <v>22285.93</v>
      </c>
      <c r="BF64" s="280">
        <v>94653.28</v>
      </c>
      <c r="BG64" s="280">
        <v>0</v>
      </c>
      <c r="BH64" s="280">
        <v>10367.76</v>
      </c>
      <c r="BI64" s="280">
        <v>380266.72</v>
      </c>
      <c r="BJ64" s="280">
        <v>1730.31</v>
      </c>
      <c r="BK64" s="280">
        <v>-39.449999999999996</v>
      </c>
      <c r="BL64" s="280">
        <v>5495.09</v>
      </c>
      <c r="BM64" s="280">
        <v>926.74</v>
      </c>
      <c r="BN64" s="280">
        <v>-112966.14999999998</v>
      </c>
      <c r="BO64" s="280">
        <v>0</v>
      </c>
      <c r="BP64" s="280">
        <v>14200.679999999998</v>
      </c>
      <c r="BQ64" s="280">
        <v>0</v>
      </c>
      <c r="BR64" s="280">
        <v>6333.84</v>
      </c>
      <c r="BS64" s="280">
        <v>0</v>
      </c>
      <c r="BT64" s="280">
        <v>181</v>
      </c>
      <c r="BU64" s="280">
        <v>0</v>
      </c>
      <c r="BV64" s="280">
        <v>3561.6400000000003</v>
      </c>
      <c r="BW64" s="280">
        <v>5416.72</v>
      </c>
      <c r="BX64" s="280">
        <v>0</v>
      </c>
      <c r="BY64" s="280">
        <v>12462.59</v>
      </c>
      <c r="BZ64" s="280">
        <v>0</v>
      </c>
      <c r="CA64" s="280">
        <v>1603.61</v>
      </c>
      <c r="CB64" s="280">
        <v>0</v>
      </c>
      <c r="CC64" s="280">
        <v>0</v>
      </c>
      <c r="CD64" s="24" t="s">
        <v>246</v>
      </c>
      <c r="CE64" s="25">
        <f t="shared" si="4"/>
        <v>20635214.770000003</v>
      </c>
      <c r="CF64" s="311">
        <v>0</v>
      </c>
    </row>
    <row r="65" spans="1:84" x14ac:dyDescent="0.25">
      <c r="A65" s="31" t="s">
        <v>264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150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748.13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172.5</v>
      </c>
      <c r="AF65" s="275">
        <v>0</v>
      </c>
      <c r="AG65" s="275">
        <v>0</v>
      </c>
      <c r="AH65" s="275">
        <v>0</v>
      </c>
      <c r="AI65" s="275">
        <v>0</v>
      </c>
      <c r="AJ65" s="275">
        <v>79600.75999999998</v>
      </c>
      <c r="AK65" s="275">
        <v>31895.279999999999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183.1</v>
      </c>
      <c r="BE65" s="275">
        <v>764435.46</v>
      </c>
      <c r="BF65" s="280">
        <v>138305.29999999999</v>
      </c>
      <c r="BG65" s="280">
        <v>0</v>
      </c>
      <c r="BH65" s="280">
        <v>404050.52</v>
      </c>
      <c r="BI65" s="280">
        <v>33735.770000000004</v>
      </c>
      <c r="BJ65" s="280">
        <v>0</v>
      </c>
      <c r="BK65" s="280">
        <v>0</v>
      </c>
      <c r="BL65" s="280">
        <v>0</v>
      </c>
      <c r="BM65" s="280">
        <v>0</v>
      </c>
      <c r="BN65" s="280">
        <v>59412.61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246</v>
      </c>
      <c r="CE65" s="25">
        <f t="shared" si="4"/>
        <v>1512689.4300000002</v>
      </c>
      <c r="CF65" s="311">
        <v>0</v>
      </c>
    </row>
    <row r="66" spans="1:84" x14ac:dyDescent="0.25">
      <c r="A66" s="31" t="s">
        <v>265</v>
      </c>
      <c r="B66" s="16"/>
      <c r="C66" s="273">
        <v>0</v>
      </c>
      <c r="D66" s="273">
        <v>0</v>
      </c>
      <c r="E66" s="273">
        <v>23346.989999999998</v>
      </c>
      <c r="F66" s="273">
        <v>0</v>
      </c>
      <c r="G66" s="273">
        <v>768802.72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476558.18000000005</v>
      </c>
      <c r="O66" s="273">
        <v>0</v>
      </c>
      <c r="P66" s="275">
        <v>478199.21</v>
      </c>
      <c r="Q66" s="275">
        <v>0</v>
      </c>
      <c r="R66" s="275">
        <v>0</v>
      </c>
      <c r="S66" s="280">
        <v>17013.599999999999</v>
      </c>
      <c r="T66" s="280">
        <v>0</v>
      </c>
      <c r="U66" s="276">
        <v>431851.43</v>
      </c>
      <c r="V66" s="275">
        <v>0</v>
      </c>
      <c r="W66" s="275">
        <v>0</v>
      </c>
      <c r="X66" s="275">
        <v>268</v>
      </c>
      <c r="Y66" s="275">
        <v>9336.7799999999988</v>
      </c>
      <c r="Z66" s="275">
        <v>0</v>
      </c>
      <c r="AA66" s="275">
        <v>845.87</v>
      </c>
      <c r="AB66" s="281">
        <v>87583.52</v>
      </c>
      <c r="AC66" s="275">
        <v>0</v>
      </c>
      <c r="AD66" s="275">
        <v>0</v>
      </c>
      <c r="AE66" s="275">
        <v>9989.86</v>
      </c>
      <c r="AF66" s="275">
        <v>0</v>
      </c>
      <c r="AG66" s="275">
        <v>103116.44</v>
      </c>
      <c r="AH66" s="275">
        <v>0</v>
      </c>
      <c r="AI66" s="275">
        <v>0</v>
      </c>
      <c r="AJ66" s="275">
        <v>204098.14</v>
      </c>
      <c r="AK66" s="275">
        <v>146510.36000000002</v>
      </c>
      <c r="AL66" s="275">
        <v>0</v>
      </c>
      <c r="AM66" s="275">
        <v>0</v>
      </c>
      <c r="AN66" s="275">
        <v>0</v>
      </c>
      <c r="AO66" s="275">
        <v>0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201258.16</v>
      </c>
      <c r="AW66" s="280">
        <v>0</v>
      </c>
      <c r="AX66" s="280">
        <v>0</v>
      </c>
      <c r="AY66" s="275">
        <v>1045169.5700000001</v>
      </c>
      <c r="AZ66" s="275">
        <v>0</v>
      </c>
      <c r="BA66" s="280">
        <v>6044.0899999999965</v>
      </c>
      <c r="BB66" s="280">
        <v>0</v>
      </c>
      <c r="BC66" s="280">
        <v>0</v>
      </c>
      <c r="BD66" s="280">
        <v>115790.45</v>
      </c>
      <c r="BE66" s="275">
        <v>29035.239999999998</v>
      </c>
      <c r="BF66" s="280">
        <v>1119825.3899999999</v>
      </c>
      <c r="BG66" s="280">
        <v>0</v>
      </c>
      <c r="BH66" s="280">
        <v>460191.73</v>
      </c>
      <c r="BI66" s="280">
        <v>285976.21000000002</v>
      </c>
      <c r="BJ66" s="280">
        <v>14560</v>
      </c>
      <c r="BK66" s="280">
        <v>233.75</v>
      </c>
      <c r="BL66" s="280">
        <v>-30857.200000000001</v>
      </c>
      <c r="BM66" s="280">
        <v>2700566.7399999998</v>
      </c>
      <c r="BN66" s="280">
        <v>282145.19999999995</v>
      </c>
      <c r="BO66" s="280">
        <v>0</v>
      </c>
      <c r="BP66" s="280">
        <v>834.24</v>
      </c>
      <c r="BQ66" s="280">
        <v>0</v>
      </c>
      <c r="BR66" s="280">
        <v>70931.66</v>
      </c>
      <c r="BS66" s="280">
        <v>0</v>
      </c>
      <c r="BT66" s="280">
        <v>0</v>
      </c>
      <c r="BU66" s="280">
        <v>0</v>
      </c>
      <c r="BV66" s="280">
        <v>385531.9</v>
      </c>
      <c r="BW66" s="280">
        <v>43331.25</v>
      </c>
      <c r="BX66" s="280">
        <v>0</v>
      </c>
      <c r="BY66" s="280">
        <v>28635</v>
      </c>
      <c r="BZ66" s="280">
        <v>0</v>
      </c>
      <c r="CA66" s="280">
        <v>17428.02</v>
      </c>
      <c r="CB66" s="280">
        <v>0</v>
      </c>
      <c r="CC66" s="280">
        <v>0</v>
      </c>
      <c r="CD66" s="24" t="s">
        <v>246</v>
      </c>
      <c r="CE66" s="25">
        <f t="shared" si="4"/>
        <v>9534152.5</v>
      </c>
      <c r="CF66" s="311">
        <v>0</v>
      </c>
    </row>
    <row r="67" spans="1:84" x14ac:dyDescent="0.25">
      <c r="A67" s="31" t="s">
        <v>14</v>
      </c>
      <c r="B67" s="16"/>
      <c r="C67" s="25">
        <f t="shared" ref="C67:BN67" si="7">ROUND(C51+C52,0)</f>
        <v>37628</v>
      </c>
      <c r="D67" s="25">
        <f t="shared" si="7"/>
        <v>0</v>
      </c>
      <c r="E67" s="25">
        <f t="shared" si="7"/>
        <v>192912</v>
      </c>
      <c r="F67" s="25">
        <f t="shared" si="7"/>
        <v>0</v>
      </c>
      <c r="G67" s="25">
        <f t="shared" si="7"/>
        <v>72372</v>
      </c>
      <c r="H67" s="25">
        <f t="shared" si="7"/>
        <v>0</v>
      </c>
      <c r="I67" s="25">
        <f t="shared" si="7"/>
        <v>0</v>
      </c>
      <c r="J67" s="25">
        <f t="shared" si="7"/>
        <v>0</v>
      </c>
      <c r="K67" s="25">
        <f t="shared" si="7"/>
        <v>0</v>
      </c>
      <c r="L67" s="25">
        <f t="shared" si="7"/>
        <v>0</v>
      </c>
      <c r="M67" s="25">
        <f t="shared" si="7"/>
        <v>0</v>
      </c>
      <c r="N67" s="25">
        <f t="shared" si="7"/>
        <v>34493</v>
      </c>
      <c r="O67" s="25">
        <f t="shared" si="7"/>
        <v>0</v>
      </c>
      <c r="P67" s="25">
        <f t="shared" si="7"/>
        <v>457723</v>
      </c>
      <c r="Q67" s="25">
        <f t="shared" si="7"/>
        <v>0</v>
      </c>
      <c r="R67" s="25">
        <f t="shared" si="7"/>
        <v>0</v>
      </c>
      <c r="S67" s="25">
        <f t="shared" si="7"/>
        <v>0</v>
      </c>
      <c r="T67" s="25">
        <f t="shared" si="7"/>
        <v>0</v>
      </c>
      <c r="U67" s="25">
        <f t="shared" si="7"/>
        <v>37779</v>
      </c>
      <c r="V67" s="25">
        <f t="shared" si="7"/>
        <v>0</v>
      </c>
      <c r="W67" s="25">
        <f t="shared" si="7"/>
        <v>16584</v>
      </c>
      <c r="X67" s="25">
        <f t="shared" si="7"/>
        <v>5896</v>
      </c>
      <c r="Y67" s="25">
        <f t="shared" si="7"/>
        <v>39926</v>
      </c>
      <c r="Z67" s="25">
        <f t="shared" si="7"/>
        <v>0</v>
      </c>
      <c r="AA67" s="25">
        <f t="shared" si="7"/>
        <v>14678</v>
      </c>
      <c r="AB67" s="25">
        <f t="shared" si="7"/>
        <v>28078</v>
      </c>
      <c r="AC67" s="25">
        <f t="shared" si="7"/>
        <v>5034</v>
      </c>
      <c r="AD67" s="25">
        <f t="shared" si="7"/>
        <v>0</v>
      </c>
      <c r="AE67" s="25">
        <f t="shared" si="7"/>
        <v>19422</v>
      </c>
      <c r="AF67" s="25">
        <f t="shared" si="7"/>
        <v>0</v>
      </c>
      <c r="AG67" s="25">
        <f t="shared" si="7"/>
        <v>53950</v>
      </c>
      <c r="AH67" s="25">
        <f t="shared" si="7"/>
        <v>0</v>
      </c>
      <c r="AI67" s="25">
        <f t="shared" si="7"/>
        <v>0</v>
      </c>
      <c r="AJ67" s="25">
        <f t="shared" si="7"/>
        <v>41800</v>
      </c>
      <c r="AK67" s="25">
        <f t="shared" si="7"/>
        <v>0</v>
      </c>
      <c r="AL67" s="25">
        <f t="shared" si="7"/>
        <v>2091</v>
      </c>
      <c r="AM67" s="25">
        <f t="shared" si="7"/>
        <v>0</v>
      </c>
      <c r="AN67" s="25">
        <f t="shared" si="7"/>
        <v>0</v>
      </c>
      <c r="AO67" s="25">
        <f t="shared" si="7"/>
        <v>0</v>
      </c>
      <c r="AP67" s="25">
        <f t="shared" si="7"/>
        <v>0</v>
      </c>
      <c r="AQ67" s="25">
        <f t="shared" si="7"/>
        <v>0</v>
      </c>
      <c r="AR67" s="25">
        <f t="shared" si="7"/>
        <v>0</v>
      </c>
      <c r="AS67" s="25">
        <f t="shared" si="7"/>
        <v>0</v>
      </c>
      <c r="AT67" s="25">
        <f t="shared" si="7"/>
        <v>0</v>
      </c>
      <c r="AU67" s="25">
        <f t="shared" si="7"/>
        <v>0</v>
      </c>
      <c r="AV67" s="25">
        <f t="shared" si="7"/>
        <v>14902</v>
      </c>
      <c r="AW67" s="25">
        <f t="shared" si="7"/>
        <v>0</v>
      </c>
      <c r="AX67" s="25">
        <f t="shared" si="7"/>
        <v>0</v>
      </c>
      <c r="AY67" s="25">
        <f t="shared" si="7"/>
        <v>64502</v>
      </c>
      <c r="AZ67" s="25">
        <f t="shared" si="7"/>
        <v>0</v>
      </c>
      <c r="BA67" s="25">
        <f t="shared" si="7"/>
        <v>0</v>
      </c>
      <c r="BB67" s="25">
        <f t="shared" si="7"/>
        <v>0</v>
      </c>
      <c r="BC67" s="25">
        <f t="shared" si="7"/>
        <v>0</v>
      </c>
      <c r="BD67" s="25">
        <f t="shared" si="7"/>
        <v>84696</v>
      </c>
      <c r="BE67" s="25">
        <f t="shared" si="7"/>
        <v>843497</v>
      </c>
      <c r="BF67" s="25">
        <f t="shared" si="7"/>
        <v>24005</v>
      </c>
      <c r="BG67" s="25">
        <f t="shared" si="7"/>
        <v>0</v>
      </c>
      <c r="BH67" s="25">
        <f t="shared" si="7"/>
        <v>28146</v>
      </c>
      <c r="BI67" s="25">
        <f t="shared" si="7"/>
        <v>0</v>
      </c>
      <c r="BJ67" s="25">
        <f t="shared" si="7"/>
        <v>0</v>
      </c>
      <c r="BK67" s="25">
        <f t="shared" si="7"/>
        <v>1968</v>
      </c>
      <c r="BL67" s="25">
        <f t="shared" si="7"/>
        <v>10933</v>
      </c>
      <c r="BM67" s="25">
        <f t="shared" si="7"/>
        <v>17533</v>
      </c>
      <c r="BN67" s="25">
        <f t="shared" si="7"/>
        <v>37345</v>
      </c>
      <c r="BO67" s="25">
        <f t="shared" ref="BO67:CC67" si="8">ROUND(BO51+BO52,0)</f>
        <v>0</v>
      </c>
      <c r="BP67" s="25">
        <f t="shared" si="8"/>
        <v>0</v>
      </c>
      <c r="BQ67" s="25">
        <f t="shared" si="8"/>
        <v>0</v>
      </c>
      <c r="BR67" s="25">
        <f t="shared" si="8"/>
        <v>16166</v>
      </c>
      <c r="BS67" s="25">
        <f t="shared" si="8"/>
        <v>0</v>
      </c>
      <c r="BT67" s="25">
        <f t="shared" si="8"/>
        <v>8046</v>
      </c>
      <c r="BU67" s="25">
        <f t="shared" si="8"/>
        <v>0</v>
      </c>
      <c r="BV67" s="25">
        <f t="shared" si="8"/>
        <v>33827</v>
      </c>
      <c r="BW67" s="25">
        <f t="shared" si="8"/>
        <v>0</v>
      </c>
      <c r="BX67" s="25">
        <f t="shared" si="8"/>
        <v>0</v>
      </c>
      <c r="BY67" s="25">
        <f t="shared" si="8"/>
        <v>0</v>
      </c>
      <c r="BZ67" s="25">
        <f t="shared" si="8"/>
        <v>0</v>
      </c>
      <c r="CA67" s="25">
        <f t="shared" si="8"/>
        <v>386</v>
      </c>
      <c r="CB67" s="25">
        <f t="shared" si="8"/>
        <v>0</v>
      </c>
      <c r="CC67" s="25">
        <f t="shared" si="8"/>
        <v>0</v>
      </c>
      <c r="CD67" s="24" t="s">
        <v>246</v>
      </c>
      <c r="CE67" s="25">
        <f t="shared" si="4"/>
        <v>2246318</v>
      </c>
      <c r="CF67" s="311">
        <v>0</v>
      </c>
    </row>
    <row r="68" spans="1:84" x14ac:dyDescent="0.25">
      <c r="A68" s="31" t="s">
        <v>266</v>
      </c>
      <c r="B68" s="25"/>
      <c r="C68" s="273">
        <v>2248.87</v>
      </c>
      <c r="D68" s="273">
        <v>0</v>
      </c>
      <c r="E68" s="273">
        <v>36236.450000000004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3504.38</v>
      </c>
      <c r="O68" s="273">
        <v>0</v>
      </c>
      <c r="P68" s="275">
        <v>226754.1</v>
      </c>
      <c r="Q68" s="275">
        <v>0</v>
      </c>
      <c r="R68" s="275">
        <v>0</v>
      </c>
      <c r="S68" s="280">
        <v>0</v>
      </c>
      <c r="T68" s="280">
        <v>0</v>
      </c>
      <c r="U68" s="276">
        <v>0</v>
      </c>
      <c r="V68" s="275">
        <v>0</v>
      </c>
      <c r="W68" s="275">
        <v>0</v>
      </c>
      <c r="X68" s="275">
        <v>0</v>
      </c>
      <c r="Y68" s="275">
        <v>265078.37</v>
      </c>
      <c r="Z68" s="275">
        <v>0</v>
      </c>
      <c r="AA68" s="275">
        <v>0</v>
      </c>
      <c r="AB68" s="281">
        <v>19098.919999999998</v>
      </c>
      <c r="AC68" s="275">
        <v>17566.46</v>
      </c>
      <c r="AD68" s="275">
        <v>0</v>
      </c>
      <c r="AE68" s="275">
        <v>148218.22999999998</v>
      </c>
      <c r="AF68" s="275">
        <v>0</v>
      </c>
      <c r="AG68" s="275">
        <v>59.79</v>
      </c>
      <c r="AH68" s="275">
        <v>0</v>
      </c>
      <c r="AI68" s="275">
        <v>0</v>
      </c>
      <c r="AJ68" s="275">
        <v>774519.19</v>
      </c>
      <c r="AK68" s="275">
        <v>144382.38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9614.33</v>
      </c>
      <c r="AW68" s="280">
        <v>0</v>
      </c>
      <c r="AX68" s="280">
        <v>0</v>
      </c>
      <c r="AY68" s="275">
        <v>0</v>
      </c>
      <c r="AZ68" s="275">
        <v>0</v>
      </c>
      <c r="BA68" s="280">
        <v>176</v>
      </c>
      <c r="BB68" s="280">
        <v>0</v>
      </c>
      <c r="BC68" s="280">
        <v>0</v>
      </c>
      <c r="BD68" s="280">
        <v>783.92</v>
      </c>
      <c r="BE68" s="275">
        <v>0</v>
      </c>
      <c r="BF68" s="280">
        <v>0</v>
      </c>
      <c r="BG68" s="280">
        <v>0</v>
      </c>
      <c r="BH68" s="280">
        <v>132572.41</v>
      </c>
      <c r="BI68" s="280">
        <v>54225.22</v>
      </c>
      <c r="BJ68" s="280">
        <v>31668</v>
      </c>
      <c r="BK68" s="280">
        <v>0</v>
      </c>
      <c r="BL68" s="280">
        <v>0</v>
      </c>
      <c r="BM68" s="280">
        <v>0</v>
      </c>
      <c r="BN68" s="280">
        <v>36494.97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4786.1499999999996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246</v>
      </c>
      <c r="CE68" s="25">
        <f t="shared" si="4"/>
        <v>1907988.1399999994</v>
      </c>
      <c r="CF68" s="311">
        <v>0</v>
      </c>
    </row>
    <row r="69" spans="1:84" x14ac:dyDescent="0.25">
      <c r="A69" s="31" t="s">
        <v>267</v>
      </c>
      <c r="B69" s="16"/>
      <c r="C69" s="25">
        <f t="shared" ref="C69:BN69" si="9">SUM(C70:C83)</f>
        <v>64470.520000000004</v>
      </c>
      <c r="D69" s="25">
        <f t="shared" si="9"/>
        <v>0</v>
      </c>
      <c r="E69" s="25">
        <f t="shared" si="9"/>
        <v>1010158.78</v>
      </c>
      <c r="F69" s="25">
        <f t="shared" si="9"/>
        <v>0</v>
      </c>
      <c r="G69" s="25">
        <f t="shared" si="9"/>
        <v>184127.66999999998</v>
      </c>
      <c r="H69" s="25">
        <f t="shared" si="9"/>
        <v>0</v>
      </c>
      <c r="I69" s="25">
        <f t="shared" si="9"/>
        <v>0</v>
      </c>
      <c r="J69" s="25">
        <f t="shared" si="9"/>
        <v>0</v>
      </c>
      <c r="K69" s="25">
        <f t="shared" si="9"/>
        <v>0</v>
      </c>
      <c r="L69" s="25">
        <f t="shared" si="9"/>
        <v>0</v>
      </c>
      <c r="M69" s="25">
        <f t="shared" si="9"/>
        <v>0</v>
      </c>
      <c r="N69" s="25">
        <f t="shared" si="9"/>
        <v>109464.03</v>
      </c>
      <c r="O69" s="25">
        <f t="shared" si="9"/>
        <v>0</v>
      </c>
      <c r="P69" s="25">
        <f t="shared" si="9"/>
        <v>852626.50999999989</v>
      </c>
      <c r="Q69" s="25">
        <f t="shared" si="9"/>
        <v>366.31</v>
      </c>
      <c r="R69" s="25">
        <f t="shared" si="9"/>
        <v>0</v>
      </c>
      <c r="S69" s="25">
        <f t="shared" si="9"/>
        <v>253532.38</v>
      </c>
      <c r="T69" s="25">
        <f t="shared" si="9"/>
        <v>0</v>
      </c>
      <c r="U69" s="25">
        <f t="shared" si="9"/>
        <v>377489.76</v>
      </c>
      <c r="V69" s="25">
        <f t="shared" si="9"/>
        <v>0</v>
      </c>
      <c r="W69" s="25">
        <f t="shared" si="9"/>
        <v>17477.64</v>
      </c>
      <c r="X69" s="25">
        <f t="shared" si="9"/>
        <v>0</v>
      </c>
      <c r="Y69" s="25">
        <f t="shared" si="9"/>
        <v>59934.15</v>
      </c>
      <c r="Z69" s="25">
        <f t="shared" si="9"/>
        <v>0</v>
      </c>
      <c r="AA69" s="25">
        <f t="shared" si="9"/>
        <v>1579.02</v>
      </c>
      <c r="AB69" s="25">
        <f t="shared" si="9"/>
        <v>50847.44</v>
      </c>
      <c r="AC69" s="25">
        <f t="shared" si="9"/>
        <v>72286.670000000013</v>
      </c>
      <c r="AD69" s="25">
        <f t="shared" si="9"/>
        <v>0</v>
      </c>
      <c r="AE69" s="25">
        <f t="shared" si="9"/>
        <v>46946.91</v>
      </c>
      <c r="AF69" s="25">
        <f t="shared" si="9"/>
        <v>0</v>
      </c>
      <c r="AG69" s="25">
        <f t="shared" si="9"/>
        <v>568103.27999999991</v>
      </c>
      <c r="AH69" s="25">
        <f t="shared" si="9"/>
        <v>0</v>
      </c>
      <c r="AI69" s="25">
        <f t="shared" si="9"/>
        <v>0</v>
      </c>
      <c r="AJ69" s="25">
        <f t="shared" si="9"/>
        <v>1844572.0499999998</v>
      </c>
      <c r="AK69" s="25">
        <f t="shared" si="9"/>
        <v>189873.39000000004</v>
      </c>
      <c r="AL69" s="25">
        <f t="shared" si="9"/>
        <v>1380.65</v>
      </c>
      <c r="AM69" s="25">
        <f t="shared" si="9"/>
        <v>0</v>
      </c>
      <c r="AN69" s="25">
        <f t="shared" si="9"/>
        <v>0</v>
      </c>
      <c r="AO69" s="25">
        <f t="shared" si="9"/>
        <v>382.8</v>
      </c>
      <c r="AP69" s="25">
        <f t="shared" si="9"/>
        <v>0</v>
      </c>
      <c r="AQ69" s="25">
        <f t="shared" si="9"/>
        <v>0</v>
      </c>
      <c r="AR69" s="25">
        <f t="shared" si="9"/>
        <v>0</v>
      </c>
      <c r="AS69" s="25">
        <f t="shared" si="9"/>
        <v>0</v>
      </c>
      <c r="AT69" s="25">
        <f t="shared" si="9"/>
        <v>0</v>
      </c>
      <c r="AU69" s="25">
        <f t="shared" si="9"/>
        <v>0</v>
      </c>
      <c r="AV69" s="25">
        <f t="shared" si="9"/>
        <v>644868.86</v>
      </c>
      <c r="AW69" s="25">
        <f t="shared" si="9"/>
        <v>0</v>
      </c>
      <c r="AX69" s="25">
        <f t="shared" si="9"/>
        <v>0</v>
      </c>
      <c r="AY69" s="25">
        <f t="shared" si="9"/>
        <v>19442.170000000002</v>
      </c>
      <c r="AZ69" s="25">
        <f t="shared" si="9"/>
        <v>0</v>
      </c>
      <c r="BA69" s="25">
        <f t="shared" si="9"/>
        <v>171422.71</v>
      </c>
      <c r="BB69" s="25">
        <f t="shared" si="9"/>
        <v>0</v>
      </c>
      <c r="BC69" s="25">
        <f t="shared" si="9"/>
        <v>0</v>
      </c>
      <c r="BD69" s="25">
        <f t="shared" si="9"/>
        <v>-444389.54</v>
      </c>
      <c r="BE69" s="25">
        <f t="shared" si="9"/>
        <v>370758.61000000004</v>
      </c>
      <c r="BF69" s="25">
        <f t="shared" si="9"/>
        <v>6600.79</v>
      </c>
      <c r="BG69" s="25">
        <f t="shared" si="9"/>
        <v>0</v>
      </c>
      <c r="BH69" s="25">
        <f t="shared" si="9"/>
        <v>931580.24000000011</v>
      </c>
      <c r="BI69" s="25">
        <f t="shared" si="9"/>
        <v>33083.5</v>
      </c>
      <c r="BJ69" s="25">
        <f t="shared" si="9"/>
        <v>-811288.15</v>
      </c>
      <c r="BK69" s="25">
        <f t="shared" si="9"/>
        <v>240415.4</v>
      </c>
      <c r="BL69" s="25">
        <f t="shared" si="9"/>
        <v>1003.5799999999999</v>
      </c>
      <c r="BM69" s="25">
        <f t="shared" si="9"/>
        <v>1502.82</v>
      </c>
      <c r="BN69" s="25">
        <f t="shared" si="9"/>
        <v>6167348.1299999999</v>
      </c>
      <c r="BO69" s="25">
        <f t="shared" ref="BO69:CD69" si="10">SUM(BO70:BO83)</f>
        <v>0</v>
      </c>
      <c r="BP69" s="25">
        <f t="shared" si="10"/>
        <v>220285.79</v>
      </c>
      <c r="BQ69" s="25">
        <f t="shared" si="10"/>
        <v>0</v>
      </c>
      <c r="BR69" s="25">
        <f t="shared" si="10"/>
        <v>339128.01999999996</v>
      </c>
      <c r="BS69" s="25">
        <f t="shared" si="10"/>
        <v>0</v>
      </c>
      <c r="BT69" s="25">
        <f t="shared" si="10"/>
        <v>-361479.29000000004</v>
      </c>
      <c r="BU69" s="25">
        <f t="shared" si="10"/>
        <v>0</v>
      </c>
      <c r="BV69" s="25">
        <f t="shared" si="10"/>
        <v>-97831.62999999999</v>
      </c>
      <c r="BW69" s="25">
        <f t="shared" si="10"/>
        <v>32067.07</v>
      </c>
      <c r="BX69" s="25">
        <f t="shared" si="10"/>
        <v>0</v>
      </c>
      <c r="BY69" s="25">
        <f t="shared" si="10"/>
        <v>24401.14</v>
      </c>
      <c r="BZ69" s="25">
        <f t="shared" si="10"/>
        <v>0</v>
      </c>
      <c r="CA69" s="25">
        <f t="shared" si="10"/>
        <v>30871.63</v>
      </c>
      <c r="CB69" s="25">
        <f t="shared" si="10"/>
        <v>0</v>
      </c>
      <c r="CC69" s="25">
        <f t="shared" si="10"/>
        <v>0</v>
      </c>
      <c r="CD69" s="25">
        <f t="shared" si="10"/>
        <v>0</v>
      </c>
      <c r="CE69" s="25">
        <f>SUM(CE70:CE83)</f>
        <v>13225411.810000001</v>
      </c>
      <c r="CF69" s="311">
        <v>0</v>
      </c>
    </row>
    <row r="70" spans="1:84" x14ac:dyDescent="0.25">
      <c r="A70" s="26" t="s">
        <v>268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>SUM(C70:CD70)</f>
        <v>0</v>
      </c>
      <c r="CF70" s="311">
        <v>0</v>
      </c>
    </row>
    <row r="71" spans="1:84" x14ac:dyDescent="0.25">
      <c r="A71" s="26" t="s">
        <v>269</v>
      </c>
      <c r="B71" s="27"/>
      <c r="C71" s="282">
        <v>59850.05</v>
      </c>
      <c r="D71" s="282">
        <v>0</v>
      </c>
      <c r="E71" s="282">
        <v>942940.9</v>
      </c>
      <c r="F71" s="282">
        <v>0</v>
      </c>
      <c r="G71" s="282">
        <v>174242.27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331413.14</v>
      </c>
      <c r="Q71" s="282">
        <v>0</v>
      </c>
      <c r="R71" s="282">
        <v>0</v>
      </c>
      <c r="S71" s="282">
        <v>216386.99</v>
      </c>
      <c r="T71" s="282">
        <v>0</v>
      </c>
      <c r="U71" s="282">
        <v>309098.37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68216.22</v>
      </c>
      <c r="AD71" s="282">
        <v>0</v>
      </c>
      <c r="AE71" s="282">
        <v>-660</v>
      </c>
      <c r="AF71" s="282">
        <v>0</v>
      </c>
      <c r="AG71" s="282">
        <v>507219.67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-3240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21331.16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ref="CE71:CE85" si="11">SUM(C71:CD71)</f>
        <v>2626798.77</v>
      </c>
      <c r="CF71" s="311">
        <v>0</v>
      </c>
    </row>
    <row r="72" spans="1:84" x14ac:dyDescent="0.25">
      <c r="A72" s="26" t="s">
        <v>270</v>
      </c>
      <c r="B72" s="2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570578.04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f t="shared" si="11"/>
        <v>570578.04</v>
      </c>
      <c r="CF72" s="311">
        <v>0</v>
      </c>
    </row>
    <row r="73" spans="1:84" x14ac:dyDescent="0.25">
      <c r="A73" s="26" t="s">
        <v>271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6046.02</v>
      </c>
      <c r="AF73" s="282">
        <v>0</v>
      </c>
      <c r="AG73" s="282">
        <v>0</v>
      </c>
      <c r="AH73" s="282">
        <v>0</v>
      </c>
      <c r="AI73" s="282">
        <v>0</v>
      </c>
      <c r="AJ73" s="282">
        <v>261849.94999999992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657248.67000000004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-1082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f t="shared" si="11"/>
        <v>924062.6399999999</v>
      </c>
      <c r="CF73" s="311">
        <v>0</v>
      </c>
    </row>
    <row r="74" spans="1:84" x14ac:dyDescent="0.25">
      <c r="A74" s="26" t="s">
        <v>272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7405.4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353.14</v>
      </c>
      <c r="AF74" s="282">
        <v>0</v>
      </c>
      <c r="AG74" s="282">
        <v>0</v>
      </c>
      <c r="AH74" s="282">
        <v>0</v>
      </c>
      <c r="AI74" s="282">
        <v>0</v>
      </c>
      <c r="AJ74" s="282">
        <v>13710.64</v>
      </c>
      <c r="AK74" s="282">
        <v>2695.18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171422.71</v>
      </c>
      <c r="BB74" s="282">
        <v>0</v>
      </c>
      <c r="BC74" s="282">
        <v>0</v>
      </c>
      <c r="BD74" s="282">
        <v>0</v>
      </c>
      <c r="BE74" s="282">
        <v>0</v>
      </c>
      <c r="BF74" s="282">
        <v>1058.21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1"/>
        <v>196645.28</v>
      </c>
      <c r="CF74" s="311">
        <v>0</v>
      </c>
    </row>
    <row r="75" spans="1:84" x14ac:dyDescent="0.25">
      <c r="A75" s="26" t="s">
        <v>273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120468.28</v>
      </c>
      <c r="BO75" s="282">
        <v>0</v>
      </c>
      <c r="BP75" s="282">
        <v>0</v>
      </c>
      <c r="BQ75" s="282">
        <v>0</v>
      </c>
      <c r="BR75" s="282">
        <v>60159.88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1"/>
        <v>180628.16</v>
      </c>
      <c r="CF75" s="311">
        <v>0</v>
      </c>
    </row>
    <row r="76" spans="1:84" x14ac:dyDescent="0.25">
      <c r="A76" s="26" t="s">
        <v>274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1"/>
        <v>0</v>
      </c>
      <c r="CF76" s="311">
        <v>0</v>
      </c>
    </row>
    <row r="77" spans="1:84" x14ac:dyDescent="0.25">
      <c r="A77" s="26" t="s">
        <v>275</v>
      </c>
      <c r="B77" s="27"/>
      <c r="C77" s="282">
        <v>4620.47</v>
      </c>
      <c r="D77" s="282">
        <v>0</v>
      </c>
      <c r="E77" s="282">
        <v>45841.22</v>
      </c>
      <c r="F77" s="282">
        <v>0</v>
      </c>
      <c r="G77" s="282">
        <v>9699.89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107051.89</v>
      </c>
      <c r="O77" s="282">
        <v>0</v>
      </c>
      <c r="P77" s="282">
        <v>427269.94999999995</v>
      </c>
      <c r="Q77" s="282">
        <v>366.31</v>
      </c>
      <c r="R77" s="282">
        <v>0</v>
      </c>
      <c r="S77" s="282">
        <v>35343.33</v>
      </c>
      <c r="T77" s="282">
        <v>0</v>
      </c>
      <c r="U77" s="282">
        <v>34748.32</v>
      </c>
      <c r="V77" s="282">
        <v>0</v>
      </c>
      <c r="W77" s="282">
        <v>17477.64</v>
      </c>
      <c r="X77" s="282">
        <v>0</v>
      </c>
      <c r="Y77" s="282">
        <v>47258.15</v>
      </c>
      <c r="Z77" s="282">
        <v>0</v>
      </c>
      <c r="AA77" s="282">
        <v>1579.02</v>
      </c>
      <c r="AB77" s="282">
        <v>31760.07</v>
      </c>
      <c r="AC77" s="282">
        <v>2258.7399999999998</v>
      </c>
      <c r="AD77" s="282">
        <v>0</v>
      </c>
      <c r="AE77" s="282">
        <v>2466.36</v>
      </c>
      <c r="AF77" s="282">
        <v>0</v>
      </c>
      <c r="AG77" s="282">
        <v>18905.539999999994</v>
      </c>
      <c r="AH77" s="282">
        <v>0</v>
      </c>
      <c r="AI77" s="282">
        <v>0</v>
      </c>
      <c r="AJ77" s="282">
        <v>39283.019999999997</v>
      </c>
      <c r="AK77" s="282">
        <v>7420.84</v>
      </c>
      <c r="AL77" s="282">
        <v>0</v>
      </c>
      <c r="AM77" s="282">
        <v>0</v>
      </c>
      <c r="AN77" s="282">
        <v>0</v>
      </c>
      <c r="AO77" s="282">
        <v>382.8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724588.88</v>
      </c>
      <c r="AW77" s="282">
        <v>0</v>
      </c>
      <c r="AX77" s="282">
        <v>0</v>
      </c>
      <c r="AY77" s="282">
        <v>18131.22</v>
      </c>
      <c r="AZ77" s="282">
        <v>0</v>
      </c>
      <c r="BA77" s="282">
        <v>0</v>
      </c>
      <c r="BB77" s="282">
        <v>0</v>
      </c>
      <c r="BC77" s="282">
        <v>0</v>
      </c>
      <c r="BD77" s="282">
        <v>2600.8999999999996</v>
      </c>
      <c r="BE77" s="282">
        <v>363597.92000000004</v>
      </c>
      <c r="BF77" s="282">
        <v>2649.52</v>
      </c>
      <c r="BG77" s="282">
        <v>0</v>
      </c>
      <c r="BH77" s="282">
        <v>325781.16000000003</v>
      </c>
      <c r="BI77" s="282">
        <v>19972.179999999997</v>
      </c>
      <c r="BJ77" s="282">
        <v>5961.11</v>
      </c>
      <c r="BK77" s="282">
        <v>0</v>
      </c>
      <c r="BL77" s="282">
        <v>1017.9</v>
      </c>
      <c r="BM77" s="282">
        <v>1502.82</v>
      </c>
      <c r="BN77" s="282">
        <v>14925.5</v>
      </c>
      <c r="BO77" s="282">
        <v>0</v>
      </c>
      <c r="BP77" s="282">
        <v>0</v>
      </c>
      <c r="BQ77" s="282">
        <v>0</v>
      </c>
      <c r="BR77" s="282">
        <v>75.349999999999994</v>
      </c>
      <c r="BS77" s="282">
        <v>0</v>
      </c>
      <c r="BT77" s="282">
        <v>0</v>
      </c>
      <c r="BU77" s="282">
        <v>0</v>
      </c>
      <c r="BV77" s="282">
        <v>-856.63</v>
      </c>
      <c r="BW77" s="282">
        <v>-34.890000000000022</v>
      </c>
      <c r="BX77" s="282">
        <v>0</v>
      </c>
      <c r="BY77" s="282">
        <v>0</v>
      </c>
      <c r="BZ77" s="282">
        <v>0</v>
      </c>
      <c r="CA77" s="282">
        <v>1057.74</v>
      </c>
      <c r="CB77" s="282">
        <v>0</v>
      </c>
      <c r="CC77" s="282">
        <v>0</v>
      </c>
      <c r="CD77" s="282">
        <v>0</v>
      </c>
      <c r="CE77" s="25">
        <f t="shared" si="11"/>
        <v>2314704.2400000002</v>
      </c>
      <c r="CF77" s="311">
        <v>0</v>
      </c>
    </row>
    <row r="78" spans="1:84" x14ac:dyDescent="0.25">
      <c r="A78" s="26" t="s">
        <v>276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3215297.28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f t="shared" si="11"/>
        <v>3215297.28</v>
      </c>
      <c r="CF78" s="311">
        <v>0</v>
      </c>
    </row>
    <row r="79" spans="1:84" x14ac:dyDescent="0.25">
      <c r="A79" s="26" t="s">
        <v>277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f t="shared" si="11"/>
        <v>0</v>
      </c>
      <c r="CF79" s="311">
        <v>0</v>
      </c>
    </row>
    <row r="80" spans="1:84" x14ac:dyDescent="0.25">
      <c r="A80" s="26" t="s">
        <v>278</v>
      </c>
      <c r="B80" s="16"/>
      <c r="C80" s="282">
        <v>0</v>
      </c>
      <c r="D80" s="282">
        <v>0</v>
      </c>
      <c r="E80" s="282">
        <v>2228.81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64077.1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850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8389</v>
      </c>
      <c r="AF80" s="282">
        <v>0</v>
      </c>
      <c r="AG80" s="282">
        <v>6670</v>
      </c>
      <c r="AH80" s="282">
        <v>0</v>
      </c>
      <c r="AI80" s="282">
        <v>0</v>
      </c>
      <c r="AJ80" s="282">
        <v>74986.17</v>
      </c>
      <c r="AK80" s="282">
        <v>5231.6399999999994</v>
      </c>
      <c r="AL80" s="282">
        <v>891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450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6499.67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-26.039999999999992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-2600</v>
      </c>
      <c r="BX80" s="282">
        <v>0</v>
      </c>
      <c r="BY80" s="282">
        <v>0</v>
      </c>
      <c r="BZ80" s="282">
        <v>0</v>
      </c>
      <c r="CA80" s="282">
        <v>26027.200000000001</v>
      </c>
      <c r="CB80" s="282">
        <v>0</v>
      </c>
      <c r="CC80" s="282">
        <v>0</v>
      </c>
      <c r="CD80" s="282">
        <v>0</v>
      </c>
      <c r="CE80" s="25">
        <f t="shared" si="11"/>
        <v>193674.55000000005</v>
      </c>
      <c r="CF80" s="311">
        <v>0</v>
      </c>
    </row>
    <row r="81" spans="1:84" x14ac:dyDescent="0.25">
      <c r="A81" s="26" t="s">
        <v>279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1667546.7799999998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f t="shared" si="11"/>
        <v>1667546.7799999998</v>
      </c>
      <c r="CF81" s="311">
        <v>0</v>
      </c>
    </row>
    <row r="82" spans="1:84" x14ac:dyDescent="0.25">
      <c r="A82" s="26" t="s">
        <v>280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1"/>
        <v>0</v>
      </c>
      <c r="CF82" s="311">
        <v>0</v>
      </c>
    </row>
    <row r="83" spans="1:84" x14ac:dyDescent="0.25">
      <c r="A83" s="26" t="s">
        <v>281</v>
      </c>
      <c r="B83" s="16"/>
      <c r="C83" s="273">
        <v>0</v>
      </c>
      <c r="D83" s="273">
        <v>0</v>
      </c>
      <c r="E83" s="275">
        <v>19147.849999999999</v>
      </c>
      <c r="F83" s="275">
        <v>0</v>
      </c>
      <c r="G83" s="273">
        <v>185.51</v>
      </c>
      <c r="H83" s="273">
        <v>0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2412.1400000000003</v>
      </c>
      <c r="O83" s="273">
        <v>0</v>
      </c>
      <c r="P83" s="275">
        <v>29866.32</v>
      </c>
      <c r="Q83" s="275">
        <v>0</v>
      </c>
      <c r="R83" s="276">
        <v>0</v>
      </c>
      <c r="S83" s="275">
        <v>1802.0600000000002</v>
      </c>
      <c r="T83" s="273">
        <v>0</v>
      </c>
      <c r="U83" s="275">
        <v>26237.670000000002</v>
      </c>
      <c r="V83" s="275">
        <v>0</v>
      </c>
      <c r="W83" s="273">
        <v>0</v>
      </c>
      <c r="X83" s="275">
        <v>0</v>
      </c>
      <c r="Y83" s="275">
        <v>11826</v>
      </c>
      <c r="Z83" s="275">
        <v>0</v>
      </c>
      <c r="AA83" s="275">
        <v>0</v>
      </c>
      <c r="AB83" s="275">
        <v>19087.37</v>
      </c>
      <c r="AC83" s="275">
        <v>1811.71</v>
      </c>
      <c r="AD83" s="275">
        <v>0</v>
      </c>
      <c r="AE83" s="275">
        <v>30352.390000000003</v>
      </c>
      <c r="AF83" s="275">
        <v>0</v>
      </c>
      <c r="AG83" s="275">
        <v>35308.07</v>
      </c>
      <c r="AH83" s="275">
        <v>0</v>
      </c>
      <c r="AI83" s="275">
        <v>0</v>
      </c>
      <c r="AJ83" s="275">
        <v>1454742.27</v>
      </c>
      <c r="AK83" s="275">
        <v>174525.73000000004</v>
      </c>
      <c r="AL83" s="275">
        <v>489.65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-79720.01999999999</v>
      </c>
      <c r="AW83" s="275">
        <v>0</v>
      </c>
      <c r="AX83" s="275">
        <v>0</v>
      </c>
      <c r="AY83" s="275">
        <v>860.95</v>
      </c>
      <c r="AZ83" s="275">
        <v>0</v>
      </c>
      <c r="BA83" s="275">
        <v>0</v>
      </c>
      <c r="BB83" s="275">
        <v>0</v>
      </c>
      <c r="BC83" s="275">
        <v>0</v>
      </c>
      <c r="BD83" s="275">
        <v>-446990.44</v>
      </c>
      <c r="BE83" s="275">
        <v>661.02000000000021</v>
      </c>
      <c r="BF83" s="275">
        <v>2893.06</v>
      </c>
      <c r="BG83" s="275">
        <v>0</v>
      </c>
      <c r="BH83" s="276">
        <v>35221.040000000037</v>
      </c>
      <c r="BI83" s="275">
        <v>13111.320000000007</v>
      </c>
      <c r="BJ83" s="275">
        <v>-817249.26</v>
      </c>
      <c r="BK83" s="275">
        <v>240415.4</v>
      </c>
      <c r="BL83" s="275">
        <v>-14.32</v>
      </c>
      <c r="BM83" s="275">
        <v>0</v>
      </c>
      <c r="BN83" s="275">
        <v>495127.66</v>
      </c>
      <c r="BO83" s="275">
        <v>0</v>
      </c>
      <c r="BP83" s="275">
        <v>220285.79</v>
      </c>
      <c r="BQ83" s="275">
        <v>0</v>
      </c>
      <c r="BR83" s="275">
        <v>278892.78999999998</v>
      </c>
      <c r="BS83" s="275">
        <v>0</v>
      </c>
      <c r="BT83" s="275">
        <v>-361479.29000000004</v>
      </c>
      <c r="BU83" s="275">
        <v>0</v>
      </c>
      <c r="BV83" s="275">
        <v>-96974.999999999985</v>
      </c>
      <c r="BW83" s="275">
        <v>35783.96</v>
      </c>
      <c r="BX83" s="275">
        <v>0</v>
      </c>
      <c r="BY83" s="275">
        <v>3069.98</v>
      </c>
      <c r="BZ83" s="275">
        <v>0</v>
      </c>
      <c r="CA83" s="275">
        <v>3786.69</v>
      </c>
      <c r="CB83" s="275">
        <v>0</v>
      </c>
      <c r="CC83" s="275">
        <v>0</v>
      </c>
      <c r="CD83" s="282">
        <v>0</v>
      </c>
      <c r="CE83" s="25">
        <f t="shared" si="11"/>
        <v>1335476.07</v>
      </c>
      <c r="CF83" s="311">
        <v>0</v>
      </c>
    </row>
    <row r="84" spans="1:84" x14ac:dyDescent="0.25">
      <c r="A84" s="31" t="s">
        <v>282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/>
      <c r="CE84" s="25">
        <f t="shared" si="11"/>
        <v>0</v>
      </c>
      <c r="CF84" s="311">
        <v>0</v>
      </c>
    </row>
    <row r="85" spans="1:84" x14ac:dyDescent="0.25">
      <c r="A85" s="31" t="s">
        <v>283</v>
      </c>
      <c r="B85" s="25"/>
      <c r="C85" s="25">
        <f>SUM(C61:C69)-C84</f>
        <v>125478.33000000002</v>
      </c>
      <c r="D85" s="25">
        <f t="shared" ref="D85:BO85" si="12">SUM(D61:D69)-D84</f>
        <v>6.37</v>
      </c>
      <c r="E85" s="25">
        <f t="shared" si="12"/>
        <v>5305972.7500000019</v>
      </c>
      <c r="F85" s="25">
        <f t="shared" si="12"/>
        <v>0</v>
      </c>
      <c r="G85" s="25">
        <f t="shared" si="12"/>
        <v>2448621.63</v>
      </c>
      <c r="H85" s="25">
        <f t="shared" si="12"/>
        <v>5948.0199999999995</v>
      </c>
      <c r="I85" s="25">
        <f t="shared" si="12"/>
        <v>6016.04</v>
      </c>
      <c r="J85" s="25">
        <f t="shared" si="12"/>
        <v>0</v>
      </c>
      <c r="K85" s="25">
        <f t="shared" si="12"/>
        <v>0</v>
      </c>
      <c r="L85" s="25">
        <f t="shared" si="12"/>
        <v>0</v>
      </c>
      <c r="M85" s="25">
        <f t="shared" si="12"/>
        <v>0</v>
      </c>
      <c r="N85" s="25">
        <f t="shared" si="12"/>
        <v>2787652.02</v>
      </c>
      <c r="O85" s="25">
        <f t="shared" si="12"/>
        <v>0</v>
      </c>
      <c r="P85" s="25">
        <f t="shared" si="12"/>
        <v>13999668.98</v>
      </c>
      <c r="Q85" s="25">
        <f t="shared" si="12"/>
        <v>598514.29</v>
      </c>
      <c r="R85" s="25">
        <f t="shared" si="12"/>
        <v>2507370.0699999998</v>
      </c>
      <c r="S85" s="25">
        <f t="shared" si="12"/>
        <v>1040154.83</v>
      </c>
      <c r="T85" s="25">
        <f t="shared" si="12"/>
        <v>9469.6399999999976</v>
      </c>
      <c r="U85" s="25">
        <f t="shared" si="12"/>
        <v>2923540.25</v>
      </c>
      <c r="V85" s="25">
        <f t="shared" si="12"/>
        <v>0</v>
      </c>
      <c r="W85" s="25">
        <f t="shared" si="12"/>
        <v>337698.99</v>
      </c>
      <c r="X85" s="25">
        <f t="shared" si="12"/>
        <v>434514.44</v>
      </c>
      <c r="Y85" s="25">
        <f t="shared" si="12"/>
        <v>2306471.56</v>
      </c>
      <c r="Z85" s="25">
        <f t="shared" si="12"/>
        <v>0</v>
      </c>
      <c r="AA85" s="25">
        <f t="shared" si="12"/>
        <v>455569.20999999996</v>
      </c>
      <c r="AB85" s="25">
        <f t="shared" si="12"/>
        <v>6903113.2599999998</v>
      </c>
      <c r="AC85" s="25">
        <f t="shared" si="12"/>
        <v>974717.06</v>
      </c>
      <c r="AD85" s="25">
        <f t="shared" si="12"/>
        <v>0</v>
      </c>
      <c r="AE85" s="25">
        <f t="shared" si="12"/>
        <v>2135316.06</v>
      </c>
      <c r="AF85" s="25">
        <f t="shared" si="12"/>
        <v>0</v>
      </c>
      <c r="AG85" s="25">
        <f t="shared" si="12"/>
        <v>5446705.7000000011</v>
      </c>
      <c r="AH85" s="25">
        <f t="shared" si="12"/>
        <v>0</v>
      </c>
      <c r="AI85" s="25">
        <f t="shared" si="12"/>
        <v>0</v>
      </c>
      <c r="AJ85" s="25">
        <f t="shared" si="12"/>
        <v>18157422.800000008</v>
      </c>
      <c r="AK85" s="25">
        <f t="shared" si="12"/>
        <v>2042336.3800000004</v>
      </c>
      <c r="AL85" s="25">
        <f t="shared" si="12"/>
        <v>280939.75</v>
      </c>
      <c r="AM85" s="25">
        <f t="shared" si="12"/>
        <v>0</v>
      </c>
      <c r="AN85" s="25">
        <f t="shared" si="12"/>
        <v>0</v>
      </c>
      <c r="AO85" s="25">
        <f t="shared" si="12"/>
        <v>359217.36999999994</v>
      </c>
      <c r="AP85" s="25">
        <f t="shared" si="12"/>
        <v>0</v>
      </c>
      <c r="AQ85" s="25">
        <f t="shared" si="12"/>
        <v>0</v>
      </c>
      <c r="AR85" s="25">
        <f t="shared" si="12"/>
        <v>0</v>
      </c>
      <c r="AS85" s="25">
        <f t="shared" si="12"/>
        <v>0</v>
      </c>
      <c r="AT85" s="25">
        <f t="shared" si="12"/>
        <v>0</v>
      </c>
      <c r="AU85" s="25">
        <f t="shared" si="12"/>
        <v>0</v>
      </c>
      <c r="AV85" s="25">
        <f t="shared" si="12"/>
        <v>2002466.23</v>
      </c>
      <c r="AW85" s="25">
        <f t="shared" si="12"/>
        <v>0</v>
      </c>
      <c r="AX85" s="25">
        <f t="shared" si="12"/>
        <v>0</v>
      </c>
      <c r="AY85" s="25">
        <f t="shared" si="12"/>
        <v>1503490.96</v>
      </c>
      <c r="AZ85" s="25">
        <f t="shared" si="12"/>
        <v>0</v>
      </c>
      <c r="BA85" s="25">
        <f t="shared" si="12"/>
        <v>215728.4</v>
      </c>
      <c r="BB85" s="25">
        <f t="shared" si="12"/>
        <v>0</v>
      </c>
      <c r="BC85" s="25">
        <f t="shared" si="12"/>
        <v>0</v>
      </c>
      <c r="BD85" s="25">
        <f t="shared" si="12"/>
        <v>2390192.1799999997</v>
      </c>
      <c r="BE85" s="25">
        <f t="shared" si="12"/>
        <v>2792665.92</v>
      </c>
      <c r="BF85" s="25">
        <f t="shared" si="12"/>
        <v>1383389.76</v>
      </c>
      <c r="BG85" s="25">
        <f t="shared" si="12"/>
        <v>0</v>
      </c>
      <c r="BH85" s="25">
        <f t="shared" si="12"/>
        <v>2876974.07</v>
      </c>
      <c r="BI85" s="25">
        <f t="shared" si="12"/>
        <v>896463.27</v>
      </c>
      <c r="BJ85" s="25">
        <f t="shared" si="12"/>
        <v>-218817.12</v>
      </c>
      <c r="BK85" s="25">
        <f t="shared" si="12"/>
        <v>242577.69999999998</v>
      </c>
      <c r="BL85" s="25">
        <f t="shared" si="12"/>
        <v>424427.38</v>
      </c>
      <c r="BM85" s="25">
        <f t="shared" si="12"/>
        <v>2720689.6199999996</v>
      </c>
      <c r="BN85" s="25">
        <f t="shared" si="12"/>
        <v>8759021.9499999993</v>
      </c>
      <c r="BO85" s="25">
        <f t="shared" si="12"/>
        <v>0</v>
      </c>
      <c r="BP85" s="25">
        <f t="shared" ref="BP85:CD85" si="13">SUM(BP61:BP69)-BP84</f>
        <v>360424.95999999996</v>
      </c>
      <c r="BQ85" s="25">
        <f t="shared" si="13"/>
        <v>0</v>
      </c>
      <c r="BR85" s="25">
        <f t="shared" si="13"/>
        <v>1029147.19</v>
      </c>
      <c r="BS85" s="25">
        <f t="shared" si="13"/>
        <v>0</v>
      </c>
      <c r="BT85" s="25">
        <f t="shared" si="13"/>
        <v>-276863.77</v>
      </c>
      <c r="BU85" s="25">
        <f t="shared" si="13"/>
        <v>0</v>
      </c>
      <c r="BV85" s="25">
        <f t="shared" si="13"/>
        <v>555315.5</v>
      </c>
      <c r="BW85" s="25">
        <f t="shared" si="13"/>
        <v>1098495.4400000002</v>
      </c>
      <c r="BX85" s="25">
        <f t="shared" si="13"/>
        <v>0</v>
      </c>
      <c r="BY85" s="25">
        <f t="shared" si="13"/>
        <v>1218277.8199999998</v>
      </c>
      <c r="BZ85" s="25">
        <f t="shared" si="13"/>
        <v>0</v>
      </c>
      <c r="CA85" s="25">
        <f t="shared" si="13"/>
        <v>218583.60999999996</v>
      </c>
      <c r="CB85" s="25">
        <f t="shared" si="13"/>
        <v>0</v>
      </c>
      <c r="CC85" s="25">
        <f t="shared" si="13"/>
        <v>0</v>
      </c>
      <c r="CD85" s="25">
        <f t="shared" si="13"/>
        <v>0</v>
      </c>
      <c r="CE85" s="25">
        <f t="shared" si="11"/>
        <v>101785086.87</v>
      </c>
      <c r="CF85" s="311">
        <v>0</v>
      </c>
    </row>
    <row r="86" spans="1:84" x14ac:dyDescent="0.25">
      <c r="A86" s="31" t="s">
        <v>284</v>
      </c>
      <c r="B86" s="25"/>
      <c r="C86" s="24" t="s">
        <v>246</v>
      </c>
      <c r="D86" s="24" t="s">
        <v>246</v>
      </c>
      <c r="E86" s="24" t="s">
        <v>246</v>
      </c>
      <c r="F86" s="24" t="s">
        <v>246</v>
      </c>
      <c r="G86" s="24" t="s">
        <v>246</v>
      </c>
      <c r="H86" s="24" t="s">
        <v>246</v>
      </c>
      <c r="I86" s="24" t="s">
        <v>246</v>
      </c>
      <c r="J86" s="24" t="s">
        <v>246</v>
      </c>
      <c r="K86" s="28" t="s">
        <v>246</v>
      </c>
      <c r="L86" s="24" t="s">
        <v>246</v>
      </c>
      <c r="M86" s="24" t="s">
        <v>246</v>
      </c>
      <c r="N86" s="24" t="s">
        <v>246</v>
      </c>
      <c r="O86" s="24" t="s">
        <v>246</v>
      </c>
      <c r="P86" s="24" t="s">
        <v>246</v>
      </c>
      <c r="Q86" s="24" t="s">
        <v>246</v>
      </c>
      <c r="R86" s="24" t="s">
        <v>246</v>
      </c>
      <c r="S86" s="24" t="s">
        <v>246</v>
      </c>
      <c r="T86" s="24" t="s">
        <v>246</v>
      </c>
      <c r="U86" s="24" t="s">
        <v>246</v>
      </c>
      <c r="V86" s="24" t="s">
        <v>246</v>
      </c>
      <c r="W86" s="24" t="s">
        <v>246</v>
      </c>
      <c r="X86" s="24" t="s">
        <v>246</v>
      </c>
      <c r="Y86" s="24" t="s">
        <v>246</v>
      </c>
      <c r="Z86" s="24" t="s">
        <v>246</v>
      </c>
      <c r="AA86" s="24" t="s">
        <v>246</v>
      </c>
      <c r="AB86" s="24" t="s">
        <v>246</v>
      </c>
      <c r="AC86" s="24" t="s">
        <v>246</v>
      </c>
      <c r="AD86" s="24" t="s">
        <v>246</v>
      </c>
      <c r="AE86" s="24" t="s">
        <v>246</v>
      </c>
      <c r="AF86" s="24" t="s">
        <v>246</v>
      </c>
      <c r="AG86" s="24" t="s">
        <v>246</v>
      </c>
      <c r="AH86" s="24" t="s">
        <v>246</v>
      </c>
      <c r="AI86" s="24" t="s">
        <v>246</v>
      </c>
      <c r="AJ86" s="24" t="s">
        <v>246</v>
      </c>
      <c r="AK86" s="24" t="s">
        <v>246</v>
      </c>
      <c r="AL86" s="24" t="s">
        <v>246</v>
      </c>
      <c r="AM86" s="24" t="s">
        <v>246</v>
      </c>
      <c r="AN86" s="24" t="s">
        <v>246</v>
      </c>
      <c r="AO86" s="24" t="s">
        <v>246</v>
      </c>
      <c r="AP86" s="24" t="s">
        <v>246</v>
      </c>
      <c r="AQ86" s="24" t="s">
        <v>246</v>
      </c>
      <c r="AR86" s="24" t="s">
        <v>246</v>
      </c>
      <c r="AS86" s="24" t="s">
        <v>246</v>
      </c>
      <c r="AT86" s="24" t="s">
        <v>246</v>
      </c>
      <c r="AU86" s="24" t="s">
        <v>246</v>
      </c>
      <c r="AV86" s="24" t="s">
        <v>246</v>
      </c>
      <c r="AW86" s="24" t="s">
        <v>246</v>
      </c>
      <c r="AX86" s="24" t="s">
        <v>246</v>
      </c>
      <c r="AY86" s="24" t="s">
        <v>246</v>
      </c>
      <c r="AZ86" s="24" t="s">
        <v>246</v>
      </c>
      <c r="BA86" s="24" t="s">
        <v>246</v>
      </c>
      <c r="BB86" s="24" t="s">
        <v>246</v>
      </c>
      <c r="BC86" s="24" t="s">
        <v>246</v>
      </c>
      <c r="BD86" s="24" t="s">
        <v>246</v>
      </c>
      <c r="BE86" s="24" t="s">
        <v>246</v>
      </c>
      <c r="BF86" s="24" t="s">
        <v>246</v>
      </c>
      <c r="BG86" s="24" t="s">
        <v>246</v>
      </c>
      <c r="BH86" s="24" t="s">
        <v>246</v>
      </c>
      <c r="BI86" s="24" t="s">
        <v>246</v>
      </c>
      <c r="BJ86" s="24" t="s">
        <v>246</v>
      </c>
      <c r="BK86" s="24" t="s">
        <v>246</v>
      </c>
      <c r="BL86" s="24" t="s">
        <v>246</v>
      </c>
      <c r="BM86" s="24" t="s">
        <v>246</v>
      </c>
      <c r="BN86" s="24" t="s">
        <v>246</v>
      </c>
      <c r="BO86" s="24" t="s">
        <v>246</v>
      </c>
      <c r="BP86" s="24" t="s">
        <v>246</v>
      </c>
      <c r="BQ86" s="24" t="s">
        <v>246</v>
      </c>
      <c r="BR86" s="24" t="s">
        <v>246</v>
      </c>
      <c r="BS86" s="24" t="s">
        <v>246</v>
      </c>
      <c r="BT86" s="24" t="s">
        <v>246</v>
      </c>
      <c r="BU86" s="24" t="s">
        <v>246</v>
      </c>
      <c r="BV86" s="24" t="s">
        <v>246</v>
      </c>
      <c r="BW86" s="24" t="s">
        <v>246</v>
      </c>
      <c r="BX86" s="24" t="s">
        <v>246</v>
      </c>
      <c r="BY86" s="24" t="s">
        <v>246</v>
      </c>
      <c r="BZ86" s="24" t="s">
        <v>246</v>
      </c>
      <c r="CA86" s="24" t="s">
        <v>246</v>
      </c>
      <c r="CB86" s="24" t="s">
        <v>246</v>
      </c>
      <c r="CC86" s="24" t="s">
        <v>246</v>
      </c>
      <c r="CD86" s="24" t="s">
        <v>246</v>
      </c>
      <c r="CE86" s="282">
        <v>0</v>
      </c>
      <c r="CF86" s="311">
        <v>0</v>
      </c>
    </row>
    <row r="87" spans="1:84" x14ac:dyDescent="0.25">
      <c r="A87" s="21" t="s">
        <v>285</v>
      </c>
      <c r="B87" s="16"/>
      <c r="C87" s="273">
        <v>0</v>
      </c>
      <c r="D87" s="273">
        <v>0</v>
      </c>
      <c r="E87" s="273">
        <v>12499157.17</v>
      </c>
      <c r="F87" s="273">
        <v>0</v>
      </c>
      <c r="G87" s="273">
        <v>4871772.03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1323856.78</v>
      </c>
      <c r="O87" s="273">
        <v>0</v>
      </c>
      <c r="P87" s="273">
        <v>18740760.250000004</v>
      </c>
      <c r="Q87" s="273">
        <v>397750.8</v>
      </c>
      <c r="R87" s="273">
        <v>725339.1399999999</v>
      </c>
      <c r="S87" s="273">
        <v>0</v>
      </c>
      <c r="T87" s="273">
        <v>26915.7</v>
      </c>
      <c r="U87" s="273">
        <v>3109834.2399999998</v>
      </c>
      <c r="V87" s="273">
        <v>0</v>
      </c>
      <c r="W87" s="273">
        <v>220031.99000000002</v>
      </c>
      <c r="X87" s="273">
        <v>1432402.3199999998</v>
      </c>
      <c r="Y87" s="273">
        <v>407374.08999999997</v>
      </c>
      <c r="Z87" s="273">
        <v>0</v>
      </c>
      <c r="AA87" s="273">
        <v>76084.539999999994</v>
      </c>
      <c r="AB87" s="273">
        <v>3619966.56</v>
      </c>
      <c r="AC87" s="273">
        <v>1473099.48</v>
      </c>
      <c r="AD87" s="273">
        <v>0</v>
      </c>
      <c r="AE87" s="273">
        <v>2020298.3</v>
      </c>
      <c r="AF87" s="273">
        <v>0</v>
      </c>
      <c r="AG87" s="273">
        <v>1525201.8599999999</v>
      </c>
      <c r="AH87" s="273">
        <v>0</v>
      </c>
      <c r="AI87" s="273">
        <v>0</v>
      </c>
      <c r="AJ87" s="273">
        <v>0</v>
      </c>
      <c r="AK87" s="273">
        <v>1372411.58</v>
      </c>
      <c r="AL87" s="273">
        <v>516346.62999999995</v>
      </c>
      <c r="AM87" s="273">
        <v>0</v>
      </c>
      <c r="AN87" s="273">
        <v>0</v>
      </c>
      <c r="AO87" s="273">
        <v>9473.77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246</v>
      </c>
      <c r="AX87" s="24" t="s">
        <v>246</v>
      </c>
      <c r="AY87" s="24" t="s">
        <v>246</v>
      </c>
      <c r="AZ87" s="24" t="s">
        <v>246</v>
      </c>
      <c r="BA87" s="24" t="s">
        <v>246</v>
      </c>
      <c r="BB87" s="24" t="s">
        <v>246</v>
      </c>
      <c r="BC87" s="24" t="s">
        <v>246</v>
      </c>
      <c r="BD87" s="24" t="s">
        <v>246</v>
      </c>
      <c r="BE87" s="24" t="s">
        <v>246</v>
      </c>
      <c r="BF87" s="24" t="s">
        <v>246</v>
      </c>
      <c r="BG87" s="24" t="s">
        <v>246</v>
      </c>
      <c r="BH87" s="24" t="s">
        <v>246</v>
      </c>
      <c r="BI87" s="24" t="s">
        <v>246</v>
      </c>
      <c r="BJ87" s="24" t="s">
        <v>246</v>
      </c>
      <c r="BK87" s="24" t="s">
        <v>246</v>
      </c>
      <c r="BL87" s="24" t="s">
        <v>246</v>
      </c>
      <c r="BM87" s="24" t="s">
        <v>246</v>
      </c>
      <c r="BN87" s="24" t="s">
        <v>246</v>
      </c>
      <c r="BO87" s="24" t="s">
        <v>246</v>
      </c>
      <c r="BP87" s="24" t="s">
        <v>246</v>
      </c>
      <c r="BQ87" s="24" t="s">
        <v>246</v>
      </c>
      <c r="BR87" s="24" t="s">
        <v>246</v>
      </c>
      <c r="BS87" s="24" t="s">
        <v>246</v>
      </c>
      <c r="BT87" s="24" t="s">
        <v>246</v>
      </c>
      <c r="BU87" s="24" t="s">
        <v>246</v>
      </c>
      <c r="BV87" s="24" t="s">
        <v>246</v>
      </c>
      <c r="BW87" s="24" t="s">
        <v>246</v>
      </c>
      <c r="BX87" s="24" t="s">
        <v>246</v>
      </c>
      <c r="BY87" s="24" t="s">
        <v>246</v>
      </c>
      <c r="BZ87" s="24" t="s">
        <v>246</v>
      </c>
      <c r="CA87" s="24" t="s">
        <v>246</v>
      </c>
      <c r="CB87" s="24" t="s">
        <v>246</v>
      </c>
      <c r="CC87" s="24" t="s">
        <v>246</v>
      </c>
      <c r="CD87" s="24" t="s">
        <v>246</v>
      </c>
      <c r="CE87" s="25">
        <f t="shared" ref="CE87:CE94" si="14">SUM(C87:CD87)</f>
        <v>54368077.230000012</v>
      </c>
      <c r="CF87" s="311">
        <v>0</v>
      </c>
    </row>
    <row r="88" spans="1:84" x14ac:dyDescent="0.25">
      <c r="A88" s="21" t="s">
        <v>286</v>
      </c>
      <c r="B88" s="16"/>
      <c r="C88" s="273">
        <v>0</v>
      </c>
      <c r="D88" s="273">
        <v>0</v>
      </c>
      <c r="E88" s="273">
        <v>1251154.2799999998</v>
      </c>
      <c r="F88" s="273">
        <v>0</v>
      </c>
      <c r="G88" s="273">
        <v>3106.09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17338165.849999998</v>
      </c>
      <c r="O88" s="273">
        <v>0</v>
      </c>
      <c r="P88" s="273">
        <v>71435335.849999979</v>
      </c>
      <c r="Q88" s="273">
        <v>2517959.7399999998</v>
      </c>
      <c r="R88" s="273">
        <v>4867632.75</v>
      </c>
      <c r="S88" s="273">
        <v>0</v>
      </c>
      <c r="T88" s="273">
        <v>0</v>
      </c>
      <c r="U88" s="273">
        <v>21496565.100000001</v>
      </c>
      <c r="V88" s="273">
        <v>0</v>
      </c>
      <c r="W88" s="273">
        <v>2330375.7199999997</v>
      </c>
      <c r="X88" s="273">
        <v>17141366.370000001</v>
      </c>
      <c r="Y88" s="273">
        <v>8197371.0599999977</v>
      </c>
      <c r="Z88" s="273">
        <v>0</v>
      </c>
      <c r="AA88" s="273">
        <v>1903393.47</v>
      </c>
      <c r="AB88" s="273">
        <v>19377865.550000001</v>
      </c>
      <c r="AC88" s="273">
        <v>3064897.6</v>
      </c>
      <c r="AD88" s="273">
        <v>0</v>
      </c>
      <c r="AE88" s="273">
        <v>11609970.02</v>
      </c>
      <c r="AF88" s="273">
        <v>0</v>
      </c>
      <c r="AG88" s="273">
        <v>34674893.550000012</v>
      </c>
      <c r="AH88" s="273">
        <v>0</v>
      </c>
      <c r="AI88" s="273">
        <v>0</v>
      </c>
      <c r="AJ88" s="273">
        <v>28724388.520000007</v>
      </c>
      <c r="AK88" s="273">
        <v>3480832.58</v>
      </c>
      <c r="AL88" s="273">
        <v>506155.16</v>
      </c>
      <c r="AM88" s="273">
        <v>0</v>
      </c>
      <c r="AN88" s="273">
        <v>0</v>
      </c>
      <c r="AO88" s="273">
        <v>721349.47000000009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246</v>
      </c>
      <c r="AX88" s="24" t="s">
        <v>246</v>
      </c>
      <c r="AY88" s="24" t="s">
        <v>246</v>
      </c>
      <c r="AZ88" s="24" t="s">
        <v>246</v>
      </c>
      <c r="BA88" s="24" t="s">
        <v>246</v>
      </c>
      <c r="BB88" s="24" t="s">
        <v>246</v>
      </c>
      <c r="BC88" s="24" t="s">
        <v>246</v>
      </c>
      <c r="BD88" s="24" t="s">
        <v>246</v>
      </c>
      <c r="BE88" s="24" t="s">
        <v>246</v>
      </c>
      <c r="BF88" s="24" t="s">
        <v>246</v>
      </c>
      <c r="BG88" s="24" t="s">
        <v>246</v>
      </c>
      <c r="BH88" s="24" t="s">
        <v>246</v>
      </c>
      <c r="BI88" s="24" t="s">
        <v>246</v>
      </c>
      <c r="BJ88" s="24" t="s">
        <v>246</v>
      </c>
      <c r="BK88" s="24" t="s">
        <v>246</v>
      </c>
      <c r="BL88" s="24" t="s">
        <v>246</v>
      </c>
      <c r="BM88" s="24" t="s">
        <v>246</v>
      </c>
      <c r="BN88" s="24" t="s">
        <v>246</v>
      </c>
      <c r="BO88" s="24" t="s">
        <v>246</v>
      </c>
      <c r="BP88" s="24" t="s">
        <v>246</v>
      </c>
      <c r="BQ88" s="24" t="s">
        <v>246</v>
      </c>
      <c r="BR88" s="24" t="s">
        <v>246</v>
      </c>
      <c r="BS88" s="24" t="s">
        <v>246</v>
      </c>
      <c r="BT88" s="24" t="s">
        <v>246</v>
      </c>
      <c r="BU88" s="24" t="s">
        <v>246</v>
      </c>
      <c r="BV88" s="24" t="s">
        <v>246</v>
      </c>
      <c r="BW88" s="24" t="s">
        <v>246</v>
      </c>
      <c r="BX88" s="24" t="s">
        <v>246</v>
      </c>
      <c r="BY88" s="24" t="s">
        <v>246</v>
      </c>
      <c r="BZ88" s="24" t="s">
        <v>246</v>
      </c>
      <c r="CA88" s="24" t="s">
        <v>246</v>
      </c>
      <c r="CB88" s="24" t="s">
        <v>246</v>
      </c>
      <c r="CC88" s="24" t="s">
        <v>246</v>
      </c>
      <c r="CD88" s="24" t="s">
        <v>246</v>
      </c>
      <c r="CE88" s="25">
        <f t="shared" si="14"/>
        <v>250642778.73000002</v>
      </c>
      <c r="CF88" s="311">
        <v>0</v>
      </c>
    </row>
    <row r="89" spans="1:84" x14ac:dyDescent="0.25">
      <c r="A89" s="21" t="s">
        <v>287</v>
      </c>
      <c r="B89" s="16"/>
      <c r="C89" s="25">
        <f>C87+C88</f>
        <v>0</v>
      </c>
      <c r="D89" s="25">
        <f t="shared" ref="D89:AV89" si="15">D87+D88</f>
        <v>0</v>
      </c>
      <c r="E89" s="25">
        <f t="shared" si="15"/>
        <v>13750311.449999999</v>
      </c>
      <c r="F89" s="25">
        <f t="shared" si="15"/>
        <v>0</v>
      </c>
      <c r="G89" s="25">
        <f t="shared" si="15"/>
        <v>4874878.12</v>
      </c>
      <c r="H89" s="25">
        <f t="shared" si="15"/>
        <v>0</v>
      </c>
      <c r="I89" s="25">
        <f t="shared" si="15"/>
        <v>0</v>
      </c>
      <c r="J89" s="25">
        <f t="shared" si="15"/>
        <v>0</v>
      </c>
      <c r="K89" s="25">
        <f t="shared" si="15"/>
        <v>0</v>
      </c>
      <c r="L89" s="25">
        <f t="shared" si="15"/>
        <v>0</v>
      </c>
      <c r="M89" s="25">
        <f t="shared" si="15"/>
        <v>0</v>
      </c>
      <c r="N89" s="25">
        <f t="shared" si="15"/>
        <v>18662022.629999999</v>
      </c>
      <c r="O89" s="25">
        <f t="shared" si="15"/>
        <v>0</v>
      </c>
      <c r="P89" s="25">
        <f t="shared" si="15"/>
        <v>90176096.099999979</v>
      </c>
      <c r="Q89" s="25">
        <f t="shared" si="15"/>
        <v>2915710.5399999996</v>
      </c>
      <c r="R89" s="25">
        <f t="shared" si="15"/>
        <v>5592971.8899999997</v>
      </c>
      <c r="S89" s="25">
        <f t="shared" si="15"/>
        <v>0</v>
      </c>
      <c r="T89" s="25">
        <f t="shared" si="15"/>
        <v>26915.7</v>
      </c>
      <c r="U89" s="25">
        <f t="shared" si="15"/>
        <v>24606399.34</v>
      </c>
      <c r="V89" s="25">
        <f t="shared" si="15"/>
        <v>0</v>
      </c>
      <c r="W89" s="25">
        <f t="shared" si="15"/>
        <v>2550407.71</v>
      </c>
      <c r="X89" s="25">
        <f t="shared" si="15"/>
        <v>18573768.690000001</v>
      </c>
      <c r="Y89" s="25">
        <f t="shared" si="15"/>
        <v>8604745.1499999985</v>
      </c>
      <c r="Z89" s="25">
        <f t="shared" si="15"/>
        <v>0</v>
      </c>
      <c r="AA89" s="25">
        <f t="shared" si="15"/>
        <v>1979478.01</v>
      </c>
      <c r="AB89" s="25">
        <f t="shared" si="15"/>
        <v>22997832.109999999</v>
      </c>
      <c r="AC89" s="25">
        <f t="shared" si="15"/>
        <v>4537997.08</v>
      </c>
      <c r="AD89" s="25">
        <f t="shared" si="15"/>
        <v>0</v>
      </c>
      <c r="AE89" s="25">
        <f t="shared" si="15"/>
        <v>13630268.32</v>
      </c>
      <c r="AF89" s="25">
        <f t="shared" si="15"/>
        <v>0</v>
      </c>
      <c r="AG89" s="25">
        <f t="shared" si="15"/>
        <v>36200095.410000011</v>
      </c>
      <c r="AH89" s="25">
        <f t="shared" si="15"/>
        <v>0</v>
      </c>
      <c r="AI89" s="25">
        <f t="shared" si="15"/>
        <v>0</v>
      </c>
      <c r="AJ89" s="25">
        <f t="shared" si="15"/>
        <v>28724388.520000007</v>
      </c>
      <c r="AK89" s="25">
        <f t="shared" si="15"/>
        <v>4853244.16</v>
      </c>
      <c r="AL89" s="25">
        <f t="shared" si="15"/>
        <v>1022501.7899999999</v>
      </c>
      <c r="AM89" s="25">
        <f t="shared" si="15"/>
        <v>0</v>
      </c>
      <c r="AN89" s="25">
        <f t="shared" si="15"/>
        <v>0</v>
      </c>
      <c r="AO89" s="25">
        <f t="shared" si="15"/>
        <v>730823.24000000011</v>
      </c>
      <c r="AP89" s="25">
        <f t="shared" si="15"/>
        <v>0</v>
      </c>
      <c r="AQ89" s="25">
        <f t="shared" si="15"/>
        <v>0</v>
      </c>
      <c r="AR89" s="25">
        <f t="shared" si="15"/>
        <v>0</v>
      </c>
      <c r="AS89" s="25">
        <f t="shared" si="15"/>
        <v>0</v>
      </c>
      <c r="AT89" s="25">
        <f t="shared" si="15"/>
        <v>0</v>
      </c>
      <c r="AU89" s="25">
        <f t="shared" si="15"/>
        <v>0</v>
      </c>
      <c r="AV89" s="25">
        <f t="shared" si="15"/>
        <v>0</v>
      </c>
      <c r="AW89" s="24" t="s">
        <v>246</v>
      </c>
      <c r="AX89" s="24" t="s">
        <v>246</v>
      </c>
      <c r="AY89" s="24" t="s">
        <v>246</v>
      </c>
      <c r="AZ89" s="24" t="s">
        <v>246</v>
      </c>
      <c r="BA89" s="24" t="s">
        <v>246</v>
      </c>
      <c r="BB89" s="24" t="s">
        <v>246</v>
      </c>
      <c r="BC89" s="24" t="s">
        <v>246</v>
      </c>
      <c r="BD89" s="24" t="s">
        <v>246</v>
      </c>
      <c r="BE89" s="24" t="s">
        <v>246</v>
      </c>
      <c r="BF89" s="24" t="s">
        <v>246</v>
      </c>
      <c r="BG89" s="24" t="s">
        <v>246</v>
      </c>
      <c r="BH89" s="24" t="s">
        <v>246</v>
      </c>
      <c r="BI89" s="24" t="s">
        <v>246</v>
      </c>
      <c r="BJ89" s="24" t="s">
        <v>246</v>
      </c>
      <c r="BK89" s="24" t="s">
        <v>246</v>
      </c>
      <c r="BL89" s="24" t="s">
        <v>246</v>
      </c>
      <c r="BM89" s="24" t="s">
        <v>246</v>
      </c>
      <c r="BN89" s="24" t="s">
        <v>246</v>
      </c>
      <c r="BO89" s="24" t="s">
        <v>246</v>
      </c>
      <c r="BP89" s="24" t="s">
        <v>246</v>
      </c>
      <c r="BQ89" s="24" t="s">
        <v>246</v>
      </c>
      <c r="BR89" s="24" t="s">
        <v>246</v>
      </c>
      <c r="BS89" s="24" t="s">
        <v>246</v>
      </c>
      <c r="BT89" s="24" t="s">
        <v>246</v>
      </c>
      <c r="BU89" s="24" t="s">
        <v>246</v>
      </c>
      <c r="BV89" s="24" t="s">
        <v>246</v>
      </c>
      <c r="BW89" s="24" t="s">
        <v>246</v>
      </c>
      <c r="BX89" s="24" t="s">
        <v>246</v>
      </c>
      <c r="BY89" s="24" t="s">
        <v>246</v>
      </c>
      <c r="BZ89" s="24" t="s">
        <v>246</v>
      </c>
      <c r="CA89" s="24" t="s">
        <v>246</v>
      </c>
      <c r="CB89" s="24" t="s">
        <v>246</v>
      </c>
      <c r="CC89" s="24" t="s">
        <v>246</v>
      </c>
      <c r="CD89" s="24" t="s">
        <v>246</v>
      </c>
      <c r="CE89" s="25">
        <f t="shared" si="14"/>
        <v>305010855.96000004</v>
      </c>
      <c r="CF89" s="311">
        <v>0</v>
      </c>
    </row>
    <row r="90" spans="1:84" x14ac:dyDescent="0.25">
      <c r="A90" s="31" t="s">
        <v>288</v>
      </c>
      <c r="B90" s="25"/>
      <c r="C90" s="273">
        <v>2670.7000000000007</v>
      </c>
      <c r="D90" s="273">
        <v>0</v>
      </c>
      <c r="E90" s="273">
        <v>13692.200000000004</v>
      </c>
      <c r="F90" s="273">
        <v>0</v>
      </c>
      <c r="G90" s="273">
        <v>5136.6999999999989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2448.1999999999998</v>
      </c>
      <c r="O90" s="273">
        <v>0</v>
      </c>
      <c r="P90" s="273">
        <v>32487.599999999995</v>
      </c>
      <c r="Q90" s="273">
        <v>0</v>
      </c>
      <c r="R90" s="273">
        <v>0</v>
      </c>
      <c r="S90" s="273">
        <v>0</v>
      </c>
      <c r="T90" s="273">
        <v>0</v>
      </c>
      <c r="U90" s="273">
        <v>2681.3999999999996</v>
      </c>
      <c r="V90" s="273">
        <v>0</v>
      </c>
      <c r="W90" s="273">
        <v>1177.0999999999999</v>
      </c>
      <c r="X90" s="273">
        <v>418.5</v>
      </c>
      <c r="Y90" s="273">
        <v>2833.7999999999997</v>
      </c>
      <c r="Z90" s="273">
        <v>0</v>
      </c>
      <c r="AA90" s="273">
        <v>1041.8000000000002</v>
      </c>
      <c r="AB90" s="273">
        <v>1992.9</v>
      </c>
      <c r="AC90" s="273">
        <v>357.29999999999995</v>
      </c>
      <c r="AD90" s="273">
        <v>0</v>
      </c>
      <c r="AE90" s="273">
        <v>1378.5</v>
      </c>
      <c r="AF90" s="273">
        <v>0</v>
      </c>
      <c r="AG90" s="273">
        <v>3829.2000000000003</v>
      </c>
      <c r="AH90" s="273">
        <v>0</v>
      </c>
      <c r="AI90" s="273">
        <v>0</v>
      </c>
      <c r="AJ90" s="273">
        <v>2966.8</v>
      </c>
      <c r="AK90" s="273">
        <v>0</v>
      </c>
      <c r="AL90" s="273">
        <v>148.4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1057.7</v>
      </c>
      <c r="AW90" s="273">
        <v>0</v>
      </c>
      <c r="AX90" s="273">
        <v>0</v>
      </c>
      <c r="AY90" s="273">
        <v>4578.0999999999995</v>
      </c>
      <c r="AZ90" s="273">
        <v>0</v>
      </c>
      <c r="BA90" s="273">
        <v>0</v>
      </c>
      <c r="BB90" s="273">
        <v>0</v>
      </c>
      <c r="BC90" s="273">
        <v>0</v>
      </c>
      <c r="BD90" s="273">
        <v>6011.4</v>
      </c>
      <c r="BE90" s="273">
        <v>59868.470000000008</v>
      </c>
      <c r="BF90" s="273">
        <v>1703.8</v>
      </c>
      <c r="BG90" s="273">
        <v>0</v>
      </c>
      <c r="BH90" s="273">
        <v>1997.6999999999998</v>
      </c>
      <c r="BI90" s="273">
        <v>0</v>
      </c>
      <c r="BJ90" s="273">
        <v>0</v>
      </c>
      <c r="BK90" s="273">
        <v>139.69999999999999</v>
      </c>
      <c r="BL90" s="273">
        <v>776.00000000000011</v>
      </c>
      <c r="BM90" s="273">
        <v>1244.3999999999999</v>
      </c>
      <c r="BN90" s="273">
        <v>2650.6</v>
      </c>
      <c r="BO90" s="273">
        <v>0</v>
      </c>
      <c r="BP90" s="273">
        <v>0</v>
      </c>
      <c r="BQ90" s="273">
        <v>0</v>
      </c>
      <c r="BR90" s="273">
        <v>1147.4000000000001</v>
      </c>
      <c r="BS90" s="273">
        <v>0</v>
      </c>
      <c r="BT90" s="273">
        <v>571.09999999999991</v>
      </c>
      <c r="BU90" s="273">
        <v>0</v>
      </c>
      <c r="BV90" s="273">
        <v>2400.94</v>
      </c>
      <c r="BW90" s="273">
        <v>0</v>
      </c>
      <c r="BX90" s="273">
        <v>0</v>
      </c>
      <c r="BY90" s="273">
        <v>0</v>
      </c>
      <c r="BZ90" s="273">
        <v>0</v>
      </c>
      <c r="CA90" s="273">
        <v>27.4</v>
      </c>
      <c r="CB90" s="273">
        <v>0</v>
      </c>
      <c r="CC90" s="273">
        <v>0</v>
      </c>
      <c r="CD90" s="224" t="s">
        <v>246</v>
      </c>
      <c r="CE90" s="25">
        <f t="shared" si="14"/>
        <v>159435.81000000003</v>
      </c>
      <c r="CF90" s="25">
        <f>BE59-CE90</f>
        <v>0</v>
      </c>
    </row>
    <row r="91" spans="1:84" x14ac:dyDescent="0.25">
      <c r="A91" s="21" t="s">
        <v>289</v>
      </c>
      <c r="B91" s="16"/>
      <c r="C91" s="273"/>
      <c r="D91" s="273"/>
      <c r="E91" s="273">
        <v>0</v>
      </c>
      <c r="F91" s="273"/>
      <c r="G91" s="273">
        <v>0</v>
      </c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>
        <v>0</v>
      </c>
      <c r="AX91" s="264" t="s">
        <v>246</v>
      </c>
      <c r="AY91" s="264" t="s">
        <v>246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246</v>
      </c>
      <c r="BE91" s="24" t="s">
        <v>246</v>
      </c>
      <c r="BF91" s="273">
        <v>0</v>
      </c>
      <c r="BG91" s="24" t="s">
        <v>246</v>
      </c>
      <c r="BH91" s="273">
        <v>0</v>
      </c>
      <c r="BI91" s="273">
        <v>0</v>
      </c>
      <c r="BJ91" s="24" t="s">
        <v>246</v>
      </c>
      <c r="BK91" s="273">
        <v>0</v>
      </c>
      <c r="BL91" s="273">
        <v>0</v>
      </c>
      <c r="BM91" s="273">
        <v>0</v>
      </c>
      <c r="BN91" s="24" t="s">
        <v>246</v>
      </c>
      <c r="BO91" s="24" t="s">
        <v>246</v>
      </c>
      <c r="BP91" s="24" t="s">
        <v>246</v>
      </c>
      <c r="BQ91" s="24" t="s">
        <v>246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246</v>
      </c>
      <c r="CD91" s="24" t="s">
        <v>246</v>
      </c>
      <c r="CE91" s="25">
        <f t="shared" si="14"/>
        <v>0</v>
      </c>
      <c r="CF91" s="25">
        <f>AY59-CE91</f>
        <v>74817</v>
      </c>
    </row>
    <row r="92" spans="1:84" x14ac:dyDescent="0.25">
      <c r="A92" s="21" t="s">
        <v>290</v>
      </c>
      <c r="B92" s="16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>
        <v>0</v>
      </c>
      <c r="AX92" s="264" t="s">
        <v>246</v>
      </c>
      <c r="AY92" s="264" t="s">
        <v>246</v>
      </c>
      <c r="AZ92" s="24" t="s">
        <v>246</v>
      </c>
      <c r="BA92" s="273">
        <v>0</v>
      </c>
      <c r="BB92" s="273">
        <v>0</v>
      </c>
      <c r="BC92" s="273">
        <v>0</v>
      </c>
      <c r="BD92" s="24" t="s">
        <v>246</v>
      </c>
      <c r="BE92" s="24" t="s">
        <v>246</v>
      </c>
      <c r="BF92" s="24" t="s">
        <v>246</v>
      </c>
      <c r="BG92" s="24" t="s">
        <v>246</v>
      </c>
      <c r="BH92" s="273">
        <v>0</v>
      </c>
      <c r="BI92" s="273">
        <v>0</v>
      </c>
      <c r="BJ92" s="24" t="s">
        <v>246</v>
      </c>
      <c r="BK92" s="273">
        <v>0</v>
      </c>
      <c r="BL92" s="273">
        <v>0</v>
      </c>
      <c r="BM92" s="273">
        <v>0</v>
      </c>
      <c r="BN92" s="24" t="s">
        <v>246</v>
      </c>
      <c r="BO92" s="24" t="s">
        <v>246</v>
      </c>
      <c r="BP92" s="24" t="s">
        <v>246</v>
      </c>
      <c r="BQ92" s="24" t="s">
        <v>246</v>
      </c>
      <c r="BR92" s="24" t="s">
        <v>246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246</v>
      </c>
      <c r="CD92" s="24" t="s">
        <v>246</v>
      </c>
      <c r="CE92" s="25">
        <f t="shared" si="14"/>
        <v>0</v>
      </c>
      <c r="CF92" s="16"/>
    </row>
    <row r="93" spans="1:84" x14ac:dyDescent="0.25">
      <c r="A93" s="21" t="s">
        <v>291</v>
      </c>
      <c r="B93" s="16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>
        <v>0</v>
      </c>
      <c r="AX93" s="264" t="s">
        <v>246</v>
      </c>
      <c r="AY93" s="264" t="s">
        <v>246</v>
      </c>
      <c r="AZ93" s="24" t="s">
        <v>246</v>
      </c>
      <c r="BA93" s="24" t="s">
        <v>246</v>
      </c>
      <c r="BB93" s="273">
        <v>0</v>
      </c>
      <c r="BC93" s="273">
        <v>0</v>
      </c>
      <c r="BD93" s="24" t="s">
        <v>246</v>
      </c>
      <c r="BE93" s="24" t="s">
        <v>246</v>
      </c>
      <c r="BF93" s="24" t="s">
        <v>246</v>
      </c>
      <c r="BG93" s="24" t="s">
        <v>246</v>
      </c>
      <c r="BH93" s="273">
        <v>0</v>
      </c>
      <c r="BI93" s="273">
        <v>240334</v>
      </c>
      <c r="BJ93" s="24" t="s">
        <v>246</v>
      </c>
      <c r="BK93" s="273">
        <v>0</v>
      </c>
      <c r="BL93" s="273">
        <v>0</v>
      </c>
      <c r="BM93" s="273">
        <v>0</v>
      </c>
      <c r="BN93" s="24" t="s">
        <v>246</v>
      </c>
      <c r="BO93" s="24" t="s">
        <v>246</v>
      </c>
      <c r="BP93" s="24" t="s">
        <v>246</v>
      </c>
      <c r="BQ93" s="24" t="s">
        <v>246</v>
      </c>
      <c r="BR93" s="24" t="s">
        <v>246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246</v>
      </c>
      <c r="CD93" s="24" t="s">
        <v>246</v>
      </c>
      <c r="CE93" s="25">
        <f t="shared" si="14"/>
        <v>240334</v>
      </c>
      <c r="CF93" s="25">
        <f>BA59</f>
        <v>0</v>
      </c>
    </row>
    <row r="94" spans="1:84" x14ac:dyDescent="0.25">
      <c r="A94" s="21" t="s">
        <v>292</v>
      </c>
      <c r="B94" s="16"/>
      <c r="C94" s="277"/>
      <c r="D94" s="277"/>
      <c r="E94" s="277">
        <v>24.17</v>
      </c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4">
        <v>22.6</v>
      </c>
      <c r="Q94" s="274"/>
      <c r="R94" s="274"/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/>
      <c r="AH94" s="274"/>
      <c r="AI94" s="274"/>
      <c r="AJ94" s="274"/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8"/>
      <c r="AW94" s="264" t="s">
        <v>246</v>
      </c>
      <c r="AX94" s="264" t="s">
        <v>246</v>
      </c>
      <c r="AY94" s="264" t="s">
        <v>246</v>
      </c>
      <c r="AZ94" s="24" t="s">
        <v>246</v>
      </c>
      <c r="BA94" s="24" t="s">
        <v>246</v>
      </c>
      <c r="BB94" s="24" t="s">
        <v>246</v>
      </c>
      <c r="BC94" s="24" t="s">
        <v>246</v>
      </c>
      <c r="BD94" s="24" t="s">
        <v>246</v>
      </c>
      <c r="BE94" s="24" t="s">
        <v>246</v>
      </c>
      <c r="BF94" s="24" t="s">
        <v>246</v>
      </c>
      <c r="BG94" s="24" t="s">
        <v>246</v>
      </c>
      <c r="BH94" s="24" t="s">
        <v>246</v>
      </c>
      <c r="BI94" s="24" t="s">
        <v>246</v>
      </c>
      <c r="BJ94" s="24" t="s">
        <v>246</v>
      </c>
      <c r="BK94" s="24" t="s">
        <v>246</v>
      </c>
      <c r="BL94" s="24" t="s">
        <v>246</v>
      </c>
      <c r="BM94" s="24" t="s">
        <v>246</v>
      </c>
      <c r="BN94" s="24" t="s">
        <v>246</v>
      </c>
      <c r="BO94" s="24" t="s">
        <v>246</v>
      </c>
      <c r="BP94" s="24" t="s">
        <v>246</v>
      </c>
      <c r="BQ94" s="24" t="s">
        <v>246</v>
      </c>
      <c r="BR94" s="24" t="s">
        <v>246</v>
      </c>
      <c r="BS94" s="24" t="s">
        <v>246</v>
      </c>
      <c r="BT94" s="24" t="s">
        <v>246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246</v>
      </c>
      <c r="CD94" s="24" t="s">
        <v>246</v>
      </c>
      <c r="CE94" s="226">
        <f t="shared" si="14"/>
        <v>46.77</v>
      </c>
      <c r="CF94" s="29"/>
    </row>
    <row r="95" spans="1:84" x14ac:dyDescent="0.25">
      <c r="A95" s="30" t="s">
        <v>293</v>
      </c>
      <c r="B95" s="30"/>
      <c r="C95" s="30"/>
      <c r="D95" s="30"/>
      <c r="E95" s="30"/>
    </row>
    <row r="96" spans="1:84" x14ac:dyDescent="0.25">
      <c r="A96" s="31" t="s">
        <v>294</v>
      </c>
      <c r="B96" s="32"/>
      <c r="C96" s="283" t="s">
        <v>1353</v>
      </c>
      <c r="D96" s="284" t="s">
        <v>3</v>
      </c>
      <c r="E96" s="285" t="s">
        <v>3</v>
      </c>
      <c r="F96" s="12"/>
    </row>
    <row r="97" spans="1:6" x14ac:dyDescent="0.25">
      <c r="A97" s="25" t="s">
        <v>295</v>
      </c>
      <c r="B97" s="32" t="s">
        <v>296</v>
      </c>
      <c r="C97" s="314" t="s">
        <v>1354</v>
      </c>
      <c r="D97" s="284" t="s">
        <v>3</v>
      </c>
      <c r="E97" s="285" t="s">
        <v>3</v>
      </c>
      <c r="F97" s="12"/>
    </row>
    <row r="98" spans="1:6" x14ac:dyDescent="0.25">
      <c r="A98" s="25" t="s">
        <v>297</v>
      </c>
      <c r="B98" s="32" t="s">
        <v>296</v>
      </c>
      <c r="C98" s="315" t="s">
        <v>1355</v>
      </c>
      <c r="D98" s="284" t="s">
        <v>3</v>
      </c>
      <c r="E98" s="285" t="s">
        <v>3</v>
      </c>
      <c r="F98" s="12"/>
    </row>
    <row r="99" spans="1:6" x14ac:dyDescent="0.25">
      <c r="A99" s="25" t="s">
        <v>298</v>
      </c>
      <c r="B99" s="32" t="s">
        <v>296</v>
      </c>
      <c r="C99" s="316" t="s">
        <v>1356</v>
      </c>
      <c r="D99" s="284" t="s">
        <v>3</v>
      </c>
      <c r="E99" s="285" t="s">
        <v>3</v>
      </c>
      <c r="F99" s="12"/>
    </row>
    <row r="100" spans="1:6" x14ac:dyDescent="0.25">
      <c r="A100" s="25" t="s">
        <v>299</v>
      </c>
      <c r="B100" s="32" t="s">
        <v>296</v>
      </c>
      <c r="C100" s="315" t="s">
        <v>1357</v>
      </c>
      <c r="D100" s="284" t="s">
        <v>3</v>
      </c>
      <c r="E100" s="285" t="s">
        <v>3</v>
      </c>
      <c r="F100" s="12"/>
    </row>
    <row r="101" spans="1:6" x14ac:dyDescent="0.25">
      <c r="A101" s="25" t="s">
        <v>300</v>
      </c>
      <c r="B101" s="32" t="s">
        <v>296</v>
      </c>
      <c r="C101" s="315" t="s">
        <v>1358</v>
      </c>
      <c r="D101" s="284" t="s">
        <v>3</v>
      </c>
      <c r="E101" s="285" t="s">
        <v>3</v>
      </c>
      <c r="F101" s="12"/>
    </row>
    <row r="102" spans="1:6" x14ac:dyDescent="0.25">
      <c r="A102" s="25" t="s">
        <v>301</v>
      </c>
      <c r="B102" s="32" t="s">
        <v>296</v>
      </c>
      <c r="C102" s="317">
        <v>99301</v>
      </c>
      <c r="D102" s="284" t="s">
        <v>3</v>
      </c>
      <c r="E102" s="285" t="s">
        <v>3</v>
      </c>
      <c r="F102" s="12"/>
    </row>
    <row r="103" spans="1:6" x14ac:dyDescent="0.25">
      <c r="A103" s="25" t="s">
        <v>302</v>
      </c>
      <c r="B103" s="32" t="s">
        <v>296</v>
      </c>
      <c r="C103" s="318" t="s">
        <v>1359</v>
      </c>
      <c r="D103" s="284" t="s">
        <v>3</v>
      </c>
      <c r="E103" s="285" t="s">
        <v>3</v>
      </c>
      <c r="F103" s="12"/>
    </row>
    <row r="104" spans="1:6" x14ac:dyDescent="0.25">
      <c r="A104" s="25" t="s">
        <v>303</v>
      </c>
      <c r="B104" s="32" t="s">
        <v>296</v>
      </c>
      <c r="C104" s="290" t="s">
        <v>1362</v>
      </c>
      <c r="D104" s="284" t="s">
        <v>3</v>
      </c>
      <c r="E104" s="285" t="s">
        <v>3</v>
      </c>
      <c r="F104" s="12"/>
    </row>
    <row r="105" spans="1:6" x14ac:dyDescent="0.25">
      <c r="A105" s="25" t="s">
        <v>304</v>
      </c>
      <c r="B105" s="32" t="s">
        <v>296</v>
      </c>
      <c r="C105" s="290" t="s">
        <v>1363</v>
      </c>
      <c r="D105" s="284" t="s">
        <v>3</v>
      </c>
      <c r="E105" s="285" t="s">
        <v>3</v>
      </c>
      <c r="F105" s="12"/>
    </row>
    <row r="106" spans="1:6" x14ac:dyDescent="0.25">
      <c r="A106" s="25" t="s">
        <v>305</v>
      </c>
      <c r="B106" s="32" t="s">
        <v>296</v>
      </c>
      <c r="C106" s="287" t="s">
        <v>3</v>
      </c>
      <c r="D106" s="284" t="s">
        <v>3</v>
      </c>
      <c r="E106" s="285" t="s">
        <v>3</v>
      </c>
      <c r="F106" s="12"/>
    </row>
    <row r="107" spans="1:6" x14ac:dyDescent="0.25">
      <c r="A107" s="25" t="s">
        <v>306</v>
      </c>
      <c r="B107" s="32" t="s">
        <v>296</v>
      </c>
      <c r="C107" s="291" t="s">
        <v>1360</v>
      </c>
      <c r="D107" s="284" t="s">
        <v>3</v>
      </c>
      <c r="E107" s="285" t="s">
        <v>3</v>
      </c>
      <c r="F107" s="12"/>
    </row>
    <row r="108" spans="1:6" x14ac:dyDescent="0.25">
      <c r="A108" s="25" t="s">
        <v>307</v>
      </c>
      <c r="B108" s="32" t="s">
        <v>296</v>
      </c>
      <c r="C108" s="291" t="s">
        <v>1361</v>
      </c>
      <c r="D108" s="284" t="s">
        <v>3</v>
      </c>
      <c r="E108" s="285" t="s">
        <v>3</v>
      </c>
      <c r="F108" s="12"/>
    </row>
    <row r="109" spans="1:6" x14ac:dyDescent="0.25">
      <c r="A109" s="33" t="s">
        <v>308</v>
      </c>
      <c r="B109" s="32" t="s">
        <v>296</v>
      </c>
      <c r="C109" s="287" t="s">
        <v>3</v>
      </c>
      <c r="D109" s="284" t="s">
        <v>3</v>
      </c>
      <c r="E109" s="285" t="s">
        <v>3</v>
      </c>
      <c r="F109" s="12"/>
    </row>
    <row r="110" spans="1:6" x14ac:dyDescent="0.25">
      <c r="A110" s="33" t="s">
        <v>309</v>
      </c>
      <c r="B110" s="32" t="s">
        <v>296</v>
      </c>
      <c r="C110" s="319" t="s">
        <v>3</v>
      </c>
      <c r="D110" s="284" t="s">
        <v>3</v>
      </c>
      <c r="E110" s="285" t="s">
        <v>3</v>
      </c>
      <c r="F110" s="12"/>
    </row>
    <row r="111" spans="1:6" x14ac:dyDescent="0.25">
      <c r="A111" s="30" t="s">
        <v>310</v>
      </c>
      <c r="B111" s="30"/>
      <c r="C111" s="30"/>
      <c r="D111" s="30"/>
      <c r="E111" s="30"/>
    </row>
    <row r="112" spans="1:6" x14ac:dyDescent="0.25">
      <c r="A112" s="34" t="s">
        <v>311</v>
      </c>
      <c r="B112" s="34"/>
      <c r="C112" s="34"/>
      <c r="D112" s="34"/>
      <c r="E112" s="34"/>
    </row>
    <row r="113" spans="1:5" x14ac:dyDescent="0.25">
      <c r="A113" s="16" t="s">
        <v>300</v>
      </c>
      <c r="B113" s="35" t="s">
        <v>296</v>
      </c>
      <c r="C113" s="292">
        <v>0</v>
      </c>
      <c r="D113" s="16"/>
      <c r="E113" s="16"/>
    </row>
    <row r="114" spans="1:5" x14ac:dyDescent="0.25">
      <c r="A114" s="16" t="s">
        <v>302</v>
      </c>
      <c r="B114" s="35" t="s">
        <v>296</v>
      </c>
      <c r="C114" s="292">
        <v>0</v>
      </c>
      <c r="D114" s="16"/>
      <c r="E114" s="16"/>
    </row>
    <row r="115" spans="1:5" x14ac:dyDescent="0.25">
      <c r="A115" s="16" t="s">
        <v>312</v>
      </c>
      <c r="B115" s="35" t="s">
        <v>296</v>
      </c>
      <c r="C115" s="292">
        <v>0</v>
      </c>
      <c r="D115" s="16"/>
      <c r="E115" s="16"/>
    </row>
    <row r="116" spans="1:5" x14ac:dyDescent="0.25">
      <c r="A116" s="34" t="s">
        <v>313</v>
      </c>
      <c r="B116" s="34"/>
      <c r="C116" s="34"/>
      <c r="D116" s="34"/>
      <c r="E116" s="34"/>
    </row>
    <row r="117" spans="1:5" x14ac:dyDescent="0.25">
      <c r="A117" s="16" t="s">
        <v>314</v>
      </c>
      <c r="B117" s="35" t="s">
        <v>296</v>
      </c>
      <c r="C117" s="296">
        <v>0</v>
      </c>
      <c r="D117" s="16"/>
      <c r="E117" s="16"/>
    </row>
    <row r="118" spans="1:5" x14ac:dyDescent="0.25">
      <c r="A118" s="16" t="s">
        <v>157</v>
      </c>
      <c r="B118" s="35" t="s">
        <v>296</v>
      </c>
      <c r="C118" s="293">
        <v>0</v>
      </c>
      <c r="D118" s="16"/>
      <c r="E118" s="16"/>
    </row>
    <row r="119" spans="1:5" x14ac:dyDescent="0.25">
      <c r="A119" s="34" t="s">
        <v>315</v>
      </c>
      <c r="B119" s="34"/>
      <c r="C119" s="34"/>
      <c r="D119" s="34"/>
      <c r="E119" s="34"/>
    </row>
    <row r="120" spans="1:5" x14ac:dyDescent="0.25">
      <c r="A120" s="16" t="s">
        <v>316</v>
      </c>
      <c r="B120" s="35" t="s">
        <v>296</v>
      </c>
      <c r="C120" s="292">
        <v>0</v>
      </c>
      <c r="D120" s="16"/>
      <c r="E120" s="16"/>
    </row>
    <row r="121" spans="1:5" x14ac:dyDescent="0.25">
      <c r="A121" s="16" t="s">
        <v>317</v>
      </c>
      <c r="B121" s="35" t="s">
        <v>296</v>
      </c>
      <c r="C121" s="292">
        <v>0</v>
      </c>
      <c r="D121" s="16"/>
      <c r="E121" s="16"/>
    </row>
    <row r="122" spans="1:5" x14ac:dyDescent="0.25">
      <c r="A122" s="16" t="s">
        <v>318</v>
      </c>
      <c r="B122" s="35" t="s">
        <v>296</v>
      </c>
      <c r="C122" s="292">
        <v>1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319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320</v>
      </c>
      <c r="B126" s="16"/>
      <c r="C126" s="17" t="s">
        <v>321</v>
      </c>
      <c r="D126" s="18" t="s">
        <v>240</v>
      </c>
      <c r="E126" s="16"/>
    </row>
    <row r="127" spans="1:5" x14ac:dyDescent="0.25">
      <c r="A127" s="16" t="s">
        <v>322</v>
      </c>
      <c r="B127" s="35" t="s">
        <v>296</v>
      </c>
      <c r="C127" s="292">
        <v>1076</v>
      </c>
      <c r="D127" s="295">
        <v>4839</v>
      </c>
      <c r="E127" s="16"/>
    </row>
    <row r="128" spans="1:5" x14ac:dyDescent="0.25">
      <c r="A128" s="16" t="s">
        <v>323</v>
      </c>
      <c r="B128" s="35" t="s">
        <v>296</v>
      </c>
      <c r="C128" s="292">
        <v>0</v>
      </c>
      <c r="D128" s="295">
        <v>0</v>
      </c>
      <c r="E128" s="16"/>
    </row>
    <row r="129" spans="1:5" x14ac:dyDescent="0.25">
      <c r="A129" s="16" t="s">
        <v>324</v>
      </c>
      <c r="B129" s="35" t="s">
        <v>296</v>
      </c>
      <c r="C129" s="292">
        <v>0</v>
      </c>
      <c r="D129" s="295">
        <v>0</v>
      </c>
      <c r="E129" s="16"/>
    </row>
    <row r="130" spans="1:5" x14ac:dyDescent="0.25">
      <c r="A130" s="16" t="s">
        <v>325</v>
      </c>
      <c r="B130" s="35" t="s">
        <v>296</v>
      </c>
      <c r="C130" s="292">
        <v>0</v>
      </c>
      <c r="D130" s="295">
        <v>0</v>
      </c>
      <c r="E130" s="16"/>
    </row>
    <row r="131" spans="1:5" x14ac:dyDescent="0.25">
      <c r="A131" s="21" t="s">
        <v>326</v>
      </c>
      <c r="B131" s="16"/>
      <c r="C131" s="17" t="s">
        <v>192</v>
      </c>
      <c r="D131" s="16"/>
      <c r="E131" s="16"/>
    </row>
    <row r="132" spans="1:5" x14ac:dyDescent="0.25">
      <c r="A132" s="16" t="s">
        <v>327</v>
      </c>
      <c r="B132" s="35" t="s">
        <v>296</v>
      </c>
      <c r="C132" s="292">
        <v>6</v>
      </c>
      <c r="D132" s="16"/>
      <c r="E132" s="16"/>
    </row>
    <row r="133" spans="1:5" x14ac:dyDescent="0.25">
      <c r="A133" s="16" t="s">
        <v>328</v>
      </c>
      <c r="B133" s="35" t="s">
        <v>296</v>
      </c>
      <c r="C133" s="292">
        <v>0</v>
      </c>
      <c r="D133" s="16"/>
      <c r="E133" s="16"/>
    </row>
    <row r="134" spans="1:5" x14ac:dyDescent="0.25">
      <c r="A134" s="16" t="s">
        <v>329</v>
      </c>
      <c r="B134" s="35" t="s">
        <v>296</v>
      </c>
      <c r="C134" s="292">
        <v>19</v>
      </c>
      <c r="D134" s="16"/>
      <c r="E134" s="16"/>
    </row>
    <row r="135" spans="1:5" x14ac:dyDescent="0.25">
      <c r="A135" s="16" t="s">
        <v>330</v>
      </c>
      <c r="B135" s="35" t="s">
        <v>296</v>
      </c>
      <c r="C135" s="292">
        <v>0</v>
      </c>
      <c r="D135" s="16"/>
      <c r="E135" s="16"/>
    </row>
    <row r="136" spans="1:5" x14ac:dyDescent="0.25">
      <c r="A136" s="16" t="s">
        <v>331</v>
      </c>
      <c r="B136" s="35" t="s">
        <v>296</v>
      </c>
      <c r="C136" s="292">
        <v>0</v>
      </c>
      <c r="D136" s="16"/>
      <c r="E136" s="16"/>
    </row>
    <row r="137" spans="1:5" x14ac:dyDescent="0.25">
      <c r="A137" s="16" t="s">
        <v>332</v>
      </c>
      <c r="B137" s="35" t="s">
        <v>296</v>
      </c>
      <c r="C137" s="292">
        <v>10</v>
      </c>
      <c r="D137" s="16"/>
      <c r="E137" s="16"/>
    </row>
    <row r="138" spans="1:5" x14ac:dyDescent="0.25">
      <c r="A138" s="16" t="s">
        <v>121</v>
      </c>
      <c r="B138" s="35" t="s">
        <v>296</v>
      </c>
      <c r="C138" s="292">
        <v>0</v>
      </c>
      <c r="D138" s="16"/>
      <c r="E138" s="16"/>
    </row>
    <row r="139" spans="1:5" x14ac:dyDescent="0.25">
      <c r="A139" s="16" t="s">
        <v>333</v>
      </c>
      <c r="B139" s="35" t="s">
        <v>296</v>
      </c>
      <c r="C139" s="292">
        <v>0</v>
      </c>
      <c r="D139" s="16"/>
      <c r="E139" s="16"/>
    </row>
    <row r="140" spans="1:5" x14ac:dyDescent="0.25">
      <c r="A140" s="16" t="s">
        <v>334</v>
      </c>
      <c r="B140" s="35"/>
      <c r="C140" s="292">
        <v>0</v>
      </c>
      <c r="D140" s="16"/>
      <c r="E140" s="16"/>
    </row>
    <row r="141" spans="1:5" x14ac:dyDescent="0.25">
      <c r="A141" s="16" t="s">
        <v>324</v>
      </c>
      <c r="B141" s="35" t="s">
        <v>296</v>
      </c>
      <c r="C141" s="292">
        <v>0</v>
      </c>
      <c r="D141" s="16"/>
      <c r="E141" s="16"/>
    </row>
    <row r="142" spans="1:5" x14ac:dyDescent="0.25">
      <c r="A142" s="16" t="s">
        <v>335</v>
      </c>
      <c r="B142" s="35" t="s">
        <v>296</v>
      </c>
      <c r="C142" s="292">
        <v>0</v>
      </c>
      <c r="D142" s="16"/>
      <c r="E142" s="16"/>
    </row>
    <row r="143" spans="1:5" x14ac:dyDescent="0.25">
      <c r="A143" s="16" t="s">
        <v>336</v>
      </c>
      <c r="B143" s="16"/>
      <c r="C143" s="22"/>
      <c r="D143" s="16"/>
      <c r="E143" s="25">
        <f>SUM(C132:C142)</f>
        <v>35</v>
      </c>
    </row>
    <row r="144" spans="1:5" x14ac:dyDescent="0.25">
      <c r="A144" s="16" t="s">
        <v>337</v>
      </c>
      <c r="B144" s="35" t="s">
        <v>296</v>
      </c>
      <c r="C144" s="292">
        <v>95</v>
      </c>
      <c r="D144" s="16"/>
      <c r="E144" s="16"/>
    </row>
    <row r="145" spans="1:6" x14ac:dyDescent="0.25">
      <c r="A145" s="16" t="s">
        <v>338</v>
      </c>
      <c r="B145" s="35" t="s">
        <v>296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339</v>
      </c>
      <c r="B147" s="35" t="s">
        <v>296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340</v>
      </c>
      <c r="B152" s="37"/>
      <c r="C152" s="37"/>
      <c r="D152" s="37"/>
      <c r="E152" s="37"/>
    </row>
    <row r="153" spans="1:6" x14ac:dyDescent="0.25">
      <c r="A153" s="38" t="s">
        <v>341</v>
      </c>
      <c r="B153" s="39" t="s">
        <v>342</v>
      </c>
      <c r="C153" s="40" t="s">
        <v>343</v>
      </c>
      <c r="D153" s="39" t="s">
        <v>157</v>
      </c>
      <c r="E153" s="39" t="s">
        <v>228</v>
      </c>
    </row>
    <row r="154" spans="1:6" x14ac:dyDescent="0.25">
      <c r="A154" s="16" t="s">
        <v>321</v>
      </c>
      <c r="B154" s="295">
        <v>507</v>
      </c>
      <c r="C154" s="295">
        <v>36</v>
      </c>
      <c r="D154" s="295">
        <v>533</v>
      </c>
      <c r="E154" s="25">
        <f>SUM(B154:D154)</f>
        <v>1076</v>
      </c>
    </row>
    <row r="155" spans="1:6" x14ac:dyDescent="0.25">
      <c r="A155" s="16" t="s">
        <v>240</v>
      </c>
      <c r="B155" s="295">
        <v>2602</v>
      </c>
      <c r="C155" s="295">
        <v>43</v>
      </c>
      <c r="D155" s="295">
        <v>2194</v>
      </c>
      <c r="E155" s="25">
        <f>SUM(B155:D155)</f>
        <v>4839</v>
      </c>
    </row>
    <row r="156" spans="1:6" x14ac:dyDescent="0.25">
      <c r="A156" s="16" t="s">
        <v>344</v>
      </c>
      <c r="B156" s="295"/>
      <c r="C156" s="295"/>
      <c r="D156" s="295"/>
      <c r="E156" s="25">
        <f>SUM(B156:D156)</f>
        <v>0</v>
      </c>
    </row>
    <row r="157" spans="1:6" x14ac:dyDescent="0.25">
      <c r="A157" s="16" t="s">
        <v>285</v>
      </c>
      <c r="B157" s="295">
        <v>23330269</v>
      </c>
      <c r="C157" s="295">
        <v>1576694</v>
      </c>
      <c r="D157" s="295">
        <v>29461114.230000012</v>
      </c>
      <c r="E157" s="25">
        <f>SUM(B157:D157)</f>
        <v>54368077.230000012</v>
      </c>
      <c r="F157" s="14"/>
    </row>
    <row r="158" spans="1:6" x14ac:dyDescent="0.25">
      <c r="A158" s="16" t="s">
        <v>286</v>
      </c>
      <c r="B158" s="295">
        <v>85014600</v>
      </c>
      <c r="C158" s="295">
        <v>4328696</v>
      </c>
      <c r="D158" s="295">
        <v>161299482.73000002</v>
      </c>
      <c r="E158" s="25">
        <f>SUM(B158:D158)</f>
        <v>250642778.73000002</v>
      </c>
      <c r="F158" s="14"/>
    </row>
    <row r="159" spans="1:6" x14ac:dyDescent="0.25">
      <c r="A159" s="38" t="s">
        <v>345</v>
      </c>
      <c r="B159" s="39" t="s">
        <v>342</v>
      </c>
      <c r="C159" s="40" t="s">
        <v>343</v>
      </c>
      <c r="D159" s="39" t="s">
        <v>157</v>
      </c>
      <c r="E159" s="39" t="s">
        <v>228</v>
      </c>
    </row>
    <row r="160" spans="1:6" x14ac:dyDescent="0.25">
      <c r="A160" s="16" t="s">
        <v>321</v>
      </c>
      <c r="B160" s="295">
        <v>0</v>
      </c>
      <c r="C160" s="295">
        <v>0</v>
      </c>
      <c r="D160" s="295">
        <v>0</v>
      </c>
      <c r="E160" s="25">
        <f>SUM(B160:D160)</f>
        <v>0</v>
      </c>
    </row>
    <row r="161" spans="1:5" x14ac:dyDescent="0.25">
      <c r="A161" s="16" t="s">
        <v>240</v>
      </c>
      <c r="B161" s="295">
        <v>0</v>
      </c>
      <c r="C161" s="295">
        <v>0</v>
      </c>
      <c r="D161" s="295">
        <v>0</v>
      </c>
      <c r="E161" s="25">
        <f>SUM(B161:D161)</f>
        <v>0</v>
      </c>
    </row>
    <row r="162" spans="1:5" x14ac:dyDescent="0.25">
      <c r="A162" s="16" t="s">
        <v>344</v>
      </c>
      <c r="B162" s="295">
        <v>0</v>
      </c>
      <c r="C162" s="295">
        <v>0</v>
      </c>
      <c r="D162" s="295">
        <v>0</v>
      </c>
      <c r="E162" s="25">
        <f>SUM(B162:D162)</f>
        <v>0</v>
      </c>
    </row>
    <row r="163" spans="1:5" x14ac:dyDescent="0.25">
      <c r="A163" s="16" t="s">
        <v>285</v>
      </c>
      <c r="B163" s="295">
        <v>0</v>
      </c>
      <c r="C163" s="295">
        <v>0</v>
      </c>
      <c r="D163" s="295">
        <v>0</v>
      </c>
      <c r="E163" s="25">
        <f>SUM(B163:D163)</f>
        <v>0</v>
      </c>
    </row>
    <row r="164" spans="1:5" x14ac:dyDescent="0.25">
      <c r="A164" s="16" t="s">
        <v>286</v>
      </c>
      <c r="B164" s="295">
        <v>0</v>
      </c>
      <c r="C164" s="295">
        <v>0</v>
      </c>
      <c r="D164" s="295">
        <v>0</v>
      </c>
      <c r="E164" s="25">
        <f>SUM(B164:D164)</f>
        <v>0</v>
      </c>
    </row>
    <row r="165" spans="1:5" x14ac:dyDescent="0.25">
      <c r="A165" s="38" t="s">
        <v>346</v>
      </c>
      <c r="B165" s="39" t="s">
        <v>342</v>
      </c>
      <c r="C165" s="40" t="s">
        <v>343</v>
      </c>
      <c r="D165" s="39" t="s">
        <v>157</v>
      </c>
      <c r="E165" s="39" t="s">
        <v>228</v>
      </c>
    </row>
    <row r="166" spans="1:5" x14ac:dyDescent="0.25">
      <c r="A166" s="16" t="s">
        <v>321</v>
      </c>
      <c r="B166" s="295">
        <v>0</v>
      </c>
      <c r="C166" s="295">
        <v>0</v>
      </c>
      <c r="D166" s="295">
        <v>0</v>
      </c>
      <c r="E166" s="25">
        <f>SUM(B166:D166)</f>
        <v>0</v>
      </c>
    </row>
    <row r="167" spans="1:5" x14ac:dyDescent="0.25">
      <c r="A167" s="16" t="s">
        <v>240</v>
      </c>
      <c r="B167" s="295">
        <v>0</v>
      </c>
      <c r="C167" s="295">
        <v>0</v>
      </c>
      <c r="D167" s="295">
        <v>0</v>
      </c>
      <c r="E167" s="25">
        <f>SUM(B167:D167)</f>
        <v>0</v>
      </c>
    </row>
    <row r="168" spans="1:5" x14ac:dyDescent="0.25">
      <c r="A168" s="16" t="s">
        <v>344</v>
      </c>
      <c r="B168" s="295">
        <v>0</v>
      </c>
      <c r="C168" s="295">
        <v>0</v>
      </c>
      <c r="D168" s="295">
        <v>0</v>
      </c>
      <c r="E168" s="25">
        <f>SUM(B168:D168)</f>
        <v>0</v>
      </c>
    </row>
    <row r="169" spans="1:5" x14ac:dyDescent="0.25">
      <c r="A169" s="16" t="s">
        <v>285</v>
      </c>
      <c r="B169" s="295">
        <v>0</v>
      </c>
      <c r="C169" s="295">
        <v>0</v>
      </c>
      <c r="D169" s="295">
        <v>0</v>
      </c>
      <c r="E169" s="25">
        <f>SUM(B169:D169)</f>
        <v>0</v>
      </c>
    </row>
    <row r="170" spans="1:5" x14ac:dyDescent="0.25">
      <c r="A170" s="16" t="s">
        <v>286</v>
      </c>
      <c r="B170" s="295">
        <v>0</v>
      </c>
      <c r="C170" s="295">
        <v>0</v>
      </c>
      <c r="D170" s="295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347</v>
      </c>
      <c r="B172" s="39" t="s">
        <v>348</v>
      </c>
      <c r="C172" s="40" t="s">
        <v>349</v>
      </c>
      <c r="D172" s="16"/>
      <c r="E172" s="16"/>
    </row>
    <row r="173" spans="1:5" x14ac:dyDescent="0.25">
      <c r="A173" s="20" t="s">
        <v>350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351</v>
      </c>
      <c r="B179" s="30"/>
      <c r="C179" s="30"/>
      <c r="D179" s="30"/>
      <c r="E179" s="30"/>
    </row>
    <row r="180" spans="1:5" x14ac:dyDescent="0.25">
      <c r="A180" s="34" t="s">
        <v>352</v>
      </c>
      <c r="B180" s="34"/>
      <c r="C180" s="34"/>
      <c r="D180" s="34"/>
      <c r="E180" s="34"/>
    </row>
    <row r="181" spans="1:5" x14ac:dyDescent="0.25">
      <c r="A181" s="16" t="s">
        <v>353</v>
      </c>
      <c r="B181" s="35" t="s">
        <v>296</v>
      </c>
      <c r="C181" s="292">
        <v>2790236</v>
      </c>
      <c r="D181" s="16"/>
      <c r="E181" s="16"/>
    </row>
    <row r="182" spans="1:5" x14ac:dyDescent="0.25">
      <c r="A182" s="16" t="s">
        <v>354</v>
      </c>
      <c r="B182" s="35" t="s">
        <v>296</v>
      </c>
      <c r="C182" s="292">
        <v>303975</v>
      </c>
      <c r="D182" s="16"/>
      <c r="E182" s="16"/>
    </row>
    <row r="183" spans="1:5" x14ac:dyDescent="0.25">
      <c r="A183" s="20" t="s">
        <v>355</v>
      </c>
      <c r="B183" s="35" t="s">
        <v>296</v>
      </c>
      <c r="C183" s="292">
        <v>492572</v>
      </c>
      <c r="D183" s="16"/>
      <c r="E183" s="16"/>
    </row>
    <row r="184" spans="1:5" x14ac:dyDescent="0.25">
      <c r="A184" s="16" t="s">
        <v>356</v>
      </c>
      <c r="B184" s="35" t="s">
        <v>296</v>
      </c>
      <c r="C184" s="292">
        <v>3207379</v>
      </c>
      <c r="D184" s="16"/>
      <c r="E184" s="16"/>
    </row>
    <row r="185" spans="1:5" x14ac:dyDescent="0.25">
      <c r="A185" s="16" t="s">
        <v>357</v>
      </c>
      <c r="B185" s="35" t="s">
        <v>296</v>
      </c>
      <c r="C185" s="292">
        <v>64968</v>
      </c>
      <c r="D185" s="16"/>
      <c r="E185" s="16"/>
    </row>
    <row r="186" spans="1:5" x14ac:dyDescent="0.25">
      <c r="A186" s="16" t="s">
        <v>358</v>
      </c>
      <c r="B186" s="35" t="s">
        <v>296</v>
      </c>
      <c r="C186" s="292">
        <v>737566</v>
      </c>
      <c r="D186" s="16"/>
      <c r="E186" s="16"/>
    </row>
    <row r="187" spans="1:5" x14ac:dyDescent="0.25">
      <c r="A187" s="16" t="s">
        <v>359</v>
      </c>
      <c r="B187" s="35" t="s">
        <v>296</v>
      </c>
      <c r="C187" s="292">
        <v>288580.18000000063</v>
      </c>
      <c r="D187" s="16"/>
      <c r="E187" s="16"/>
    </row>
    <row r="188" spans="1:5" x14ac:dyDescent="0.25">
      <c r="A188" s="16" t="s">
        <v>359</v>
      </c>
      <c r="B188" s="35" t="s">
        <v>296</v>
      </c>
      <c r="C188" s="292"/>
      <c r="D188" s="16"/>
      <c r="E188" s="16"/>
    </row>
    <row r="189" spans="1:5" x14ac:dyDescent="0.25">
      <c r="A189" s="16" t="s">
        <v>228</v>
      </c>
      <c r="B189" s="16"/>
      <c r="C189" s="22"/>
      <c r="D189" s="25">
        <f>SUM(C181:C188)</f>
        <v>7885276.1800000006</v>
      </c>
      <c r="E189" s="16"/>
    </row>
    <row r="190" spans="1:5" x14ac:dyDescent="0.25">
      <c r="A190" s="34" t="s">
        <v>360</v>
      </c>
      <c r="B190" s="34"/>
      <c r="C190" s="34"/>
      <c r="D190" s="34"/>
      <c r="E190" s="34"/>
    </row>
    <row r="191" spans="1:5" x14ac:dyDescent="0.25">
      <c r="A191" s="16" t="s">
        <v>361</v>
      </c>
      <c r="B191" s="35" t="s">
        <v>296</v>
      </c>
      <c r="C191" s="292">
        <v>1562807</v>
      </c>
      <c r="D191" s="16"/>
      <c r="E191" s="16"/>
    </row>
    <row r="192" spans="1:5" x14ac:dyDescent="0.25">
      <c r="A192" s="16" t="s">
        <v>362</v>
      </c>
      <c r="B192" s="35" t="s">
        <v>296</v>
      </c>
      <c r="C192" s="292">
        <v>345181</v>
      </c>
      <c r="D192" s="16"/>
      <c r="E192" s="16"/>
    </row>
    <row r="193" spans="1:5" x14ac:dyDescent="0.25">
      <c r="A193" s="16" t="s">
        <v>228</v>
      </c>
      <c r="B193" s="16"/>
      <c r="C193" s="22"/>
      <c r="D193" s="25">
        <f>SUM(C191:C192)</f>
        <v>1907988</v>
      </c>
      <c r="E193" s="16"/>
    </row>
    <row r="194" spans="1:5" x14ac:dyDescent="0.25">
      <c r="A194" s="34" t="s">
        <v>363</v>
      </c>
      <c r="B194" s="34"/>
      <c r="C194" s="34"/>
      <c r="D194" s="34"/>
      <c r="E194" s="34"/>
    </row>
    <row r="195" spans="1:5" x14ac:dyDescent="0.25">
      <c r="A195" s="16" t="s">
        <v>364</v>
      </c>
      <c r="B195" s="35" t="s">
        <v>296</v>
      </c>
      <c r="C195" s="292">
        <v>735118</v>
      </c>
      <c r="D195" s="16"/>
      <c r="E195" s="16"/>
    </row>
    <row r="196" spans="1:5" x14ac:dyDescent="0.25">
      <c r="A196" s="16" t="s">
        <v>365</v>
      </c>
      <c r="B196" s="35" t="s">
        <v>296</v>
      </c>
      <c r="C196" s="292">
        <v>188943</v>
      </c>
      <c r="D196" s="16"/>
      <c r="E196" s="16"/>
    </row>
    <row r="197" spans="1:5" x14ac:dyDescent="0.25">
      <c r="A197" s="16" t="s">
        <v>228</v>
      </c>
      <c r="B197" s="16"/>
      <c r="C197" s="22"/>
      <c r="D197" s="25">
        <f>SUM(C195:C196)</f>
        <v>924061</v>
      </c>
      <c r="E197" s="16"/>
    </row>
    <row r="198" spans="1:5" x14ac:dyDescent="0.25">
      <c r="A198" s="34" t="s">
        <v>366</v>
      </c>
      <c r="B198" s="34"/>
      <c r="C198" s="34"/>
      <c r="D198" s="34"/>
      <c r="E198" s="34"/>
    </row>
    <row r="199" spans="1:5" x14ac:dyDescent="0.25">
      <c r="A199" s="16" t="s">
        <v>367</v>
      </c>
      <c r="B199" s="35" t="s">
        <v>296</v>
      </c>
      <c r="C199" s="292">
        <v>0</v>
      </c>
      <c r="D199" s="16"/>
      <c r="E199" s="16"/>
    </row>
    <row r="200" spans="1:5" x14ac:dyDescent="0.25">
      <c r="A200" s="16" t="s">
        <v>368</v>
      </c>
      <c r="B200" s="35" t="s">
        <v>296</v>
      </c>
      <c r="C200" s="292">
        <v>1667547</v>
      </c>
      <c r="D200" s="16"/>
      <c r="E200" s="16"/>
    </row>
    <row r="201" spans="1:5" x14ac:dyDescent="0.25">
      <c r="A201" s="16" t="s">
        <v>157</v>
      </c>
      <c r="B201" s="35" t="s">
        <v>296</v>
      </c>
      <c r="C201" s="292">
        <v>0</v>
      </c>
      <c r="D201" s="16"/>
      <c r="E201" s="16"/>
    </row>
    <row r="202" spans="1:5" x14ac:dyDescent="0.25">
      <c r="A202" s="16" t="s">
        <v>228</v>
      </c>
      <c r="B202" s="16"/>
      <c r="C202" s="22"/>
      <c r="D202" s="25">
        <f>SUM(C199:C201)</f>
        <v>1667547</v>
      </c>
      <c r="E202" s="16"/>
    </row>
    <row r="203" spans="1:5" x14ac:dyDescent="0.25">
      <c r="A203" s="34" t="s">
        <v>369</v>
      </c>
      <c r="B203" s="34"/>
      <c r="C203" s="34"/>
      <c r="D203" s="34"/>
      <c r="E203" s="34"/>
    </row>
    <row r="204" spans="1:5" x14ac:dyDescent="0.25">
      <c r="A204" s="16" t="s">
        <v>370</v>
      </c>
      <c r="B204" s="35" t="s">
        <v>296</v>
      </c>
      <c r="C204" s="292">
        <v>0</v>
      </c>
      <c r="D204" s="16"/>
      <c r="E204" s="16"/>
    </row>
    <row r="205" spans="1:5" x14ac:dyDescent="0.25">
      <c r="A205" s="16" t="s">
        <v>371</v>
      </c>
      <c r="B205" s="35" t="s">
        <v>296</v>
      </c>
      <c r="C205" s="292">
        <v>2164658</v>
      </c>
      <c r="D205" s="16"/>
      <c r="E205" s="16"/>
    </row>
    <row r="206" spans="1:5" x14ac:dyDescent="0.25">
      <c r="A206" s="16" t="s">
        <v>228</v>
      </c>
      <c r="B206" s="16"/>
      <c r="C206" s="22"/>
      <c r="D206" s="25">
        <f>SUM(C204:C205)</f>
        <v>2164658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372</v>
      </c>
      <c r="B208" s="30"/>
      <c r="C208" s="30"/>
      <c r="D208" s="30"/>
      <c r="E208" s="30"/>
    </row>
    <row r="209" spans="1:5" x14ac:dyDescent="0.25">
      <c r="A209" s="37" t="s">
        <v>373</v>
      </c>
      <c r="B209" s="30"/>
      <c r="C209" s="30"/>
      <c r="D209" s="30"/>
      <c r="E209" s="30"/>
    </row>
    <row r="210" spans="1:5" x14ac:dyDescent="0.25">
      <c r="A210" s="21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25">
      <c r="A211" s="16" t="s">
        <v>378</v>
      </c>
      <c r="B211" s="295">
        <v>5714740</v>
      </c>
      <c r="C211" s="292">
        <v>-221226</v>
      </c>
      <c r="D211" s="295"/>
      <c r="E211" s="25">
        <f t="shared" ref="E211:E219" si="16">SUM(B211:C211)-D211</f>
        <v>5493514</v>
      </c>
    </row>
    <row r="212" spans="1:5" x14ac:dyDescent="0.25">
      <c r="A212" s="16" t="s">
        <v>379</v>
      </c>
      <c r="B212" s="295">
        <v>177616</v>
      </c>
      <c r="C212" s="292">
        <v>0</v>
      </c>
      <c r="D212" s="295"/>
      <c r="E212" s="25">
        <f t="shared" si="16"/>
        <v>177616</v>
      </c>
    </row>
    <row r="213" spans="1:5" x14ac:dyDescent="0.25">
      <c r="A213" s="16" t="s">
        <v>380</v>
      </c>
      <c r="B213" s="295">
        <v>6840517</v>
      </c>
      <c r="C213" s="292">
        <v>0</v>
      </c>
      <c r="D213" s="295"/>
      <c r="E213" s="25">
        <f t="shared" si="16"/>
        <v>6840517</v>
      </c>
    </row>
    <row r="214" spans="1:5" x14ac:dyDescent="0.25">
      <c r="A214" s="16" t="s">
        <v>381</v>
      </c>
      <c r="B214" s="295">
        <v>0</v>
      </c>
      <c r="C214" s="292">
        <v>0</v>
      </c>
      <c r="D214" s="295"/>
      <c r="E214" s="25">
        <f t="shared" si="16"/>
        <v>0</v>
      </c>
    </row>
    <row r="215" spans="1:5" x14ac:dyDescent="0.25">
      <c r="A215" s="16" t="s">
        <v>382</v>
      </c>
      <c r="B215" s="295">
        <v>0</v>
      </c>
      <c r="C215" s="292">
        <v>0</v>
      </c>
      <c r="D215" s="295"/>
      <c r="E215" s="25">
        <f t="shared" si="16"/>
        <v>0</v>
      </c>
    </row>
    <row r="216" spans="1:5" x14ac:dyDescent="0.25">
      <c r="A216" s="16" t="s">
        <v>383</v>
      </c>
      <c r="B216" s="295">
        <v>2419926</v>
      </c>
      <c r="C216" s="292">
        <v>2073636</v>
      </c>
      <c r="D216" s="295"/>
      <c r="E216" s="25">
        <f t="shared" si="16"/>
        <v>4493562</v>
      </c>
    </row>
    <row r="217" spans="1:5" x14ac:dyDescent="0.25">
      <c r="A217" s="16" t="s">
        <v>384</v>
      </c>
      <c r="B217" s="295">
        <v>5605415</v>
      </c>
      <c r="C217" s="292">
        <v>763511</v>
      </c>
      <c r="D217" s="295"/>
      <c r="E217" s="25">
        <f t="shared" si="16"/>
        <v>6368926</v>
      </c>
    </row>
    <row r="218" spans="1:5" x14ac:dyDescent="0.25">
      <c r="A218" s="16" t="s">
        <v>385</v>
      </c>
      <c r="B218" s="295">
        <v>55705</v>
      </c>
      <c r="C218" s="292">
        <v>0</v>
      </c>
      <c r="D218" s="295"/>
      <c r="E218" s="25">
        <f t="shared" si="16"/>
        <v>55705</v>
      </c>
    </row>
    <row r="219" spans="1:5" x14ac:dyDescent="0.25">
      <c r="A219" s="16" t="s">
        <v>386</v>
      </c>
      <c r="B219" s="295">
        <v>2843025</v>
      </c>
      <c r="C219" s="292">
        <v>-2491745</v>
      </c>
      <c r="D219" s="295"/>
      <c r="E219" s="25">
        <f t="shared" si="16"/>
        <v>351280</v>
      </c>
    </row>
    <row r="220" spans="1:5" x14ac:dyDescent="0.25">
      <c r="A220" s="16" t="s">
        <v>228</v>
      </c>
      <c r="B220" s="25">
        <f>SUM(B211:B219)</f>
        <v>23656944</v>
      </c>
      <c r="C220" s="225">
        <f>SUM(C211:C219)</f>
        <v>124176</v>
      </c>
      <c r="D220" s="25">
        <f>SUM(D211:D219)</f>
        <v>0</v>
      </c>
      <c r="E220" s="25">
        <f>SUM(E211:E219)</f>
        <v>23781120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387</v>
      </c>
      <c r="B222" s="37"/>
      <c r="C222" s="37"/>
      <c r="D222" s="37"/>
      <c r="E222" s="37"/>
    </row>
    <row r="223" spans="1:5" x14ac:dyDescent="0.25">
      <c r="A223" s="21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25">
      <c r="A224" s="16" t="s">
        <v>378</v>
      </c>
      <c r="B224" s="42"/>
      <c r="C224" s="41"/>
      <c r="D224" s="42"/>
      <c r="E224" s="16"/>
    </row>
    <row r="225" spans="1:5" x14ac:dyDescent="0.25">
      <c r="A225" s="16" t="s">
        <v>379</v>
      </c>
      <c r="B225" s="295">
        <v>487142</v>
      </c>
      <c r="C225" s="292">
        <v>282089</v>
      </c>
      <c r="D225" s="295"/>
      <c r="E225" s="25">
        <f t="shared" ref="E225:E232" si="17">SUM(B225:C225)-D225</f>
        <v>769231</v>
      </c>
    </row>
    <row r="226" spans="1:5" x14ac:dyDescent="0.25">
      <c r="A226" s="16" t="s">
        <v>380</v>
      </c>
      <c r="B226" s="295">
        <v>1899245</v>
      </c>
      <c r="C226" s="292">
        <v>509122</v>
      </c>
      <c r="D226" s="295"/>
      <c r="E226" s="25">
        <f t="shared" si="17"/>
        <v>2408367</v>
      </c>
    </row>
    <row r="227" spans="1:5" x14ac:dyDescent="0.25">
      <c r="A227" s="16" t="s">
        <v>381</v>
      </c>
      <c r="B227" s="295"/>
      <c r="C227" s="292">
        <v>0</v>
      </c>
      <c r="D227" s="295"/>
      <c r="E227" s="25">
        <f t="shared" si="17"/>
        <v>0</v>
      </c>
    </row>
    <row r="228" spans="1:5" x14ac:dyDescent="0.25">
      <c r="A228" s="16" t="s">
        <v>382</v>
      </c>
      <c r="B228" s="295"/>
      <c r="C228" s="292">
        <v>0</v>
      </c>
      <c r="D228" s="295"/>
      <c r="E228" s="25">
        <f t="shared" si="17"/>
        <v>0</v>
      </c>
    </row>
    <row r="229" spans="1:5" x14ac:dyDescent="0.25">
      <c r="A229" s="16" t="s">
        <v>383</v>
      </c>
      <c r="B229" s="295">
        <v>991441</v>
      </c>
      <c r="C229" s="292">
        <v>691704</v>
      </c>
      <c r="D229" s="295"/>
      <c r="E229" s="25">
        <f t="shared" si="17"/>
        <v>1683145</v>
      </c>
    </row>
    <row r="230" spans="1:5" x14ac:dyDescent="0.25">
      <c r="A230" s="16" t="s">
        <v>384</v>
      </c>
      <c r="B230" s="295">
        <v>4454230</v>
      </c>
      <c r="C230" s="292">
        <v>756116</v>
      </c>
      <c r="D230" s="295"/>
      <c r="E230" s="25">
        <f t="shared" si="17"/>
        <v>5210346</v>
      </c>
    </row>
    <row r="231" spans="1:5" x14ac:dyDescent="0.25">
      <c r="A231" s="16" t="s">
        <v>385</v>
      </c>
      <c r="B231" s="295">
        <v>53925</v>
      </c>
      <c r="C231" s="292">
        <v>1012</v>
      </c>
      <c r="D231" s="295"/>
      <c r="E231" s="25">
        <f t="shared" si="17"/>
        <v>54937</v>
      </c>
    </row>
    <row r="232" spans="1:5" x14ac:dyDescent="0.25">
      <c r="A232" s="16" t="s">
        <v>386</v>
      </c>
      <c r="B232" s="295"/>
      <c r="C232" s="292">
        <v>0</v>
      </c>
      <c r="D232" s="295"/>
      <c r="E232" s="25">
        <f t="shared" si="17"/>
        <v>0</v>
      </c>
    </row>
    <row r="233" spans="1:5" x14ac:dyDescent="0.25">
      <c r="A233" s="16" t="s">
        <v>228</v>
      </c>
      <c r="B233" s="25">
        <f>SUM(B224:B232)</f>
        <v>7885983</v>
      </c>
      <c r="C233" s="225">
        <f>SUM(C224:C232)</f>
        <v>2240043</v>
      </c>
      <c r="D233" s="25">
        <f>SUM(D224:D232)</f>
        <v>0</v>
      </c>
      <c r="E233" s="25">
        <f>SUM(E224:E232)</f>
        <v>10126026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388</v>
      </c>
      <c r="B235" s="30"/>
      <c r="C235" s="30"/>
      <c r="D235" s="30"/>
      <c r="E235" s="30"/>
    </row>
    <row r="236" spans="1:5" x14ac:dyDescent="0.25">
      <c r="A236" s="30"/>
      <c r="B236" s="327" t="s">
        <v>389</v>
      </c>
      <c r="C236" s="327"/>
      <c r="D236" s="30"/>
      <c r="E236" s="30"/>
    </row>
    <row r="237" spans="1:5" x14ac:dyDescent="0.25">
      <c r="A237" s="43" t="s">
        <v>389</v>
      </c>
      <c r="B237" s="30"/>
      <c r="C237" s="292">
        <v>5786593.8000000017</v>
      </c>
      <c r="D237" s="32">
        <f>C237</f>
        <v>5786593.8000000017</v>
      </c>
      <c r="E237" s="30"/>
    </row>
    <row r="238" spans="1:5" x14ac:dyDescent="0.25">
      <c r="A238" s="34" t="s">
        <v>390</v>
      </c>
      <c r="B238" s="34"/>
      <c r="C238" s="34"/>
      <c r="D238" s="34"/>
      <c r="E238" s="34"/>
    </row>
    <row r="239" spans="1:5" x14ac:dyDescent="0.25">
      <c r="A239" s="16" t="s">
        <v>391</v>
      </c>
      <c r="B239" s="35" t="s">
        <v>296</v>
      </c>
      <c r="C239" s="292">
        <v>76455934</v>
      </c>
      <c r="D239" s="16"/>
      <c r="E239" s="16"/>
    </row>
    <row r="240" spans="1:5" x14ac:dyDescent="0.25">
      <c r="A240" s="16" t="s">
        <v>392</v>
      </c>
      <c r="B240" s="35" t="s">
        <v>296</v>
      </c>
      <c r="C240" s="292">
        <v>4840834</v>
      </c>
      <c r="D240" s="16"/>
      <c r="E240" s="16"/>
    </row>
    <row r="241" spans="1:5" x14ac:dyDescent="0.25">
      <c r="A241" s="16" t="s">
        <v>393</v>
      </c>
      <c r="B241" s="35" t="s">
        <v>296</v>
      </c>
      <c r="C241" s="292">
        <v>6759830</v>
      </c>
      <c r="D241" s="16"/>
      <c r="E241" s="16"/>
    </row>
    <row r="242" spans="1:5" x14ac:dyDescent="0.25">
      <c r="A242" s="16" t="s">
        <v>394</v>
      </c>
      <c r="B242" s="35" t="s">
        <v>296</v>
      </c>
      <c r="C242" s="292">
        <v>269450</v>
      </c>
      <c r="D242" s="16"/>
      <c r="E242" s="16"/>
    </row>
    <row r="243" spans="1:5" x14ac:dyDescent="0.25">
      <c r="A243" s="16" t="s">
        <v>395</v>
      </c>
      <c r="B243" s="35" t="s">
        <v>296</v>
      </c>
      <c r="C243" s="292">
        <v>109480340</v>
      </c>
      <c r="D243" s="16"/>
      <c r="E243" s="16"/>
    </row>
    <row r="244" spans="1:5" x14ac:dyDescent="0.25">
      <c r="A244" s="16" t="s">
        <v>396</v>
      </c>
      <c r="B244" s="35" t="s">
        <v>296</v>
      </c>
      <c r="C244" s="292">
        <v>6403119</v>
      </c>
      <c r="D244" s="16"/>
      <c r="E244" s="16"/>
    </row>
    <row r="245" spans="1:5" x14ac:dyDescent="0.25">
      <c r="A245" s="16" t="s">
        <v>397</v>
      </c>
      <c r="B245" s="16"/>
      <c r="C245" s="22"/>
      <c r="D245" s="25">
        <f>SUM(C239:C244)</f>
        <v>204209507</v>
      </c>
      <c r="E245" s="16"/>
    </row>
    <row r="246" spans="1:5" x14ac:dyDescent="0.25">
      <c r="A246" s="34" t="s">
        <v>398</v>
      </c>
      <c r="B246" s="34"/>
      <c r="C246" s="34"/>
      <c r="D246" s="34"/>
      <c r="E246" s="34"/>
    </row>
    <row r="247" spans="1:5" x14ac:dyDescent="0.25">
      <c r="A247" s="21" t="s">
        <v>399</v>
      </c>
      <c r="B247" s="35" t="s">
        <v>296</v>
      </c>
      <c r="C247" s="292">
        <v>1658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400</v>
      </c>
      <c r="B249" s="35" t="s">
        <v>296</v>
      </c>
      <c r="C249" s="292">
        <v>496953.1</v>
      </c>
      <c r="D249" s="16"/>
      <c r="E249" s="16"/>
    </row>
    <row r="250" spans="1:5" x14ac:dyDescent="0.25">
      <c r="A250" s="21" t="s">
        <v>401</v>
      </c>
      <c r="B250" s="35" t="s">
        <v>296</v>
      </c>
      <c r="C250" s="292">
        <v>3241307.4299999997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402</v>
      </c>
      <c r="B252" s="16"/>
      <c r="C252" s="22"/>
      <c r="D252" s="25">
        <f>SUM(C249:C251)</f>
        <v>3738260.53</v>
      </c>
      <c r="E252" s="16"/>
    </row>
    <row r="253" spans="1:5" x14ac:dyDescent="0.25">
      <c r="A253" s="34" t="s">
        <v>403</v>
      </c>
      <c r="B253" s="34"/>
      <c r="C253" s="34"/>
      <c r="D253" s="34"/>
      <c r="E253" s="34"/>
    </row>
    <row r="254" spans="1:5" x14ac:dyDescent="0.25">
      <c r="A254" s="16" t="s">
        <v>404</v>
      </c>
      <c r="B254" s="35" t="s">
        <v>296</v>
      </c>
      <c r="C254" s="292">
        <v>0</v>
      </c>
      <c r="D254" s="16"/>
      <c r="E254" s="16"/>
    </row>
    <row r="255" spans="1:5" x14ac:dyDescent="0.25">
      <c r="A255" s="16" t="s">
        <v>403</v>
      </c>
      <c r="B255" s="35" t="s">
        <v>296</v>
      </c>
      <c r="C255" s="292">
        <v>0</v>
      </c>
      <c r="D255" s="16"/>
      <c r="E255" s="16"/>
    </row>
    <row r="256" spans="1:5" x14ac:dyDescent="0.25">
      <c r="A256" s="16" t="s">
        <v>405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406</v>
      </c>
      <c r="B258" s="16"/>
      <c r="C258" s="22"/>
      <c r="D258" s="25">
        <f>D237+D245+D252+D256</f>
        <v>213734361.33000001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407</v>
      </c>
      <c r="B264" s="30"/>
      <c r="C264" s="30"/>
      <c r="D264" s="30"/>
      <c r="E264" s="30"/>
    </row>
    <row r="265" spans="1:5" x14ac:dyDescent="0.25">
      <c r="A265" s="34" t="s">
        <v>408</v>
      </c>
      <c r="B265" s="34"/>
      <c r="C265" s="34"/>
      <c r="D265" s="34"/>
      <c r="E265" s="34"/>
    </row>
    <row r="266" spans="1:5" x14ac:dyDescent="0.25">
      <c r="A266" s="16" t="s">
        <v>409</v>
      </c>
      <c r="B266" s="35" t="s">
        <v>296</v>
      </c>
      <c r="C266" s="292">
        <v>-1040493.37</v>
      </c>
      <c r="D266" s="16"/>
      <c r="E266" s="16"/>
    </row>
    <row r="267" spans="1:5" x14ac:dyDescent="0.25">
      <c r="A267" s="16" t="s">
        <v>410</v>
      </c>
      <c r="B267" s="35" t="s">
        <v>296</v>
      </c>
      <c r="C267" s="292"/>
      <c r="D267" s="16"/>
      <c r="E267" s="16"/>
    </row>
    <row r="268" spans="1:5" x14ac:dyDescent="0.25">
      <c r="A268" s="16" t="s">
        <v>411</v>
      </c>
      <c r="B268" s="35" t="s">
        <v>296</v>
      </c>
      <c r="C268" s="292">
        <v>36137024.320000015</v>
      </c>
      <c r="D268" s="16"/>
      <c r="E268" s="16"/>
    </row>
    <row r="269" spans="1:5" x14ac:dyDescent="0.25">
      <c r="A269" s="16" t="s">
        <v>412</v>
      </c>
      <c r="B269" s="35" t="s">
        <v>296</v>
      </c>
      <c r="C269" s="292">
        <v>19353193.590000004</v>
      </c>
      <c r="D269" s="16"/>
      <c r="E269" s="16"/>
    </row>
    <row r="270" spans="1:5" x14ac:dyDescent="0.25">
      <c r="A270" s="16" t="s">
        <v>413</v>
      </c>
      <c r="B270" s="35" t="s">
        <v>296</v>
      </c>
      <c r="C270" s="292">
        <v>7932</v>
      </c>
      <c r="D270" s="16"/>
      <c r="E270" s="16"/>
    </row>
    <row r="271" spans="1:5" x14ac:dyDescent="0.25">
      <c r="A271" s="16" t="s">
        <v>414</v>
      </c>
      <c r="B271" s="35" t="s">
        <v>296</v>
      </c>
      <c r="C271" s="292">
        <v>653949.72</v>
      </c>
      <c r="D271" s="16"/>
      <c r="E271" s="16"/>
    </row>
    <row r="272" spans="1:5" x14ac:dyDescent="0.25">
      <c r="A272" s="16" t="s">
        <v>415</v>
      </c>
      <c r="B272" s="35" t="s">
        <v>296</v>
      </c>
      <c r="C272" s="292"/>
      <c r="D272" s="16"/>
      <c r="E272" s="16"/>
    </row>
    <row r="273" spans="1:5" x14ac:dyDescent="0.25">
      <c r="A273" s="16" t="s">
        <v>416</v>
      </c>
      <c r="B273" s="35" t="s">
        <v>296</v>
      </c>
      <c r="C273" s="292">
        <v>2879902.1199999996</v>
      </c>
      <c r="D273" s="16"/>
      <c r="E273" s="16"/>
    </row>
    <row r="274" spans="1:5" x14ac:dyDescent="0.25">
      <c r="A274" s="16" t="s">
        <v>417</v>
      </c>
      <c r="B274" s="35" t="s">
        <v>296</v>
      </c>
      <c r="C274" s="292">
        <v>1631690.19</v>
      </c>
      <c r="D274" s="16"/>
      <c r="E274" s="16"/>
    </row>
    <row r="275" spans="1:5" x14ac:dyDescent="0.25">
      <c r="A275" s="16" t="s">
        <v>418</v>
      </c>
      <c r="B275" s="35" t="s">
        <v>296</v>
      </c>
      <c r="C275" s="292"/>
      <c r="D275" s="16"/>
      <c r="E275" s="16"/>
    </row>
    <row r="276" spans="1:5" x14ac:dyDescent="0.25">
      <c r="A276" s="16" t="s">
        <v>419</v>
      </c>
      <c r="B276" s="16"/>
      <c r="C276" s="22"/>
      <c r="D276" s="25">
        <f>SUM(C266:C268)-C269+SUM(C270:C275)</f>
        <v>20916811.390000015</v>
      </c>
      <c r="E276" s="16"/>
    </row>
    <row r="277" spans="1:5" x14ac:dyDescent="0.25">
      <c r="A277" s="34" t="s">
        <v>420</v>
      </c>
      <c r="B277" s="34"/>
      <c r="C277" s="34"/>
      <c r="D277" s="34"/>
      <c r="E277" s="34"/>
    </row>
    <row r="278" spans="1:5" x14ac:dyDescent="0.25">
      <c r="A278" s="16" t="s">
        <v>409</v>
      </c>
      <c r="B278" s="35" t="s">
        <v>296</v>
      </c>
      <c r="C278" s="292">
        <v>0</v>
      </c>
      <c r="D278" s="16"/>
      <c r="E278" s="16"/>
    </row>
    <row r="279" spans="1:5" x14ac:dyDescent="0.25">
      <c r="A279" s="16" t="s">
        <v>410</v>
      </c>
      <c r="B279" s="35" t="s">
        <v>296</v>
      </c>
      <c r="C279" s="292">
        <v>0</v>
      </c>
      <c r="D279" s="16"/>
      <c r="E279" s="16"/>
    </row>
    <row r="280" spans="1:5" x14ac:dyDescent="0.25">
      <c r="A280" s="16" t="s">
        <v>421</v>
      </c>
      <c r="B280" s="35" t="s">
        <v>296</v>
      </c>
      <c r="C280" s="292">
        <v>0</v>
      </c>
      <c r="D280" s="16"/>
      <c r="E280" s="16"/>
    </row>
    <row r="281" spans="1:5" x14ac:dyDescent="0.25">
      <c r="A281" s="16" t="s">
        <v>422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423</v>
      </c>
      <c r="B282" s="34"/>
      <c r="C282" s="34"/>
      <c r="D282" s="34"/>
      <c r="E282" s="34"/>
    </row>
    <row r="283" spans="1:5" x14ac:dyDescent="0.25">
      <c r="A283" s="16" t="s">
        <v>378</v>
      </c>
      <c r="B283" s="35" t="s">
        <v>296</v>
      </c>
      <c r="C283" s="296">
        <v>5493514.1500000004</v>
      </c>
      <c r="D283" s="16"/>
      <c r="E283" s="16"/>
    </row>
    <row r="284" spans="1:5" x14ac:dyDescent="0.25">
      <c r="A284" s="16" t="s">
        <v>379</v>
      </c>
      <c r="B284" s="35" t="s">
        <v>296</v>
      </c>
      <c r="C284" s="296">
        <v>177616.42</v>
      </c>
      <c r="D284" s="16"/>
      <c r="E284" s="16"/>
    </row>
    <row r="285" spans="1:5" x14ac:dyDescent="0.25">
      <c r="A285" s="16" t="s">
        <v>380</v>
      </c>
      <c r="B285" s="35" t="s">
        <v>296</v>
      </c>
      <c r="C285" s="296">
        <v>6840516.3099999996</v>
      </c>
      <c r="D285" s="16"/>
      <c r="E285" s="16"/>
    </row>
    <row r="286" spans="1:5" x14ac:dyDescent="0.25">
      <c r="A286" s="16" t="s">
        <v>424</v>
      </c>
      <c r="B286" s="35" t="s">
        <v>296</v>
      </c>
      <c r="C286" s="296"/>
      <c r="D286" s="16"/>
      <c r="E286" s="16"/>
    </row>
    <row r="287" spans="1:5" x14ac:dyDescent="0.25">
      <c r="A287" s="16" t="s">
        <v>425</v>
      </c>
      <c r="B287" s="35" t="s">
        <v>296</v>
      </c>
      <c r="C287" s="296"/>
      <c r="D287" s="16"/>
      <c r="E287" s="16"/>
    </row>
    <row r="288" spans="1:5" x14ac:dyDescent="0.25">
      <c r="A288" s="16" t="s">
        <v>426</v>
      </c>
      <c r="B288" s="35" t="s">
        <v>296</v>
      </c>
      <c r="C288" s="296">
        <v>10862491.929999998</v>
      </c>
      <c r="D288" s="16"/>
      <c r="E288" s="16"/>
    </row>
    <row r="289" spans="1:5" x14ac:dyDescent="0.25">
      <c r="A289" s="16" t="s">
        <v>385</v>
      </c>
      <c r="B289" s="35" t="s">
        <v>296</v>
      </c>
      <c r="C289" s="296">
        <v>55705.58</v>
      </c>
      <c r="D289" s="16"/>
      <c r="E289" s="16"/>
    </row>
    <row r="290" spans="1:5" x14ac:dyDescent="0.25">
      <c r="A290" s="16" t="s">
        <v>386</v>
      </c>
      <c r="B290" s="35" t="s">
        <v>296</v>
      </c>
      <c r="C290" s="296">
        <v>351279.92999999993</v>
      </c>
      <c r="D290" s="16"/>
      <c r="E290" s="16"/>
    </row>
    <row r="291" spans="1:5" x14ac:dyDescent="0.25">
      <c r="A291" s="16" t="s">
        <v>427</v>
      </c>
      <c r="B291" s="16"/>
      <c r="C291" s="22"/>
      <c r="D291" s="25">
        <f>SUM(C283:C290)</f>
        <v>23781124.319999993</v>
      </c>
      <c r="E291" s="16"/>
    </row>
    <row r="292" spans="1:5" x14ac:dyDescent="0.25">
      <c r="A292" s="16" t="s">
        <v>428</v>
      </c>
      <c r="B292" s="35" t="s">
        <v>296</v>
      </c>
      <c r="C292" s="296">
        <v>10126025.590000002</v>
      </c>
      <c r="D292" s="16"/>
      <c r="E292" s="16"/>
    </row>
    <row r="293" spans="1:5" x14ac:dyDescent="0.25">
      <c r="A293" s="16" t="s">
        <v>429</v>
      </c>
      <c r="B293" s="16"/>
      <c r="C293" s="22"/>
      <c r="D293" s="25">
        <f>D291-C292</f>
        <v>13655098.729999991</v>
      </c>
      <c r="E293" s="16"/>
    </row>
    <row r="294" spans="1:5" x14ac:dyDescent="0.25">
      <c r="A294" s="34" t="s">
        <v>430</v>
      </c>
      <c r="B294" s="34"/>
      <c r="C294" s="34"/>
      <c r="D294" s="34"/>
      <c r="E294" s="34"/>
    </row>
    <row r="295" spans="1:5" x14ac:dyDescent="0.25">
      <c r="A295" s="16" t="s">
        <v>431</v>
      </c>
      <c r="B295" s="35" t="s">
        <v>296</v>
      </c>
      <c r="C295" s="296">
        <v>0</v>
      </c>
      <c r="D295" s="16"/>
      <c r="E295" s="16"/>
    </row>
    <row r="296" spans="1:5" x14ac:dyDescent="0.25">
      <c r="A296" s="16" t="s">
        <v>432</v>
      </c>
      <c r="B296" s="35" t="s">
        <v>296</v>
      </c>
      <c r="C296" s="296">
        <v>0</v>
      </c>
      <c r="D296" s="16"/>
      <c r="E296" s="16"/>
    </row>
    <row r="297" spans="1:5" x14ac:dyDescent="0.25">
      <c r="A297" s="16" t="s">
        <v>433</v>
      </c>
      <c r="B297" s="35" t="s">
        <v>296</v>
      </c>
      <c r="C297" s="296">
        <v>0</v>
      </c>
      <c r="D297" s="16"/>
      <c r="E297" s="16"/>
    </row>
    <row r="298" spans="1:5" x14ac:dyDescent="0.25">
      <c r="A298" s="16" t="s">
        <v>421</v>
      </c>
      <c r="B298" s="35" t="s">
        <v>296</v>
      </c>
      <c r="C298" s="296">
        <v>1615546.8900000001</v>
      </c>
      <c r="D298" s="16"/>
      <c r="E298" s="16"/>
    </row>
    <row r="299" spans="1:5" x14ac:dyDescent="0.25">
      <c r="A299" s="16" t="s">
        <v>434</v>
      </c>
      <c r="B299" s="16"/>
      <c r="C299" s="22"/>
      <c r="D299" s="25">
        <f>C295-C296+C297+C298</f>
        <v>1615546.8900000001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435</v>
      </c>
      <c r="B301" s="34"/>
      <c r="C301" s="34"/>
      <c r="D301" s="34"/>
      <c r="E301" s="34"/>
    </row>
    <row r="302" spans="1:5" x14ac:dyDescent="0.25">
      <c r="A302" s="16" t="s">
        <v>436</v>
      </c>
      <c r="B302" s="35" t="s">
        <v>296</v>
      </c>
      <c r="C302" s="292">
        <v>0</v>
      </c>
      <c r="D302" s="16"/>
      <c r="E302" s="16"/>
    </row>
    <row r="303" spans="1:5" x14ac:dyDescent="0.25">
      <c r="A303" s="16" t="s">
        <v>437</v>
      </c>
      <c r="B303" s="35" t="s">
        <v>296</v>
      </c>
      <c r="C303" s="292">
        <v>0</v>
      </c>
      <c r="D303" s="16"/>
      <c r="E303" s="16"/>
    </row>
    <row r="304" spans="1:5" x14ac:dyDescent="0.25">
      <c r="A304" s="16" t="s">
        <v>438</v>
      </c>
      <c r="B304" s="35" t="s">
        <v>296</v>
      </c>
      <c r="C304" s="292">
        <v>0</v>
      </c>
      <c r="D304" s="16"/>
      <c r="E304" s="16"/>
    </row>
    <row r="305" spans="1:5" x14ac:dyDescent="0.25">
      <c r="A305" s="16" t="s">
        <v>439</v>
      </c>
      <c r="B305" s="35" t="s">
        <v>296</v>
      </c>
      <c r="C305" s="292">
        <v>0</v>
      </c>
      <c r="D305" s="16"/>
      <c r="E305" s="16"/>
    </row>
    <row r="306" spans="1:5" x14ac:dyDescent="0.25">
      <c r="A306" s="16" t="s">
        <v>440</v>
      </c>
      <c r="B306" s="16"/>
      <c r="C306" s="22"/>
      <c r="D306" s="25">
        <f>SUM(C302:C305)</f>
        <v>0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441</v>
      </c>
      <c r="B308" s="16"/>
      <c r="C308" s="22"/>
      <c r="D308" s="25">
        <f>D276+D281+D293+D299+D306</f>
        <v>36187457.010000005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442</v>
      </c>
      <c r="B312" s="30"/>
      <c r="C312" s="30"/>
      <c r="D312" s="30"/>
      <c r="E312" s="30"/>
    </row>
    <row r="313" spans="1:5" x14ac:dyDescent="0.25">
      <c r="A313" s="34" t="s">
        <v>443</v>
      </c>
      <c r="B313" s="34"/>
      <c r="C313" s="34"/>
      <c r="D313" s="34"/>
      <c r="E313" s="34"/>
    </row>
    <row r="314" spans="1:5" x14ac:dyDescent="0.25">
      <c r="A314" s="16" t="s">
        <v>444</v>
      </c>
      <c r="B314" s="35" t="s">
        <v>296</v>
      </c>
      <c r="C314" s="292"/>
      <c r="D314" s="16"/>
      <c r="E314" s="16"/>
    </row>
    <row r="315" spans="1:5" x14ac:dyDescent="0.25">
      <c r="A315" s="16" t="s">
        <v>445</v>
      </c>
      <c r="B315" s="35" t="s">
        <v>296</v>
      </c>
      <c r="C315" s="292">
        <v>6618154.1699999999</v>
      </c>
      <c r="D315" s="16"/>
      <c r="E315" s="16"/>
    </row>
    <row r="316" spans="1:5" x14ac:dyDescent="0.25">
      <c r="A316" s="16" t="s">
        <v>446</v>
      </c>
      <c r="B316" s="35" t="s">
        <v>296</v>
      </c>
      <c r="C316" s="292">
        <v>2310379.6500000004</v>
      </c>
      <c r="D316" s="16"/>
      <c r="E316" s="16"/>
    </row>
    <row r="317" spans="1:5" x14ac:dyDescent="0.25">
      <c r="A317" s="16" t="s">
        <v>447</v>
      </c>
      <c r="B317" s="35" t="s">
        <v>296</v>
      </c>
      <c r="C317" s="292">
        <v>333528.18999999994</v>
      </c>
      <c r="D317" s="16"/>
      <c r="E317" s="16"/>
    </row>
    <row r="318" spans="1:5" x14ac:dyDescent="0.25">
      <c r="A318" s="16" t="s">
        <v>448</v>
      </c>
      <c r="B318" s="35" t="s">
        <v>296</v>
      </c>
      <c r="C318" s="292"/>
      <c r="D318" s="16"/>
      <c r="E318" s="16"/>
    </row>
    <row r="319" spans="1:5" x14ac:dyDescent="0.25">
      <c r="A319" s="16" t="s">
        <v>449</v>
      </c>
      <c r="B319" s="35" t="s">
        <v>296</v>
      </c>
      <c r="C319" s="292"/>
      <c r="D319" s="16"/>
      <c r="E319" s="16"/>
    </row>
    <row r="320" spans="1:5" x14ac:dyDescent="0.25">
      <c r="A320" s="16" t="s">
        <v>450</v>
      </c>
      <c r="B320" s="35" t="s">
        <v>296</v>
      </c>
      <c r="C320" s="292"/>
      <c r="D320" s="16"/>
      <c r="E320" s="16"/>
    </row>
    <row r="321" spans="1:5" x14ac:dyDescent="0.25">
      <c r="A321" s="16" t="s">
        <v>451</v>
      </c>
      <c r="B321" s="35" t="s">
        <v>296</v>
      </c>
      <c r="C321" s="292"/>
      <c r="D321" s="16"/>
      <c r="E321" s="16"/>
    </row>
    <row r="322" spans="1:5" x14ac:dyDescent="0.25">
      <c r="A322" s="16" t="s">
        <v>452</v>
      </c>
      <c r="B322" s="35" t="s">
        <v>296</v>
      </c>
      <c r="C322" s="292">
        <v>840542.56</v>
      </c>
      <c r="D322" s="16"/>
      <c r="E322" s="16"/>
    </row>
    <row r="323" spans="1:5" x14ac:dyDescent="0.25">
      <c r="A323" s="16" t="s">
        <v>453</v>
      </c>
      <c r="B323" s="35" t="s">
        <v>296</v>
      </c>
      <c r="C323" s="292">
        <v>251638.09000000003</v>
      </c>
      <c r="D323" s="16"/>
      <c r="E323" s="16"/>
    </row>
    <row r="324" spans="1:5" x14ac:dyDescent="0.25">
      <c r="A324" s="16" t="s">
        <v>454</v>
      </c>
      <c r="B324" s="16"/>
      <c r="C324" s="22"/>
      <c r="D324" s="25">
        <f>SUM(C314:C323)</f>
        <v>10354242.66</v>
      </c>
      <c r="E324" s="16"/>
    </row>
    <row r="325" spans="1:5" x14ac:dyDescent="0.25">
      <c r="A325" s="34" t="s">
        <v>455</v>
      </c>
      <c r="B325" s="34"/>
      <c r="C325" s="34"/>
      <c r="D325" s="34"/>
      <c r="E325" s="34"/>
    </row>
    <row r="326" spans="1:5" x14ac:dyDescent="0.25">
      <c r="A326" s="16" t="s">
        <v>456</v>
      </c>
      <c r="B326" s="35" t="s">
        <v>296</v>
      </c>
      <c r="C326" s="292">
        <v>0</v>
      </c>
      <c r="D326" s="16"/>
      <c r="E326" s="16"/>
    </row>
    <row r="327" spans="1:5" x14ac:dyDescent="0.25">
      <c r="A327" s="16" t="s">
        <v>457</v>
      </c>
      <c r="B327" s="35" t="s">
        <v>296</v>
      </c>
      <c r="C327" s="292">
        <v>0</v>
      </c>
      <c r="D327" s="16"/>
      <c r="E327" s="16"/>
    </row>
    <row r="328" spans="1:5" x14ac:dyDescent="0.25">
      <c r="A328" s="16" t="s">
        <v>458</v>
      </c>
      <c r="B328" s="35" t="s">
        <v>296</v>
      </c>
      <c r="C328" s="292">
        <v>0</v>
      </c>
      <c r="D328" s="16"/>
      <c r="E328" s="16"/>
    </row>
    <row r="329" spans="1:5" x14ac:dyDescent="0.25">
      <c r="A329" s="16" t="s">
        <v>459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460</v>
      </c>
      <c r="B330" s="34"/>
      <c r="C330" s="34"/>
      <c r="D330" s="34"/>
      <c r="E330" s="34"/>
    </row>
    <row r="331" spans="1:5" x14ac:dyDescent="0.25">
      <c r="A331" s="16" t="s">
        <v>461</v>
      </c>
      <c r="B331" s="35" t="s">
        <v>296</v>
      </c>
      <c r="C331" s="292">
        <v>0</v>
      </c>
      <c r="D331" s="16"/>
      <c r="E331" s="16"/>
    </row>
    <row r="332" spans="1:5" x14ac:dyDescent="0.25">
      <c r="A332" s="16" t="s">
        <v>462</v>
      </c>
      <c r="B332" s="35" t="s">
        <v>296</v>
      </c>
      <c r="C332" s="292">
        <v>0</v>
      </c>
      <c r="D332" s="16"/>
      <c r="E332" s="16"/>
    </row>
    <row r="333" spans="1:5" x14ac:dyDescent="0.25">
      <c r="A333" s="16" t="s">
        <v>463</v>
      </c>
      <c r="B333" s="35" t="s">
        <v>296</v>
      </c>
      <c r="C333" s="292">
        <v>0</v>
      </c>
      <c r="D333" s="16"/>
      <c r="E333" s="16"/>
    </row>
    <row r="334" spans="1:5" x14ac:dyDescent="0.25">
      <c r="A334" s="21" t="s">
        <v>464</v>
      </c>
      <c r="B334" s="35" t="s">
        <v>296</v>
      </c>
      <c r="C334" s="292">
        <v>18917849.91</v>
      </c>
      <c r="D334" s="16"/>
      <c r="E334" s="16"/>
    </row>
    <row r="335" spans="1:5" x14ac:dyDescent="0.25">
      <c r="A335" s="16" t="s">
        <v>465</v>
      </c>
      <c r="B335" s="35" t="s">
        <v>296</v>
      </c>
      <c r="C335" s="292"/>
      <c r="D335" s="16"/>
      <c r="E335" s="16"/>
    </row>
    <row r="336" spans="1:5" x14ac:dyDescent="0.25">
      <c r="A336" s="21" t="s">
        <v>466</v>
      </c>
      <c r="B336" s="35" t="s">
        <v>296</v>
      </c>
      <c r="C336" s="292">
        <v>22933792.99000001</v>
      </c>
      <c r="D336" s="16"/>
      <c r="E336" s="16"/>
    </row>
    <row r="337" spans="1:5" x14ac:dyDescent="0.25">
      <c r="A337" s="21" t="s">
        <v>467</v>
      </c>
      <c r="B337" s="35" t="s">
        <v>296</v>
      </c>
      <c r="C337" s="298"/>
      <c r="D337" s="16"/>
      <c r="E337" s="16"/>
    </row>
    <row r="338" spans="1:5" x14ac:dyDescent="0.25">
      <c r="A338" s="16" t="s">
        <v>468</v>
      </c>
      <c r="B338" s="35" t="s">
        <v>296</v>
      </c>
      <c r="C338" s="292">
        <v>808341.25</v>
      </c>
      <c r="D338" s="16"/>
      <c r="E338" s="16"/>
    </row>
    <row r="339" spans="1:5" x14ac:dyDescent="0.25">
      <c r="A339" s="16" t="s">
        <v>228</v>
      </c>
      <c r="B339" s="16"/>
      <c r="C339" s="22"/>
      <c r="D339" s="25">
        <f>SUM(C331:C338)</f>
        <v>42659984.150000006</v>
      </c>
      <c r="E339" s="16"/>
    </row>
    <row r="340" spans="1:5" x14ac:dyDescent="0.25">
      <c r="A340" s="16" t="s">
        <v>469</v>
      </c>
      <c r="B340" s="16"/>
      <c r="C340" s="22"/>
      <c r="D340" s="25">
        <f>C323</f>
        <v>251638.09000000003</v>
      </c>
      <c r="E340" s="16"/>
    </row>
    <row r="341" spans="1:5" x14ac:dyDescent="0.25">
      <c r="A341" s="16" t="s">
        <v>470</v>
      </c>
      <c r="B341" s="16"/>
      <c r="C341" s="22"/>
      <c r="D341" s="25">
        <f>D339-D340</f>
        <v>42408346.060000002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471</v>
      </c>
      <c r="B343" s="35" t="s">
        <v>296</v>
      </c>
      <c r="C343" s="297">
        <v>0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472</v>
      </c>
      <c r="B345" s="35" t="s">
        <v>296</v>
      </c>
      <c r="C345" s="293">
        <v>0</v>
      </c>
      <c r="D345" s="16"/>
      <c r="E345" s="16"/>
    </row>
    <row r="346" spans="1:5" x14ac:dyDescent="0.25">
      <c r="A346" s="16" t="s">
        <v>473</v>
      </c>
      <c r="B346" s="35" t="s">
        <v>296</v>
      </c>
      <c r="C346" s="293">
        <v>0</v>
      </c>
      <c r="D346" s="16"/>
      <c r="E346" s="16"/>
    </row>
    <row r="347" spans="1:5" x14ac:dyDescent="0.25">
      <c r="A347" s="16" t="s">
        <v>474</v>
      </c>
      <c r="B347" s="35" t="s">
        <v>296</v>
      </c>
      <c r="C347" s="293">
        <v>0</v>
      </c>
      <c r="D347" s="16"/>
      <c r="E347" s="16"/>
    </row>
    <row r="348" spans="1:5" x14ac:dyDescent="0.25">
      <c r="A348" s="16" t="s">
        <v>475</v>
      </c>
      <c r="B348" s="35" t="s">
        <v>296</v>
      </c>
      <c r="C348" s="293">
        <v>-5080531.879999999</v>
      </c>
      <c r="D348" s="16"/>
      <c r="E348" s="16"/>
    </row>
    <row r="349" spans="1:5" x14ac:dyDescent="0.25">
      <c r="A349" s="16" t="s">
        <v>476</v>
      </c>
      <c r="B349" s="35" t="s">
        <v>296</v>
      </c>
      <c r="C349" s="293">
        <v>0</v>
      </c>
      <c r="D349" s="16"/>
      <c r="E349" s="16"/>
    </row>
    <row r="350" spans="1:5" x14ac:dyDescent="0.25">
      <c r="A350" s="16" t="s">
        <v>477</v>
      </c>
      <c r="B350" s="16"/>
      <c r="C350" s="22"/>
      <c r="D350" s="25">
        <f>D324+D329+D341+C343+C347+C348</f>
        <v>47682056.840000004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478</v>
      </c>
      <c r="B352" s="16"/>
      <c r="C352" s="22"/>
      <c r="D352" s="25">
        <f>D308</f>
        <v>36187457.010000005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479</v>
      </c>
      <c r="B356" s="30"/>
      <c r="C356" s="30"/>
      <c r="D356" s="30"/>
      <c r="E356" s="30"/>
    </row>
    <row r="357" spans="1:5" x14ac:dyDescent="0.25">
      <c r="A357" s="34" t="s">
        <v>480</v>
      </c>
      <c r="B357" s="34"/>
      <c r="C357" s="34"/>
      <c r="D357" s="34"/>
      <c r="E357" s="34"/>
    </row>
    <row r="358" spans="1:5" x14ac:dyDescent="0.25">
      <c r="A358" s="16" t="s">
        <v>481</v>
      </c>
      <c r="B358" s="35" t="s">
        <v>296</v>
      </c>
      <c r="C358" s="293">
        <v>54368077.230000004</v>
      </c>
      <c r="D358" s="16"/>
      <c r="E358" s="16"/>
    </row>
    <row r="359" spans="1:5" x14ac:dyDescent="0.25">
      <c r="A359" s="16" t="s">
        <v>482</v>
      </c>
      <c r="B359" s="35" t="s">
        <v>296</v>
      </c>
      <c r="C359" s="293">
        <v>250642778.73000005</v>
      </c>
      <c r="D359" s="16"/>
      <c r="E359" s="16"/>
    </row>
    <row r="360" spans="1:5" x14ac:dyDescent="0.25">
      <c r="A360" s="16" t="s">
        <v>483</v>
      </c>
      <c r="B360" s="16"/>
      <c r="C360" s="22"/>
      <c r="D360" s="25">
        <f>SUM(C358:C359)</f>
        <v>305010855.96000004</v>
      </c>
      <c r="E360" s="16"/>
    </row>
    <row r="361" spans="1:5" x14ac:dyDescent="0.25">
      <c r="A361" s="34" t="s">
        <v>484</v>
      </c>
      <c r="B361" s="34"/>
      <c r="C361" s="34"/>
      <c r="D361" s="34"/>
      <c r="E361" s="34"/>
    </row>
    <row r="362" spans="1:5" x14ac:dyDescent="0.25">
      <c r="A362" s="16" t="s">
        <v>389</v>
      </c>
      <c r="B362" s="34"/>
      <c r="C362" s="292">
        <v>5786593.8000000017</v>
      </c>
      <c r="D362" s="16"/>
      <c r="E362" s="34"/>
    </row>
    <row r="363" spans="1:5" x14ac:dyDescent="0.25">
      <c r="A363" s="16" t="s">
        <v>485</v>
      </c>
      <c r="B363" s="35" t="s">
        <v>296</v>
      </c>
      <c r="C363" s="292">
        <v>204209507.52999979</v>
      </c>
      <c r="D363" s="16"/>
      <c r="E363" s="16"/>
    </row>
    <row r="364" spans="1:5" x14ac:dyDescent="0.25">
      <c r="A364" s="16" t="s">
        <v>486</v>
      </c>
      <c r="B364" s="35" t="s">
        <v>296</v>
      </c>
      <c r="C364" s="292">
        <v>3738260.53</v>
      </c>
      <c r="D364" s="16"/>
      <c r="E364" s="16"/>
    </row>
    <row r="365" spans="1:5" x14ac:dyDescent="0.25">
      <c r="A365" s="16" t="s">
        <v>487</v>
      </c>
      <c r="B365" s="35" t="s">
        <v>296</v>
      </c>
      <c r="C365" s="292"/>
      <c r="D365" s="16"/>
      <c r="E365" s="16"/>
    </row>
    <row r="366" spans="1:5" x14ac:dyDescent="0.25">
      <c r="A366" s="16" t="s">
        <v>406</v>
      </c>
      <c r="B366" s="16"/>
      <c r="C366" s="22"/>
      <c r="D366" s="25">
        <f>SUM(C362:C365)</f>
        <v>213734361.85999981</v>
      </c>
      <c r="E366" s="16"/>
    </row>
    <row r="367" spans="1:5" x14ac:dyDescent="0.25">
      <c r="A367" s="16" t="s">
        <v>488</v>
      </c>
      <c r="B367" s="16"/>
      <c r="C367" s="22"/>
      <c r="D367" s="25">
        <f>D360-D366</f>
        <v>91276494.100000232</v>
      </c>
      <c r="E367" s="16"/>
    </row>
    <row r="368" spans="1:5" x14ac:dyDescent="0.25">
      <c r="A368" s="45" t="s">
        <v>489</v>
      </c>
      <c r="B368" s="34"/>
      <c r="C368" s="34"/>
      <c r="D368" s="34"/>
      <c r="E368" s="34"/>
    </row>
    <row r="369" spans="1:6" x14ac:dyDescent="0.25">
      <c r="A369" s="25" t="s">
        <v>490</v>
      </c>
      <c r="B369" s="16"/>
      <c r="C369" s="16"/>
      <c r="D369" s="16"/>
      <c r="E369" s="16"/>
    </row>
    <row r="370" spans="1:6" x14ac:dyDescent="0.25">
      <c r="A370" s="46" t="s">
        <v>491</v>
      </c>
      <c r="B370" s="32" t="s">
        <v>296</v>
      </c>
      <c r="C370" s="292">
        <v>0</v>
      </c>
      <c r="D370" s="25">
        <v>0</v>
      </c>
      <c r="E370" s="25"/>
    </row>
    <row r="371" spans="1:6" x14ac:dyDescent="0.25">
      <c r="A371" s="46" t="s">
        <v>492</v>
      </c>
      <c r="B371" s="32" t="s">
        <v>296</v>
      </c>
      <c r="C371" s="292">
        <v>0</v>
      </c>
      <c r="D371" s="25">
        <v>0</v>
      </c>
      <c r="E371" s="25"/>
    </row>
    <row r="372" spans="1:6" x14ac:dyDescent="0.25">
      <c r="A372" s="46" t="s">
        <v>493</v>
      </c>
      <c r="B372" s="32" t="s">
        <v>296</v>
      </c>
      <c r="C372" s="292">
        <v>0</v>
      </c>
      <c r="D372" s="25">
        <v>0</v>
      </c>
      <c r="E372" s="25"/>
    </row>
    <row r="373" spans="1:6" x14ac:dyDescent="0.25">
      <c r="A373" s="46" t="s">
        <v>494</v>
      </c>
      <c r="B373" s="32" t="s">
        <v>296</v>
      </c>
      <c r="C373" s="292">
        <v>0</v>
      </c>
      <c r="D373" s="25">
        <v>0</v>
      </c>
      <c r="E373" s="25"/>
    </row>
    <row r="374" spans="1:6" x14ac:dyDescent="0.25">
      <c r="A374" s="46" t="s">
        <v>495</v>
      </c>
      <c r="B374" s="32" t="s">
        <v>296</v>
      </c>
      <c r="C374" s="292">
        <v>373050</v>
      </c>
      <c r="D374" s="25">
        <v>0</v>
      </c>
      <c r="E374" s="25"/>
    </row>
    <row r="375" spans="1:6" x14ac:dyDescent="0.25">
      <c r="A375" s="46" t="s">
        <v>496</v>
      </c>
      <c r="B375" s="32" t="s">
        <v>296</v>
      </c>
      <c r="C375" s="292">
        <v>0</v>
      </c>
      <c r="D375" s="25">
        <v>0</v>
      </c>
      <c r="E375" s="25"/>
    </row>
    <row r="376" spans="1:6" x14ac:dyDescent="0.25">
      <c r="A376" s="46" t="s">
        <v>497</v>
      </c>
      <c r="B376" s="32" t="s">
        <v>296</v>
      </c>
      <c r="C376" s="292">
        <v>0</v>
      </c>
      <c r="D376" s="25">
        <v>0</v>
      </c>
      <c r="E376" s="25"/>
    </row>
    <row r="377" spans="1:6" x14ac:dyDescent="0.25">
      <c r="A377" s="46" t="s">
        <v>498</v>
      </c>
      <c r="B377" s="32" t="s">
        <v>296</v>
      </c>
      <c r="C377" s="292">
        <v>0</v>
      </c>
      <c r="D377" s="25">
        <v>0</v>
      </c>
      <c r="E377" s="25"/>
    </row>
    <row r="378" spans="1:6" x14ac:dyDescent="0.25">
      <c r="A378" s="46" t="s">
        <v>499</v>
      </c>
      <c r="B378" s="32" t="s">
        <v>296</v>
      </c>
      <c r="C378" s="292">
        <v>72598</v>
      </c>
      <c r="D378" s="25">
        <v>0</v>
      </c>
      <c r="E378" s="25"/>
    </row>
    <row r="379" spans="1:6" x14ac:dyDescent="0.25">
      <c r="A379" s="46" t="s">
        <v>500</v>
      </c>
      <c r="B379" s="32" t="s">
        <v>296</v>
      </c>
      <c r="C379" s="292">
        <v>76954</v>
      </c>
      <c r="D379" s="25">
        <v>0</v>
      </c>
      <c r="E379" s="25"/>
    </row>
    <row r="380" spans="1:6" x14ac:dyDescent="0.25">
      <c r="A380" s="46" t="s">
        <v>501</v>
      </c>
      <c r="B380" s="32" t="s">
        <v>296</v>
      </c>
      <c r="C380" s="294">
        <v>404412.9800000001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502</v>
      </c>
      <c r="B381" s="35"/>
      <c r="C381" s="35"/>
      <c r="D381" s="25">
        <f>SUM(C370:C380)</f>
        <v>927014.9800000001</v>
      </c>
      <c r="E381" s="25"/>
      <c r="F381" s="47"/>
    </row>
    <row r="382" spans="1:6" x14ac:dyDescent="0.25">
      <c r="A382" s="43" t="s">
        <v>503</v>
      </c>
      <c r="B382" s="35" t="s">
        <v>296</v>
      </c>
      <c r="C382" s="292">
        <v>0</v>
      </c>
      <c r="D382" s="25">
        <v>0</v>
      </c>
      <c r="E382" s="16"/>
    </row>
    <row r="383" spans="1:6" x14ac:dyDescent="0.25">
      <c r="A383" s="16" t="s">
        <v>504</v>
      </c>
      <c r="B383" s="16"/>
      <c r="C383" s="22"/>
      <c r="D383" s="25">
        <f>D381+C382</f>
        <v>927014.9800000001</v>
      </c>
      <c r="E383" s="16"/>
    </row>
    <row r="384" spans="1:6" x14ac:dyDescent="0.25">
      <c r="A384" s="16" t="s">
        <v>505</v>
      </c>
      <c r="B384" s="16"/>
      <c r="C384" s="22"/>
      <c r="D384" s="25">
        <f>D367+D383</f>
        <v>92203509.080000237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506</v>
      </c>
      <c r="B388" s="34"/>
      <c r="C388" s="34"/>
      <c r="D388" s="34"/>
      <c r="E388" s="34"/>
    </row>
    <row r="389" spans="1:5" x14ac:dyDescent="0.25">
      <c r="A389" s="16" t="s">
        <v>507</v>
      </c>
      <c r="B389" s="35" t="s">
        <v>296</v>
      </c>
      <c r="C389" s="292">
        <v>38815038.789999992</v>
      </c>
      <c r="D389" s="16"/>
      <c r="E389" s="16"/>
    </row>
    <row r="390" spans="1:5" x14ac:dyDescent="0.25">
      <c r="A390" s="16" t="s">
        <v>9</v>
      </c>
      <c r="B390" s="35" t="s">
        <v>296</v>
      </c>
      <c r="C390" s="292">
        <v>7885276.1800000006</v>
      </c>
      <c r="D390" s="16"/>
      <c r="E390" s="16"/>
    </row>
    <row r="391" spans="1:5" x14ac:dyDescent="0.25">
      <c r="A391" s="16" t="s">
        <v>262</v>
      </c>
      <c r="B391" s="35" t="s">
        <v>296</v>
      </c>
      <c r="C391" s="292">
        <v>6023000.4299999997</v>
      </c>
      <c r="D391" s="16"/>
      <c r="E391" s="16"/>
    </row>
    <row r="392" spans="1:5" x14ac:dyDescent="0.25">
      <c r="A392" s="16" t="s">
        <v>508</v>
      </c>
      <c r="B392" s="35" t="s">
        <v>296</v>
      </c>
      <c r="C392" s="292">
        <v>20635214.769999988</v>
      </c>
      <c r="D392" s="16"/>
      <c r="E392" s="16"/>
    </row>
    <row r="393" spans="1:5" x14ac:dyDescent="0.25">
      <c r="A393" s="16" t="s">
        <v>509</v>
      </c>
      <c r="B393" s="35" t="s">
        <v>296</v>
      </c>
      <c r="C393" s="292">
        <v>1512689.4299999995</v>
      </c>
      <c r="D393" s="16"/>
      <c r="E393" s="16"/>
    </row>
    <row r="394" spans="1:5" x14ac:dyDescent="0.25">
      <c r="A394" s="16" t="s">
        <v>510</v>
      </c>
      <c r="B394" s="35" t="s">
        <v>296</v>
      </c>
      <c r="C394" s="292">
        <v>9534152.5</v>
      </c>
      <c r="D394" s="16"/>
      <c r="E394" s="16"/>
    </row>
    <row r="395" spans="1:5" x14ac:dyDescent="0.25">
      <c r="A395" s="16" t="s">
        <v>14</v>
      </c>
      <c r="B395" s="35" t="s">
        <v>296</v>
      </c>
      <c r="C395" s="292">
        <v>2246317.0199999986</v>
      </c>
      <c r="D395" s="16"/>
      <c r="E395" s="16"/>
    </row>
    <row r="396" spans="1:5" x14ac:dyDescent="0.25">
      <c r="A396" s="16" t="s">
        <v>511</v>
      </c>
      <c r="B396" s="35" t="s">
        <v>296</v>
      </c>
      <c r="C396" s="292">
        <v>1907988.14</v>
      </c>
      <c r="D396" s="16"/>
      <c r="E396" s="16"/>
    </row>
    <row r="397" spans="1:5" x14ac:dyDescent="0.25">
      <c r="A397" s="16" t="s">
        <v>512</v>
      </c>
      <c r="B397" s="35" t="s">
        <v>296</v>
      </c>
      <c r="C397" s="292"/>
      <c r="D397" s="16"/>
      <c r="E397" s="16"/>
    </row>
    <row r="398" spans="1:5" x14ac:dyDescent="0.25">
      <c r="A398" s="16" t="s">
        <v>513</v>
      </c>
      <c r="B398" s="35" t="s">
        <v>296</v>
      </c>
      <c r="C398" s="292"/>
      <c r="D398" s="16"/>
      <c r="E398" s="16"/>
    </row>
    <row r="399" spans="1:5" x14ac:dyDescent="0.25">
      <c r="A399" s="16" t="s">
        <v>514</v>
      </c>
      <c r="B399" s="35" t="s">
        <v>296</v>
      </c>
      <c r="C399" s="292">
        <v>2164657.9300000002</v>
      </c>
      <c r="D399" s="16"/>
      <c r="E399" s="16"/>
    </row>
    <row r="400" spans="1:5" x14ac:dyDescent="0.25">
      <c r="A400" s="25" t="s">
        <v>515</v>
      </c>
      <c r="B400" s="16"/>
      <c r="C400" s="16"/>
      <c r="D400" s="16"/>
      <c r="E400" s="16"/>
    </row>
    <row r="401" spans="1:9" x14ac:dyDescent="0.25">
      <c r="A401" s="26" t="s">
        <v>268</v>
      </c>
      <c r="B401" s="32" t="s">
        <v>296</v>
      </c>
      <c r="C401" s="292">
        <v>0</v>
      </c>
      <c r="D401" s="25">
        <v>0</v>
      </c>
      <c r="E401" s="25"/>
    </row>
    <row r="402" spans="1:9" x14ac:dyDescent="0.25">
      <c r="A402" s="26" t="s">
        <v>269</v>
      </c>
      <c r="B402" s="32" t="s">
        <v>296</v>
      </c>
      <c r="C402" s="292">
        <v>2626798.77</v>
      </c>
      <c r="D402" s="25">
        <v>0</v>
      </c>
      <c r="E402" s="25"/>
    </row>
    <row r="403" spans="1:9" x14ac:dyDescent="0.25">
      <c r="A403" s="26" t="s">
        <v>516</v>
      </c>
      <c r="B403" s="32" t="s">
        <v>296</v>
      </c>
      <c r="C403" s="292">
        <v>570578.04</v>
      </c>
      <c r="D403" s="25">
        <v>0</v>
      </c>
      <c r="E403" s="25"/>
    </row>
    <row r="404" spans="1:9" x14ac:dyDescent="0.25">
      <c r="A404" s="26" t="s">
        <v>271</v>
      </c>
      <c r="B404" s="32" t="s">
        <v>296</v>
      </c>
      <c r="C404" s="292">
        <v>924062.6399999999</v>
      </c>
      <c r="D404" s="25">
        <v>0</v>
      </c>
      <c r="E404" s="25"/>
    </row>
    <row r="405" spans="1:9" x14ac:dyDescent="0.25">
      <c r="A405" s="26" t="s">
        <v>272</v>
      </c>
      <c r="B405" s="32" t="s">
        <v>296</v>
      </c>
      <c r="C405" s="292">
        <v>196645.28</v>
      </c>
      <c r="D405" s="25">
        <v>0</v>
      </c>
      <c r="E405" s="25"/>
    </row>
    <row r="406" spans="1:9" x14ac:dyDescent="0.25">
      <c r="A406" s="26" t="s">
        <v>273</v>
      </c>
      <c r="B406" s="32" t="s">
        <v>296</v>
      </c>
      <c r="C406" s="292">
        <v>180628.16</v>
      </c>
      <c r="D406" s="25">
        <v>0</v>
      </c>
      <c r="E406" s="25"/>
    </row>
    <row r="407" spans="1:9" x14ac:dyDescent="0.25">
      <c r="A407" s="26" t="s">
        <v>274</v>
      </c>
      <c r="B407" s="32" t="s">
        <v>296</v>
      </c>
      <c r="C407" s="292">
        <v>0</v>
      </c>
      <c r="D407" s="25">
        <v>0</v>
      </c>
      <c r="E407" s="25"/>
    </row>
    <row r="408" spans="1:9" x14ac:dyDescent="0.25">
      <c r="A408" s="26" t="s">
        <v>275</v>
      </c>
      <c r="B408" s="32" t="s">
        <v>296</v>
      </c>
      <c r="C408" s="292">
        <v>2314704.2400000002</v>
      </c>
      <c r="D408" s="25">
        <v>0</v>
      </c>
      <c r="E408" s="25"/>
    </row>
    <row r="409" spans="1:9" x14ac:dyDescent="0.25">
      <c r="A409" s="26" t="s">
        <v>276</v>
      </c>
      <c r="B409" s="32" t="s">
        <v>296</v>
      </c>
      <c r="C409" s="292">
        <v>3215297.28</v>
      </c>
      <c r="D409" s="25">
        <v>0</v>
      </c>
      <c r="E409" s="25"/>
    </row>
    <row r="410" spans="1:9" x14ac:dyDescent="0.25">
      <c r="A410" s="26" t="s">
        <v>277</v>
      </c>
      <c r="B410" s="32" t="s">
        <v>296</v>
      </c>
      <c r="C410" s="292">
        <v>0</v>
      </c>
      <c r="D410" s="25">
        <v>0</v>
      </c>
      <c r="E410" s="25"/>
    </row>
    <row r="411" spans="1:9" x14ac:dyDescent="0.25">
      <c r="A411" s="26" t="s">
        <v>278</v>
      </c>
      <c r="B411" s="32" t="s">
        <v>296</v>
      </c>
      <c r="C411" s="292">
        <v>193674.55000000005</v>
      </c>
      <c r="D411" s="25">
        <v>0</v>
      </c>
      <c r="E411" s="25"/>
    </row>
    <row r="412" spans="1:9" x14ac:dyDescent="0.25">
      <c r="A412" s="26" t="s">
        <v>279</v>
      </c>
      <c r="B412" s="32" t="s">
        <v>296</v>
      </c>
      <c r="C412" s="292">
        <v>1667546.7799999998</v>
      </c>
      <c r="D412" s="25">
        <v>0</v>
      </c>
      <c r="E412" s="25"/>
    </row>
    <row r="413" spans="1:9" x14ac:dyDescent="0.25">
      <c r="A413" s="26" t="s">
        <v>280</v>
      </c>
      <c r="B413" s="32" t="s">
        <v>296</v>
      </c>
      <c r="C413" s="292">
        <v>0</v>
      </c>
      <c r="D413" s="25">
        <v>0</v>
      </c>
      <c r="E413" s="25"/>
    </row>
    <row r="414" spans="1:9" x14ac:dyDescent="0.25">
      <c r="A414" s="26" t="s">
        <v>281</v>
      </c>
      <c r="B414" s="32" t="s">
        <v>296</v>
      </c>
      <c r="C414" s="294">
        <v>1335476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517</v>
      </c>
      <c r="B415" s="35"/>
      <c r="C415" s="35"/>
      <c r="D415" s="25">
        <f>SUM(C401:C414)</f>
        <v>13225411.74</v>
      </c>
      <c r="E415" s="25"/>
      <c r="F415" s="47"/>
      <c r="G415" s="47"/>
      <c r="H415" s="47"/>
      <c r="I415" s="47"/>
    </row>
    <row r="416" spans="1:9" x14ac:dyDescent="0.25">
      <c r="A416" s="25" t="s">
        <v>518</v>
      </c>
      <c r="B416" s="16"/>
      <c r="C416" s="22"/>
      <c r="D416" s="25">
        <f>SUM(C389:C399,D415)</f>
        <v>103949746.92999998</v>
      </c>
      <c r="E416" s="25"/>
    </row>
    <row r="417" spans="1:13" x14ac:dyDescent="0.25">
      <c r="A417" s="25" t="s">
        <v>519</v>
      </c>
      <c r="B417" s="16"/>
      <c r="C417" s="22"/>
      <c r="D417" s="25">
        <f>D384-D416</f>
        <v>-11746237.849999741</v>
      </c>
      <c r="E417" s="25"/>
    </row>
    <row r="418" spans="1:13" x14ac:dyDescent="0.25">
      <c r="A418" s="25" t="s">
        <v>520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521</v>
      </c>
      <c r="B419" s="35" t="s">
        <v>296</v>
      </c>
      <c r="C419" s="292">
        <v>0</v>
      </c>
      <c r="D419" s="25">
        <v>0</v>
      </c>
      <c r="E419" s="25"/>
    </row>
    <row r="420" spans="1:13" x14ac:dyDescent="0.25">
      <c r="A420" s="48" t="s">
        <v>522</v>
      </c>
      <c r="B420" s="16"/>
      <c r="C420" s="16"/>
      <c r="D420" s="25">
        <f>SUM(C418:C419)</f>
        <v>0</v>
      </c>
      <c r="E420" s="25"/>
    </row>
    <row r="421" spans="1:13" x14ac:dyDescent="0.25">
      <c r="A421" s="25" t="s">
        <v>523</v>
      </c>
      <c r="B421" s="16"/>
      <c r="C421" s="22"/>
      <c r="D421" s="25">
        <f>D417+D420</f>
        <v>-11746237.849999741</v>
      </c>
      <c r="E421" s="25"/>
      <c r="F421" s="50"/>
    </row>
    <row r="422" spans="1:13" x14ac:dyDescent="0.25">
      <c r="A422" s="25" t="s">
        <v>524</v>
      </c>
      <c r="B422" s="35" t="s">
        <v>296</v>
      </c>
      <c r="C422" s="292">
        <v>0</v>
      </c>
      <c r="D422" s="25">
        <v>0</v>
      </c>
      <c r="E422" s="16"/>
    </row>
    <row r="423" spans="1:13" x14ac:dyDescent="0.25">
      <c r="A423" s="16" t="s">
        <v>525</v>
      </c>
      <c r="B423" s="35" t="s">
        <v>296</v>
      </c>
      <c r="C423" s="292">
        <v>0</v>
      </c>
      <c r="D423" s="25">
        <v>0</v>
      </c>
      <c r="E423" s="16"/>
    </row>
    <row r="424" spans="1:13" x14ac:dyDescent="0.25">
      <c r="A424" s="16" t="s">
        <v>526</v>
      </c>
      <c r="B424" s="16"/>
      <c r="C424" s="22"/>
      <c r="D424" s="25">
        <f>D421+C422-C423</f>
        <v>-11746237.849999741</v>
      </c>
      <c r="E424" s="16"/>
    </row>
    <row r="426" spans="1:13" ht="48" customHeight="1" x14ac:dyDescent="0.25">
      <c r="A426" s="329" t="s">
        <v>1347</v>
      </c>
      <c r="B426" s="329"/>
      <c r="C426" s="329"/>
      <c r="D426" s="329"/>
      <c r="E426" s="329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527</v>
      </c>
      <c r="D612" s="217">
        <f>CE90-(BE90+CD90)</f>
        <v>99567.340000000026</v>
      </c>
      <c r="E612" s="219">
        <f>SUM(C624:D647)+SUM(C668:D713)</f>
        <v>92810113.020115018</v>
      </c>
      <c r="F612" s="219">
        <f>CE64-(AX64+BD64+BE64+BG64+BJ64+BN64+BP64+BQ64+CB64+CC64+CD64)</f>
        <v>18369537.820000004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331.99002687500013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240334</v>
      </c>
      <c r="K612" s="217">
        <f>CE89-(AW89+AX89+AY89+AZ89+BA89+BB89+BC89+BD89+BE89+BF89+BG89+BH89+BI89+BJ89+BK89+BL89+BM89+BN89+BO89+BP89+BQ89+BR89+BS89+BT89+BU89+BV89+BW89+BX89+CB89+CC89+CD89)</f>
        <v>305010855.96000004</v>
      </c>
      <c r="L612" s="223">
        <f>CE94-(AW94+AX94+AY94+AZ94+BA94+BB94+BC94+BD94+BE94+BF94+BG94+BH94+BI94+BJ94+BK94+BL94+BM94+BN94+BO94+BP94+BQ94+BR94+BS94+BT94+BU94+BV94+BW94+BX94+BY94+BZ94+CA94+CB94+CC94+CD94)</f>
        <v>46.77</v>
      </c>
    </row>
    <row r="613" spans="1:14" s="202" customFormat="1" ht="12.6" customHeight="1" x14ac:dyDescent="0.2">
      <c r="A613" s="212"/>
      <c r="C613" s="210" t="s">
        <v>528</v>
      </c>
      <c r="D613" s="218" t="s">
        <v>529</v>
      </c>
      <c r="E613" s="220" t="s">
        <v>530</v>
      </c>
      <c r="F613" s="221" t="s">
        <v>531</v>
      </c>
      <c r="G613" s="218" t="s">
        <v>532</v>
      </c>
      <c r="H613" s="221" t="s">
        <v>533</v>
      </c>
      <c r="I613" s="218" t="s">
        <v>534</v>
      </c>
      <c r="J613" s="218" t="s">
        <v>535</v>
      </c>
      <c r="K613" s="210" t="s">
        <v>536</v>
      </c>
      <c r="L613" s="211" t="s">
        <v>537</v>
      </c>
    </row>
    <row r="614" spans="1:14" s="202" customFormat="1" ht="12.6" customHeight="1" x14ac:dyDescent="0.2">
      <c r="A614" s="212">
        <v>8430</v>
      </c>
      <c r="B614" s="211" t="s">
        <v>165</v>
      </c>
      <c r="C614" s="217">
        <f>BE85</f>
        <v>2792665.92</v>
      </c>
      <c r="D614" s="217"/>
      <c r="E614" s="219"/>
      <c r="F614" s="219"/>
      <c r="G614" s="217"/>
      <c r="H614" s="219"/>
      <c r="I614" s="217"/>
      <c r="J614" s="217"/>
      <c r="N614" s="213" t="s">
        <v>538</v>
      </c>
    </row>
    <row r="615" spans="1:14" s="202" customFormat="1" ht="12.6" customHeight="1" x14ac:dyDescent="0.2">
      <c r="A615" s="212"/>
      <c r="B615" s="211" t="s">
        <v>539</v>
      </c>
      <c r="C615" s="217">
        <f>CD69-CD84</f>
        <v>0</v>
      </c>
      <c r="D615" s="217">
        <f>SUM(C614:C615)</f>
        <v>2792665.92</v>
      </c>
      <c r="E615" s="219"/>
      <c r="F615" s="219"/>
      <c r="G615" s="217"/>
      <c r="H615" s="219"/>
      <c r="I615" s="217"/>
      <c r="J615" s="217"/>
      <c r="N615" s="213" t="s">
        <v>540</v>
      </c>
    </row>
    <row r="616" spans="1:14" s="202" customFormat="1" ht="12.6" customHeight="1" x14ac:dyDescent="0.2">
      <c r="A616" s="212">
        <v>8310</v>
      </c>
      <c r="B616" s="216" t="s">
        <v>541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542</v>
      </c>
    </row>
    <row r="617" spans="1:14" s="202" customFormat="1" ht="12.6" customHeight="1" x14ac:dyDescent="0.2">
      <c r="A617" s="212">
        <v>8510</v>
      </c>
      <c r="B617" s="216" t="s">
        <v>170</v>
      </c>
      <c r="C617" s="217">
        <f>BJ85</f>
        <v>-218817.12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543</v>
      </c>
    </row>
    <row r="618" spans="1:14" s="202" customFormat="1" ht="12.6" customHeight="1" x14ac:dyDescent="0.2">
      <c r="A618" s="212">
        <v>8470</v>
      </c>
      <c r="B618" s="216" t="s">
        <v>544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545</v>
      </c>
    </row>
    <row r="619" spans="1:14" s="202" customFormat="1" ht="12.6" customHeight="1" x14ac:dyDescent="0.2">
      <c r="A619" s="212">
        <v>8610</v>
      </c>
      <c r="B619" s="216" t="s">
        <v>546</v>
      </c>
      <c r="C619" s="217">
        <f>BN85</f>
        <v>8759021.9499999993</v>
      </c>
      <c r="D619" s="217">
        <f>(D615/D612)*BN90</f>
        <v>74344.059885018505</v>
      </c>
      <c r="E619" s="219"/>
      <c r="F619" s="219"/>
      <c r="G619" s="217"/>
      <c r="H619" s="219"/>
      <c r="I619" s="217"/>
      <c r="J619" s="217"/>
      <c r="N619" s="213" t="s">
        <v>547</v>
      </c>
    </row>
    <row r="620" spans="1:14" s="202" customFormat="1" ht="12.6" customHeight="1" x14ac:dyDescent="0.2">
      <c r="A620" s="212">
        <v>8790</v>
      </c>
      <c r="B620" s="216" t="s">
        <v>548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549</v>
      </c>
    </row>
    <row r="621" spans="1:14" s="202" customFormat="1" ht="12.6" customHeight="1" x14ac:dyDescent="0.2">
      <c r="A621" s="212">
        <v>8630</v>
      </c>
      <c r="B621" s="216" t="s">
        <v>550</v>
      </c>
      <c r="C621" s="217">
        <f>BP85</f>
        <v>360424.95999999996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551</v>
      </c>
    </row>
    <row r="622" spans="1:14" s="202" customFormat="1" ht="12.6" customHeight="1" x14ac:dyDescent="0.2">
      <c r="A622" s="212">
        <v>8770</v>
      </c>
      <c r="B622" s="211" t="s">
        <v>552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553</v>
      </c>
    </row>
    <row r="623" spans="1:14" s="202" customFormat="1" ht="12.6" customHeight="1" x14ac:dyDescent="0.2">
      <c r="A623" s="212">
        <v>8640</v>
      </c>
      <c r="B623" s="216" t="s">
        <v>554</v>
      </c>
      <c r="C623" s="217">
        <f>BQ85</f>
        <v>0</v>
      </c>
      <c r="D623" s="217">
        <f>(D615/D612)*BQ90</f>
        <v>0</v>
      </c>
      <c r="E623" s="219">
        <f>SUM(C616:D623)</f>
        <v>8974973.8498850204</v>
      </c>
      <c r="F623" s="219"/>
      <c r="G623" s="217"/>
      <c r="H623" s="219"/>
      <c r="I623" s="217"/>
      <c r="J623" s="217"/>
      <c r="N623" s="213" t="s">
        <v>555</v>
      </c>
    </row>
    <row r="624" spans="1:14" s="202" customFormat="1" ht="12.6" customHeight="1" x14ac:dyDescent="0.2">
      <c r="A624" s="212">
        <v>8420</v>
      </c>
      <c r="B624" s="216" t="s">
        <v>164</v>
      </c>
      <c r="C624" s="217">
        <f>BD85</f>
        <v>2390192.1799999997</v>
      </c>
      <c r="D624" s="217">
        <f>(D615/D612)*BD90</f>
        <v>168607.81769893618</v>
      </c>
      <c r="E624" s="219">
        <f>(E623/E612)*SUM(C624:D624)</f>
        <v>247442.46417905437</v>
      </c>
      <c r="F624" s="219">
        <f>SUM(C624:E624)</f>
        <v>2806242.46187799</v>
      </c>
      <c r="G624" s="217"/>
      <c r="H624" s="219"/>
      <c r="I624" s="217"/>
      <c r="J624" s="217"/>
      <c r="N624" s="213" t="s">
        <v>556</v>
      </c>
    </row>
    <row r="625" spans="1:14" s="202" customFormat="1" ht="12.6" customHeight="1" x14ac:dyDescent="0.2">
      <c r="A625" s="212">
        <v>8320</v>
      </c>
      <c r="B625" s="216" t="s">
        <v>160</v>
      </c>
      <c r="C625" s="217">
        <f>AY85</f>
        <v>1503490.96</v>
      </c>
      <c r="D625" s="217">
        <f>(D615/D612)*AY90</f>
        <v>128406.60248985255</v>
      </c>
      <c r="E625" s="219">
        <f>(E623/E612)*SUM(C625:D625)</f>
        <v>157808.64253298784</v>
      </c>
      <c r="F625" s="219">
        <f>(F624/F612)*AY64</f>
        <v>57192.143962380731</v>
      </c>
      <c r="G625" s="217">
        <f>SUM(C625:F625)</f>
        <v>1846898.348985221</v>
      </c>
      <c r="H625" s="219"/>
      <c r="I625" s="217"/>
      <c r="J625" s="217"/>
      <c r="N625" s="213" t="s">
        <v>557</v>
      </c>
    </row>
    <row r="626" spans="1:14" s="202" customFormat="1" ht="12.6" customHeight="1" x14ac:dyDescent="0.2">
      <c r="A626" s="212">
        <v>8650</v>
      </c>
      <c r="B626" s="216" t="s">
        <v>177</v>
      </c>
      <c r="C626" s="217">
        <f>BR85</f>
        <v>1029147.19</v>
      </c>
      <c r="D626" s="217">
        <f>(D615/D612)*BR90</f>
        <v>32182.288656179822</v>
      </c>
      <c r="E626" s="219">
        <f>(E623/E612)*SUM(C626:D626)</f>
        <v>102633.2584573714</v>
      </c>
      <c r="F626" s="219">
        <f>(F624/F612)*BR64</f>
        <v>967.59596942005612</v>
      </c>
      <c r="G626" s="217" t="e">
        <f>(G625/G612)*BR91</f>
        <v>#DIV/0!</v>
      </c>
      <c r="H626" s="219"/>
      <c r="I626" s="217"/>
      <c r="J626" s="217"/>
      <c r="N626" s="213" t="s">
        <v>558</v>
      </c>
    </row>
    <row r="627" spans="1:14" s="202" customFormat="1" ht="12.6" customHeight="1" x14ac:dyDescent="0.2">
      <c r="A627" s="212">
        <v>8620</v>
      </c>
      <c r="B627" s="211" t="s">
        <v>559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 t="e">
        <f>(G625/G612)*BO91</f>
        <v>#DIV/0!</v>
      </c>
      <c r="H627" s="219"/>
      <c r="I627" s="217"/>
      <c r="J627" s="217"/>
      <c r="N627" s="213" t="s">
        <v>560</v>
      </c>
    </row>
    <row r="628" spans="1:14" s="202" customFormat="1" ht="12.6" customHeight="1" x14ac:dyDescent="0.2">
      <c r="A628" s="212">
        <v>8330</v>
      </c>
      <c r="B628" s="216" t="s">
        <v>161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561</v>
      </c>
    </row>
    <row r="629" spans="1:14" s="202" customFormat="1" ht="12.6" customHeight="1" x14ac:dyDescent="0.2">
      <c r="A629" s="212">
        <v>8460</v>
      </c>
      <c r="B629" s="216" t="s">
        <v>166</v>
      </c>
      <c r="C629" s="217">
        <f>BF85</f>
        <v>1383389.76</v>
      </c>
      <c r="D629" s="217">
        <f>(D615/D612)*BF90</f>
        <v>47788.202381383278</v>
      </c>
      <c r="E629" s="219">
        <f>(E623/E612)*SUM(C629:D629)</f>
        <v>138398.54697861164</v>
      </c>
      <c r="F629" s="219">
        <f>(F624/F612)*BF64</f>
        <v>14459.811460407589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562</v>
      </c>
    </row>
    <row r="630" spans="1:14" s="202" customFormat="1" ht="12.6" customHeight="1" x14ac:dyDescent="0.2">
      <c r="A630" s="212">
        <v>8350</v>
      </c>
      <c r="B630" s="216" t="s">
        <v>563</v>
      </c>
      <c r="C630" s="217">
        <f>BA85</f>
        <v>215728.4</v>
      </c>
      <c r="D630" s="217">
        <f>(D615/D612)*BA90</f>
        <v>0</v>
      </c>
      <c r="E630" s="219">
        <f>(E623/E612)*SUM(C630:D630)</f>
        <v>20861.484655857563</v>
      </c>
      <c r="F630" s="219">
        <f>(F624/F612)*BA64</f>
        <v>5818.1881848838129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564</v>
      </c>
    </row>
    <row r="631" spans="1:14" s="202" customFormat="1" ht="12.6" customHeight="1" x14ac:dyDescent="0.2">
      <c r="A631" s="212">
        <v>8200</v>
      </c>
      <c r="B631" s="216" t="s">
        <v>565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566</v>
      </c>
    </row>
    <row r="632" spans="1:14" s="202" customFormat="1" ht="12.6" customHeight="1" x14ac:dyDescent="0.2">
      <c r="A632" s="212">
        <v>8360</v>
      </c>
      <c r="B632" s="216" t="s">
        <v>567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568</v>
      </c>
    </row>
    <row r="633" spans="1:14" s="202" customFormat="1" ht="12.6" customHeight="1" x14ac:dyDescent="0.2">
      <c r="A633" s="212">
        <v>8370</v>
      </c>
      <c r="B633" s="216" t="s">
        <v>569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570</v>
      </c>
    </row>
    <row r="634" spans="1:14" s="202" customFormat="1" ht="12.6" customHeight="1" x14ac:dyDescent="0.2">
      <c r="A634" s="212">
        <v>8490</v>
      </c>
      <c r="B634" s="216" t="s">
        <v>571</v>
      </c>
      <c r="C634" s="217">
        <f>BI85</f>
        <v>896463.27</v>
      </c>
      <c r="D634" s="217">
        <f>(D615/D612)*BI90</f>
        <v>0</v>
      </c>
      <c r="E634" s="219">
        <f>(E623/E612)*SUM(C634:D634)</f>
        <v>86690.276994799453</v>
      </c>
      <c r="F634" s="219">
        <f>(F624/F612)*BI64</f>
        <v>58091.859847515094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572</v>
      </c>
    </row>
    <row r="635" spans="1:14" s="202" customFormat="1" ht="12.6" customHeight="1" x14ac:dyDescent="0.2">
      <c r="A635" s="212">
        <v>8530</v>
      </c>
      <c r="B635" s="216" t="s">
        <v>573</v>
      </c>
      <c r="C635" s="217">
        <f>BK85</f>
        <v>242577.69999999998</v>
      </c>
      <c r="D635" s="217">
        <f>(D615/D612)*BK90</f>
        <v>3918.3072383373892</v>
      </c>
      <c r="E635" s="219">
        <f>(E623/E612)*SUM(C635:D635)</f>
        <v>23836.790486244416</v>
      </c>
      <c r="F635" s="219">
        <f>(F624/F612)*BK64</f>
        <v>-6.0266222376348644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574</v>
      </c>
    </row>
    <row r="636" spans="1:14" s="202" customFormat="1" ht="12.6" customHeight="1" x14ac:dyDescent="0.2">
      <c r="A636" s="212">
        <v>8480</v>
      </c>
      <c r="B636" s="216" t="s">
        <v>575</v>
      </c>
      <c r="C636" s="217">
        <f>BH85</f>
        <v>2876974.07</v>
      </c>
      <c r="D636" s="217">
        <f>(D615/D612)*BH90</f>
        <v>56031.513028107394</v>
      </c>
      <c r="E636" s="219">
        <f>(E623/E612)*SUM(C636:D636)</f>
        <v>283629.09550103475</v>
      </c>
      <c r="F636" s="219">
        <f>(F624/F612)*BH64</f>
        <v>1583.8421538773448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576</v>
      </c>
    </row>
    <row r="637" spans="1:14" s="202" customFormat="1" ht="12.6" customHeight="1" x14ac:dyDescent="0.2">
      <c r="A637" s="212">
        <v>8560</v>
      </c>
      <c r="B637" s="216" t="s">
        <v>172</v>
      </c>
      <c r="C637" s="217">
        <f>BL85</f>
        <v>424427.38</v>
      </c>
      <c r="D637" s="217">
        <f>(D615/D612)*BL90</f>
        <v>21765.257100571329</v>
      </c>
      <c r="E637" s="219">
        <f>(E623/E612)*SUM(C637:D637)</f>
        <v>43147.962217446526</v>
      </c>
      <c r="F637" s="219">
        <f>(F624/F612)*BL64</f>
        <v>839.46341170608287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577</v>
      </c>
    </row>
    <row r="638" spans="1:14" s="202" customFormat="1" ht="12.6" customHeight="1" x14ac:dyDescent="0.2">
      <c r="A638" s="212">
        <v>8590</v>
      </c>
      <c r="B638" s="216" t="s">
        <v>578</v>
      </c>
      <c r="C638" s="217">
        <f>BM85</f>
        <v>2720689.6199999996</v>
      </c>
      <c r="D638" s="217">
        <f>(D615/D612)*BM90</f>
        <v>34902.945793751234</v>
      </c>
      <c r="E638" s="219">
        <f>(E623/E612)*SUM(C638:D638)</f>
        <v>266472.80575529928</v>
      </c>
      <c r="F638" s="219">
        <f>(F624/F612)*BM64</f>
        <v>141.57444594437857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579</v>
      </c>
    </row>
    <row r="639" spans="1:14" s="202" customFormat="1" ht="12.6" customHeight="1" x14ac:dyDescent="0.2">
      <c r="A639" s="212">
        <v>8660</v>
      </c>
      <c r="B639" s="216" t="s">
        <v>580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581</v>
      </c>
    </row>
    <row r="640" spans="1:14" s="202" customFormat="1" ht="12.6" customHeight="1" x14ac:dyDescent="0.2">
      <c r="A640" s="212">
        <v>8670</v>
      </c>
      <c r="B640" s="216" t="s">
        <v>582</v>
      </c>
      <c r="C640" s="217">
        <f>BT85</f>
        <v>-276863.77</v>
      </c>
      <c r="D640" s="217">
        <f>(D615/D612)*BT90</f>
        <v>16018.219497598302</v>
      </c>
      <c r="E640" s="219">
        <f>(E623/E612)*SUM(C640:D640)</f>
        <v>-25224.427796036925</v>
      </c>
      <c r="F640" s="219">
        <f>(F624/F612)*BT64</f>
        <v>27.650662230973651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583</v>
      </c>
    </row>
    <row r="641" spans="1:14" s="202" customFormat="1" ht="12.6" customHeight="1" x14ac:dyDescent="0.2">
      <c r="A641" s="212">
        <v>8680</v>
      </c>
      <c r="B641" s="216" t="s">
        <v>584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585</v>
      </c>
    </row>
    <row r="642" spans="1:14" s="202" customFormat="1" ht="12.6" customHeight="1" x14ac:dyDescent="0.2">
      <c r="A642" s="212">
        <v>8690</v>
      </c>
      <c r="B642" s="216" t="s">
        <v>586</v>
      </c>
      <c r="C642" s="217">
        <f>BV85</f>
        <v>555315.5</v>
      </c>
      <c r="D642" s="217">
        <f>(D615/D612)*BV90</f>
        <v>67341.593277120774</v>
      </c>
      <c r="E642" s="219">
        <f>(E623/E612)*SUM(C642:D642)</f>
        <v>60212.52369767506</v>
      </c>
      <c r="F642" s="219">
        <f>(F624/F612)*BV64</f>
        <v>544.09781562610499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587</v>
      </c>
    </row>
    <row r="643" spans="1:14" s="202" customFormat="1" ht="12.6" customHeight="1" x14ac:dyDescent="0.2">
      <c r="A643" s="212">
        <v>8700</v>
      </c>
      <c r="B643" s="216" t="s">
        <v>588</v>
      </c>
      <c r="C643" s="217">
        <f>BW85</f>
        <v>1098495.4400000002</v>
      </c>
      <c r="D643" s="217">
        <f>(D615/D612)*BW90</f>
        <v>0</v>
      </c>
      <c r="E643" s="219">
        <f>(E623/E612)*SUM(C643:D643)</f>
        <v>106227.30139420449</v>
      </c>
      <c r="F643" s="219">
        <f>(F624/F612)*BW64</f>
        <v>827.49113325834037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589</v>
      </c>
    </row>
    <row r="644" spans="1:14" s="202" customFormat="1" ht="12.6" customHeight="1" x14ac:dyDescent="0.2">
      <c r="A644" s="212">
        <v>8710</v>
      </c>
      <c r="B644" s="216" t="s">
        <v>590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591</v>
      </c>
    </row>
    <row r="645" spans="1:14" s="202" customFormat="1" ht="12.6" customHeight="1" x14ac:dyDescent="0.2">
      <c r="A645" s="212">
        <v>8720</v>
      </c>
      <c r="B645" s="216" t="s">
        <v>592</v>
      </c>
      <c r="C645" s="217">
        <f>BY85</f>
        <v>1218277.8199999998</v>
      </c>
      <c r="D645" s="217">
        <f>(D615/D612)*BY90</f>
        <v>0</v>
      </c>
      <c r="E645" s="219">
        <f>(E623/E612)*SUM(C645:D645)</f>
        <v>117810.56202382996</v>
      </c>
      <c r="F645" s="219">
        <f>(F624/F612)*BY64</f>
        <v>1903.8611415088947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593</v>
      </c>
    </row>
    <row r="646" spans="1:14" s="202" customFormat="1" ht="12.6" customHeight="1" x14ac:dyDescent="0.2">
      <c r="A646" s="212">
        <v>8730</v>
      </c>
      <c r="B646" s="216" t="s">
        <v>594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595</v>
      </c>
    </row>
    <row r="647" spans="1:14" s="202" customFormat="1" ht="12.6" customHeight="1" x14ac:dyDescent="0.2">
      <c r="A647" s="212">
        <v>8740</v>
      </c>
      <c r="B647" s="216" t="s">
        <v>596</v>
      </c>
      <c r="C647" s="217">
        <f>CA85</f>
        <v>218583.60999999996</v>
      </c>
      <c r="D647" s="217">
        <f>(D615/D612)*CA90</f>
        <v>768.51552133460609</v>
      </c>
      <c r="E647" s="219">
        <f>(E623/E612)*SUM(C647:D647)</f>
        <v>21211.908125184553</v>
      </c>
      <c r="F647" s="219">
        <f>(F624/F612)*CA64</f>
        <v>244.97722906194284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597</v>
      </c>
    </row>
    <row r="648" spans="1:14" s="202" customFormat="1" ht="12.6" customHeight="1" x14ac:dyDescent="0.2">
      <c r="A648" s="212"/>
      <c r="B648" s="212"/>
      <c r="C648" s="202">
        <f>SUM(C614:C647)</f>
        <v>28190184.84</v>
      </c>
      <c r="L648" s="215"/>
    </row>
    <row r="666" spans="1:14" s="202" customFormat="1" ht="12.6" customHeight="1" x14ac:dyDescent="0.2">
      <c r="C666" s="210" t="s">
        <v>598</v>
      </c>
      <c r="M666" s="210" t="s">
        <v>599</v>
      </c>
    </row>
    <row r="667" spans="1:14" s="202" customFormat="1" ht="12.6" customHeight="1" x14ac:dyDescent="0.2">
      <c r="C667" s="210" t="s">
        <v>528</v>
      </c>
      <c r="D667" s="210" t="s">
        <v>529</v>
      </c>
      <c r="E667" s="211" t="s">
        <v>530</v>
      </c>
      <c r="F667" s="210" t="s">
        <v>531</v>
      </c>
      <c r="G667" s="210" t="s">
        <v>532</v>
      </c>
      <c r="H667" s="210" t="s">
        <v>533</v>
      </c>
      <c r="I667" s="210" t="s">
        <v>534</v>
      </c>
      <c r="J667" s="210" t="s">
        <v>535</v>
      </c>
      <c r="K667" s="210" t="s">
        <v>536</v>
      </c>
      <c r="L667" s="211" t="s">
        <v>537</v>
      </c>
      <c r="M667" s="210" t="s">
        <v>600</v>
      </c>
    </row>
    <row r="668" spans="1:14" s="202" customFormat="1" ht="12.6" customHeight="1" x14ac:dyDescent="0.2">
      <c r="A668" s="212">
        <v>6010</v>
      </c>
      <c r="B668" s="211" t="s">
        <v>327</v>
      </c>
      <c r="C668" s="217">
        <f>C85</f>
        <v>125478.33000000002</v>
      </c>
      <c r="D668" s="217">
        <f>(D615/D612)*C90</f>
        <v>74907.824920742089</v>
      </c>
      <c r="E668" s="219">
        <f>(E623/E612)*SUM(C668:D668)</f>
        <v>19377.850557114212</v>
      </c>
      <c r="F668" s="219">
        <f>(F624/F612)*C64</f>
        <v>2611.2384091002446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18">ROUND(SUM(D668:L668),0)</f>
        <v>#DIV/0!</v>
      </c>
      <c r="N668" s="211" t="s">
        <v>601</v>
      </c>
    </row>
    <row r="669" spans="1:14" s="202" customFormat="1" ht="12.6" customHeight="1" x14ac:dyDescent="0.2">
      <c r="A669" s="212">
        <v>6030</v>
      </c>
      <c r="B669" s="211" t="s">
        <v>328</v>
      </c>
      <c r="C669" s="217">
        <f>D85</f>
        <v>6.37</v>
      </c>
      <c r="D669" s="217">
        <f>(D615/D612)*D90</f>
        <v>0</v>
      </c>
      <c r="E669" s="219">
        <f>(E623/E612)*SUM(C669:D669)</f>
        <v>0.6159951923706507</v>
      </c>
      <c r="F669" s="219">
        <f>(F624/F612)*D64</f>
        <v>0.9731199912226639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18"/>
        <v>#DIV/0!</v>
      </c>
      <c r="N669" s="211" t="s">
        <v>602</v>
      </c>
    </row>
    <row r="670" spans="1:14" s="202" customFormat="1" ht="12.6" customHeight="1" x14ac:dyDescent="0.2">
      <c r="A670" s="212">
        <v>6070</v>
      </c>
      <c r="B670" s="211" t="s">
        <v>603</v>
      </c>
      <c r="C670" s="217">
        <f>E85</f>
        <v>5305972.7500000019</v>
      </c>
      <c r="D670" s="217">
        <f>(D615/D612)*E90</f>
        <v>384038.98617582838</v>
      </c>
      <c r="E670" s="219">
        <f>(E623/E612)*SUM(C670:D670)</f>
        <v>550238.59874676459</v>
      </c>
      <c r="F670" s="219">
        <f>(F624/F612)*E64</f>
        <v>44495.615232442338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18"/>
        <v>#DIV/0!</v>
      </c>
      <c r="N670" s="211" t="s">
        <v>604</v>
      </c>
    </row>
    <row r="671" spans="1:14" s="202" customFormat="1" ht="12.6" customHeight="1" x14ac:dyDescent="0.2">
      <c r="A671" s="212">
        <v>6100</v>
      </c>
      <c r="B671" s="211" t="s">
        <v>605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18"/>
        <v>#DIV/0!</v>
      </c>
      <c r="N671" s="211" t="s">
        <v>606</v>
      </c>
    </row>
    <row r="672" spans="1:14" s="202" customFormat="1" ht="12.6" customHeight="1" x14ac:dyDescent="0.2">
      <c r="A672" s="212">
        <v>6120</v>
      </c>
      <c r="B672" s="211" t="s">
        <v>607</v>
      </c>
      <c r="C672" s="217">
        <f>G85</f>
        <v>2448621.63</v>
      </c>
      <c r="D672" s="217">
        <f>(D615/D612)*G90</f>
        <v>144074.2218408566</v>
      </c>
      <c r="E672" s="219">
        <f>(E623/E612)*SUM(C672:D672)</f>
        <v>250720.2794369382</v>
      </c>
      <c r="F672" s="219">
        <f>(F624/F612)*G64</f>
        <v>5993.0152255675066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18"/>
        <v>#DIV/0!</v>
      </c>
      <c r="N672" s="211" t="s">
        <v>608</v>
      </c>
    </row>
    <row r="673" spans="1:14" s="202" customFormat="1" ht="12.6" customHeight="1" x14ac:dyDescent="0.2">
      <c r="A673" s="212">
        <v>6140</v>
      </c>
      <c r="B673" s="211" t="s">
        <v>609</v>
      </c>
      <c r="C673" s="217">
        <f>H85</f>
        <v>5948.0199999999995</v>
      </c>
      <c r="D673" s="217">
        <f>(D615/D612)*H90</f>
        <v>0</v>
      </c>
      <c r="E673" s="219">
        <f>(E623/E612)*SUM(C673:D673)</f>
        <v>575.18865370870913</v>
      </c>
      <c r="F673" s="219">
        <f>(F624/F612)*H64</f>
        <v>1.3932267378258545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18"/>
        <v>#DIV/0!</v>
      </c>
      <c r="N673" s="211" t="s">
        <v>610</v>
      </c>
    </row>
    <row r="674" spans="1:14" s="202" customFormat="1" ht="12.6" customHeight="1" x14ac:dyDescent="0.2">
      <c r="A674" s="212">
        <v>6150</v>
      </c>
      <c r="B674" s="211" t="s">
        <v>611</v>
      </c>
      <c r="C674" s="217">
        <f>I85</f>
        <v>6016.04</v>
      </c>
      <c r="D674" s="217">
        <f>(D615/D612)*I90</f>
        <v>0</v>
      </c>
      <c r="E674" s="219">
        <f>(E623/E612)*SUM(C674:D674)</f>
        <v>581.76636061374086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18"/>
        <v>#DIV/0!</v>
      </c>
      <c r="N674" s="211" t="s">
        <v>612</v>
      </c>
    </row>
    <row r="675" spans="1:14" s="202" customFormat="1" ht="12.6" customHeight="1" x14ac:dyDescent="0.2">
      <c r="A675" s="212">
        <v>6170</v>
      </c>
      <c r="B675" s="211" t="s">
        <v>123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18"/>
        <v>#DIV/0!</v>
      </c>
      <c r="N675" s="211" t="s">
        <v>613</v>
      </c>
    </row>
    <row r="676" spans="1:14" s="202" customFormat="1" ht="12.6" customHeight="1" x14ac:dyDescent="0.2">
      <c r="A676" s="212">
        <v>6200</v>
      </c>
      <c r="B676" s="211" t="s">
        <v>333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18"/>
        <v>#DIV/0!</v>
      </c>
      <c r="N676" s="211" t="s">
        <v>614</v>
      </c>
    </row>
    <row r="677" spans="1:14" s="202" customFormat="1" ht="12.6" customHeight="1" x14ac:dyDescent="0.2">
      <c r="A677" s="212">
        <v>6210</v>
      </c>
      <c r="B677" s="211" t="s">
        <v>334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18"/>
        <v>#DIV/0!</v>
      </c>
      <c r="N677" s="211" t="s">
        <v>615</v>
      </c>
    </row>
    <row r="678" spans="1:14" s="202" customFormat="1" ht="12.6" customHeight="1" x14ac:dyDescent="0.2">
      <c r="A678" s="212">
        <v>6330</v>
      </c>
      <c r="B678" s="211" t="s">
        <v>616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18"/>
        <v>#DIV/0!</v>
      </c>
      <c r="N678" s="211" t="s">
        <v>617</v>
      </c>
    </row>
    <row r="679" spans="1:14" s="202" customFormat="1" ht="12.6" customHeight="1" x14ac:dyDescent="0.2">
      <c r="A679" s="212">
        <v>6400</v>
      </c>
      <c r="B679" s="211" t="s">
        <v>618</v>
      </c>
      <c r="C679" s="217">
        <f>N85</f>
        <v>2787652.02</v>
      </c>
      <c r="D679" s="217">
        <f>(D615/D612)*N90</f>
        <v>68667.142311364325</v>
      </c>
      <c r="E679" s="219">
        <f>(E623/E612)*SUM(C679:D679)</f>
        <v>276213.323682883</v>
      </c>
      <c r="F679" s="219">
        <f>(F624/F612)*N64</f>
        <v>57981.863679967209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18"/>
        <v>#DIV/0!</v>
      </c>
      <c r="N679" s="211" t="s">
        <v>619</v>
      </c>
    </row>
    <row r="680" spans="1:14" s="202" customFormat="1" ht="12.6" customHeight="1" x14ac:dyDescent="0.2">
      <c r="A680" s="212">
        <v>7010</v>
      </c>
      <c r="B680" s="211" t="s">
        <v>620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18"/>
        <v>#DIV/0!</v>
      </c>
      <c r="N680" s="211" t="s">
        <v>621</v>
      </c>
    </row>
    <row r="681" spans="1:14" s="202" customFormat="1" ht="12.6" customHeight="1" x14ac:dyDescent="0.2">
      <c r="A681" s="212">
        <v>7020</v>
      </c>
      <c r="B681" s="211" t="s">
        <v>622</v>
      </c>
      <c r="C681" s="217">
        <f>P85</f>
        <v>13999668.98</v>
      </c>
      <c r="D681" s="217">
        <f>(D615/D612)*P90</f>
        <v>911212.58579964039</v>
      </c>
      <c r="E681" s="219">
        <f>(E623/E612)*SUM(C681:D681)</f>
        <v>1441920.150477353</v>
      </c>
      <c r="F681" s="219">
        <f>(F624/F612)*P64</f>
        <v>1345438.0280196618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18"/>
        <v>#DIV/0!</v>
      </c>
      <c r="N681" s="211" t="s">
        <v>623</v>
      </c>
    </row>
    <row r="682" spans="1:14" s="202" customFormat="1" ht="12.6" customHeight="1" x14ac:dyDescent="0.2">
      <c r="A682" s="212">
        <v>7030</v>
      </c>
      <c r="B682" s="211" t="s">
        <v>624</v>
      </c>
      <c r="C682" s="217">
        <f>Q85</f>
        <v>598514.29</v>
      </c>
      <c r="D682" s="217">
        <f>(D615/D612)*Q90</f>
        <v>0</v>
      </c>
      <c r="E682" s="219">
        <f>(E623/E612)*SUM(C682:D682)</f>
        <v>57877.853250413413</v>
      </c>
      <c r="F682" s="219">
        <f>(F624/F612)*Q64</f>
        <v>2212.0942253221042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18"/>
        <v>#DIV/0!</v>
      </c>
      <c r="N682" s="211" t="s">
        <v>625</v>
      </c>
    </row>
    <row r="683" spans="1:14" s="202" customFormat="1" ht="12.6" customHeight="1" x14ac:dyDescent="0.2">
      <c r="A683" s="212">
        <v>7040</v>
      </c>
      <c r="B683" s="211" t="s">
        <v>131</v>
      </c>
      <c r="C683" s="217">
        <f>R85</f>
        <v>2507370.0699999998</v>
      </c>
      <c r="D683" s="217">
        <f>(D615/D612)*R90</f>
        <v>0</v>
      </c>
      <c r="E683" s="219">
        <f>(E623/E612)*SUM(C683:D683)</f>
        <v>242469.05943705834</v>
      </c>
      <c r="F683" s="219">
        <f>(F624/F612)*R64</f>
        <v>14872.241711004668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18"/>
        <v>#DIV/0!</v>
      </c>
      <c r="N683" s="211" t="s">
        <v>626</v>
      </c>
    </row>
    <row r="684" spans="1:14" s="202" customFormat="1" ht="12.6" customHeight="1" x14ac:dyDescent="0.2">
      <c r="A684" s="212">
        <v>7050</v>
      </c>
      <c r="B684" s="211" t="s">
        <v>627</v>
      </c>
      <c r="C684" s="217">
        <f>S85</f>
        <v>1040154.83</v>
      </c>
      <c r="D684" s="217">
        <f>(D615/D612)*S90</f>
        <v>0</v>
      </c>
      <c r="E684" s="219">
        <f>(E623/E612)*SUM(C684:D684)</f>
        <v>100585.61610692486</v>
      </c>
      <c r="F684" s="219">
        <f>(F624/F612)*S64</f>
        <v>40225.828996292425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18"/>
        <v>#DIV/0!</v>
      </c>
      <c r="N684" s="211" t="s">
        <v>628</v>
      </c>
    </row>
    <row r="685" spans="1:14" s="202" customFormat="1" ht="12.6" customHeight="1" x14ac:dyDescent="0.2">
      <c r="A685" s="212">
        <v>7060</v>
      </c>
      <c r="B685" s="211" t="s">
        <v>629</v>
      </c>
      <c r="C685" s="217">
        <f>T85</f>
        <v>9469.6399999999976</v>
      </c>
      <c r="D685" s="217">
        <f>(D615/D612)*T90</f>
        <v>0</v>
      </c>
      <c r="E685" s="219">
        <f>(E623/E612)*SUM(C685:D685)</f>
        <v>915.73825957312511</v>
      </c>
      <c r="F685" s="219">
        <f>(F624/F612)*T64</f>
        <v>1446.6398734194324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18"/>
        <v>#DIV/0!</v>
      </c>
      <c r="N685" s="211" t="s">
        <v>630</v>
      </c>
    </row>
    <row r="686" spans="1:14" s="202" customFormat="1" ht="12.6" customHeight="1" x14ac:dyDescent="0.2">
      <c r="A686" s="212">
        <v>7070</v>
      </c>
      <c r="B686" s="211" t="s">
        <v>134</v>
      </c>
      <c r="C686" s="217">
        <f>U85</f>
        <v>2923540.25</v>
      </c>
      <c r="D686" s="217">
        <f>(D615/D612)*U90</f>
        <v>75207.938646226743</v>
      </c>
      <c r="E686" s="219">
        <f>(E623/E612)*SUM(C686:D686)</f>
        <v>289986.57258026255</v>
      </c>
      <c r="F686" s="219">
        <f>(F624/F612)*U64</f>
        <v>104349.33555813177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18"/>
        <v>#DIV/0!</v>
      </c>
      <c r="N686" s="211" t="s">
        <v>631</v>
      </c>
    </row>
    <row r="687" spans="1:14" s="202" customFormat="1" ht="12.6" customHeight="1" x14ac:dyDescent="0.2">
      <c r="A687" s="212">
        <v>7110</v>
      </c>
      <c r="B687" s="211" t="s">
        <v>632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18"/>
        <v>#DIV/0!</v>
      </c>
      <c r="N687" s="211" t="s">
        <v>633</v>
      </c>
    </row>
    <row r="688" spans="1:14" s="202" customFormat="1" ht="12.6" customHeight="1" x14ac:dyDescent="0.2">
      <c r="A688" s="212">
        <v>7120</v>
      </c>
      <c r="B688" s="211" t="s">
        <v>634</v>
      </c>
      <c r="C688" s="217">
        <f>W85</f>
        <v>337698.99</v>
      </c>
      <c r="D688" s="217">
        <f>(D615/D612)*W90</f>
        <v>33015.314604487765</v>
      </c>
      <c r="E688" s="219">
        <f>(E623/E612)*SUM(C688:D688)</f>
        <v>35849.01560116066</v>
      </c>
      <c r="F688" s="219">
        <f>(F624/F612)*W64</f>
        <v>533.21628705863395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18"/>
        <v>#DIV/0!</v>
      </c>
      <c r="N688" s="211" t="s">
        <v>635</v>
      </c>
    </row>
    <row r="689" spans="1:14" s="202" customFormat="1" ht="12.6" customHeight="1" x14ac:dyDescent="0.2">
      <c r="A689" s="212">
        <v>7130</v>
      </c>
      <c r="B689" s="211" t="s">
        <v>636</v>
      </c>
      <c r="C689" s="217">
        <f>X85</f>
        <v>434514.44</v>
      </c>
      <c r="D689" s="217">
        <f>(D615/D612)*X90</f>
        <v>11738.092907975644</v>
      </c>
      <c r="E689" s="219">
        <f>(E623/E612)*SUM(C689:D689)</f>
        <v>43153.75429427607</v>
      </c>
      <c r="F689" s="219">
        <f>(F624/F612)*X64</f>
        <v>3703.0958435219368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18"/>
        <v>#DIV/0!</v>
      </c>
      <c r="N689" s="211" t="s">
        <v>637</v>
      </c>
    </row>
    <row r="690" spans="1:14" s="202" customFormat="1" ht="12.6" customHeight="1" x14ac:dyDescent="0.2">
      <c r="A690" s="212">
        <v>7140</v>
      </c>
      <c r="B690" s="211" t="s">
        <v>638</v>
      </c>
      <c r="C690" s="217">
        <f>Y85</f>
        <v>2306471.56</v>
      </c>
      <c r="D690" s="217">
        <f>(D615/D612)*Y90</f>
        <v>79482.455633503894</v>
      </c>
      <c r="E690" s="219">
        <f>(E623/E612)*SUM(C690:D690)</f>
        <v>230727.81834343591</v>
      </c>
      <c r="F690" s="219">
        <f>(F624/F612)*Y64</f>
        <v>5070.4791419576613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18"/>
        <v>#DIV/0!</v>
      </c>
      <c r="N690" s="211" t="s">
        <v>639</v>
      </c>
    </row>
    <row r="691" spans="1:14" s="202" customFormat="1" ht="12.6" customHeight="1" x14ac:dyDescent="0.2">
      <c r="A691" s="212">
        <v>7150</v>
      </c>
      <c r="B691" s="211" t="s">
        <v>640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18"/>
        <v>#DIV/0!</v>
      </c>
      <c r="N691" s="211" t="s">
        <v>641</v>
      </c>
    </row>
    <row r="692" spans="1:14" s="202" customFormat="1" ht="12.6" customHeight="1" x14ac:dyDescent="0.2">
      <c r="A692" s="212">
        <v>7160</v>
      </c>
      <c r="B692" s="211" t="s">
        <v>642</v>
      </c>
      <c r="C692" s="217">
        <f>AA85</f>
        <v>455569.20999999996</v>
      </c>
      <c r="D692" s="217">
        <f>(D615/D612)*AA90</f>
        <v>29220.418617751562</v>
      </c>
      <c r="E692" s="219">
        <f>(E623/E612)*SUM(C692:D692)</f>
        <v>46880.389409684169</v>
      </c>
      <c r="F692" s="219">
        <f>(F624/F612)*AA64</f>
        <v>26041.55867650783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18"/>
        <v>#DIV/0!</v>
      </c>
      <c r="N692" s="211" t="s">
        <v>643</v>
      </c>
    </row>
    <row r="693" spans="1:14" s="202" customFormat="1" ht="12.6" customHeight="1" x14ac:dyDescent="0.2">
      <c r="A693" s="212">
        <v>7170</v>
      </c>
      <c r="B693" s="211" t="s">
        <v>140</v>
      </c>
      <c r="C693" s="217">
        <f>AB85</f>
        <v>6903113.2599999998</v>
      </c>
      <c r="D693" s="217">
        <f>(D615/D612)*AB90</f>
        <v>55896.882571815207</v>
      </c>
      <c r="E693" s="219">
        <f>(E623/E612)*SUM(C693:D693)</f>
        <v>672953.97040546848</v>
      </c>
      <c r="F693" s="219">
        <f>(F624/F612)*AB64</f>
        <v>825466.62509751145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18"/>
        <v>#DIV/0!</v>
      </c>
      <c r="N693" s="211" t="s">
        <v>644</v>
      </c>
    </row>
    <row r="694" spans="1:14" s="202" customFormat="1" ht="12.6" customHeight="1" x14ac:dyDescent="0.2">
      <c r="A694" s="212">
        <v>7180</v>
      </c>
      <c r="B694" s="211" t="s">
        <v>645</v>
      </c>
      <c r="C694" s="217">
        <f>AC85</f>
        <v>974717.06</v>
      </c>
      <c r="D694" s="217">
        <f>(D615/D612)*AC90</f>
        <v>10021.554590250173</v>
      </c>
      <c r="E694" s="219">
        <f>(E623/E612)*SUM(C694:D694)</f>
        <v>95226.727210255762</v>
      </c>
      <c r="F694" s="219">
        <f>(F624/F612)*AC64</f>
        <v>15606.75481910479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18"/>
        <v>#DIV/0!</v>
      </c>
      <c r="N694" s="211" t="s">
        <v>646</v>
      </c>
    </row>
    <row r="695" spans="1:14" s="202" customFormat="1" ht="12.6" customHeight="1" x14ac:dyDescent="0.2">
      <c r="A695" s="212">
        <v>7190</v>
      </c>
      <c r="B695" s="211" t="s">
        <v>142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18"/>
        <v>#DIV/0!</v>
      </c>
      <c r="N695" s="211" t="s">
        <v>647</v>
      </c>
    </row>
    <row r="696" spans="1:14" s="202" customFormat="1" ht="12.6" customHeight="1" x14ac:dyDescent="0.2">
      <c r="A696" s="212">
        <v>7200</v>
      </c>
      <c r="B696" s="211" t="s">
        <v>648</v>
      </c>
      <c r="C696" s="217">
        <f>AE85</f>
        <v>2135316.06</v>
      </c>
      <c r="D696" s="217">
        <f>(D615/D612)*AE90</f>
        <v>38664.184166414401</v>
      </c>
      <c r="E696" s="219">
        <f>(E623/E612)*SUM(C696:D696)</f>
        <v>210229.41581087667</v>
      </c>
      <c r="F696" s="219">
        <f>(F624/F612)*AE64</f>
        <v>3790.0640507123853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18"/>
        <v>#DIV/0!</v>
      </c>
      <c r="N696" s="211" t="s">
        <v>649</v>
      </c>
    </row>
    <row r="697" spans="1:14" s="202" customFormat="1" ht="12.6" customHeight="1" x14ac:dyDescent="0.2">
      <c r="A697" s="212">
        <v>7220</v>
      </c>
      <c r="B697" s="211" t="s">
        <v>650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18"/>
        <v>#DIV/0!</v>
      </c>
      <c r="N697" s="211" t="s">
        <v>651</v>
      </c>
    </row>
    <row r="698" spans="1:14" s="202" customFormat="1" ht="12.6" customHeight="1" x14ac:dyDescent="0.2">
      <c r="A698" s="212">
        <v>7230</v>
      </c>
      <c r="B698" s="211" t="s">
        <v>652</v>
      </c>
      <c r="C698" s="217">
        <f>AG85</f>
        <v>5446705.7000000011</v>
      </c>
      <c r="D698" s="217">
        <f>(D615/D612)*AG90</f>
        <v>107401.44650709759</v>
      </c>
      <c r="E698" s="219">
        <f>(E623/E612)*SUM(C698:D698)</f>
        <v>537096.27945994434</v>
      </c>
      <c r="F698" s="219">
        <f>(F624/F612)*AG64</f>
        <v>52560.140161648662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18"/>
        <v>#DIV/0!</v>
      </c>
      <c r="N698" s="211" t="s">
        <v>653</v>
      </c>
    </row>
    <row r="699" spans="1:14" s="202" customFormat="1" ht="12.6" customHeight="1" x14ac:dyDescent="0.2">
      <c r="A699" s="212">
        <v>7240</v>
      </c>
      <c r="B699" s="211" t="s">
        <v>144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18"/>
        <v>#DIV/0!</v>
      </c>
      <c r="N699" s="211" t="s">
        <v>654</v>
      </c>
    </row>
    <row r="700" spans="1:14" s="202" customFormat="1" ht="12.6" customHeight="1" x14ac:dyDescent="0.2">
      <c r="A700" s="212">
        <v>7250</v>
      </c>
      <c r="B700" s="211" t="s">
        <v>655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18"/>
        <v>#DIV/0!</v>
      </c>
      <c r="N700" s="211" t="s">
        <v>656</v>
      </c>
    </row>
    <row r="701" spans="1:14" s="202" customFormat="1" ht="12.6" customHeight="1" x14ac:dyDescent="0.2">
      <c r="A701" s="212">
        <v>7260</v>
      </c>
      <c r="B701" s="211" t="s">
        <v>146</v>
      </c>
      <c r="C701" s="217">
        <f>AJ85</f>
        <v>18157422.800000008</v>
      </c>
      <c r="D701" s="217">
        <f>(D615/D612)*AJ90</f>
        <v>83212.84119326678</v>
      </c>
      <c r="E701" s="219">
        <f>(E623/E612)*SUM(C701:D701)</f>
        <v>1763915.833714254</v>
      </c>
      <c r="F701" s="219">
        <f>(F624/F612)*AJ64</f>
        <v>100338.26480548816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18"/>
        <v>#DIV/0!</v>
      </c>
      <c r="N701" s="211" t="s">
        <v>657</v>
      </c>
    </row>
    <row r="702" spans="1:14" s="202" customFormat="1" ht="12.6" customHeight="1" x14ac:dyDescent="0.2">
      <c r="A702" s="212">
        <v>7310</v>
      </c>
      <c r="B702" s="211" t="s">
        <v>658</v>
      </c>
      <c r="C702" s="217">
        <f>AK85</f>
        <v>2042336.3800000004</v>
      </c>
      <c r="D702" s="217">
        <f>(D615/D612)*AK90</f>
        <v>0</v>
      </c>
      <c r="E702" s="219">
        <f>(E623/E612)*SUM(C702:D702)</f>
        <v>197499.11951078154</v>
      </c>
      <c r="F702" s="219">
        <f>(F624/F612)*AK64</f>
        <v>9439.709991841688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18"/>
        <v>#DIV/0!</v>
      </c>
      <c r="N702" s="211" t="s">
        <v>659</v>
      </c>
    </row>
    <row r="703" spans="1:14" s="202" customFormat="1" ht="12.6" customHeight="1" x14ac:dyDescent="0.2">
      <c r="A703" s="212">
        <v>7320</v>
      </c>
      <c r="B703" s="211" t="s">
        <v>660</v>
      </c>
      <c r="C703" s="217">
        <f>AL85</f>
        <v>280939.75</v>
      </c>
      <c r="D703" s="217">
        <f>(D615/D612)*AL90</f>
        <v>4162.3249403669906</v>
      </c>
      <c r="E703" s="219">
        <f>(E623/E612)*SUM(C703:D703)</f>
        <v>27570.095368628423</v>
      </c>
      <c r="F703" s="219">
        <f>(F624/F612)*AL64</f>
        <v>185.70704159026798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18"/>
        <v>#DIV/0!</v>
      </c>
      <c r="N703" s="211" t="s">
        <v>661</v>
      </c>
    </row>
    <row r="704" spans="1:14" s="202" customFormat="1" ht="12.6" customHeight="1" x14ac:dyDescent="0.2">
      <c r="A704" s="212">
        <v>7330</v>
      </c>
      <c r="B704" s="211" t="s">
        <v>662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18"/>
        <v>#DIV/0!</v>
      </c>
      <c r="N704" s="211" t="s">
        <v>663</v>
      </c>
    </row>
    <row r="705" spans="1:14" s="202" customFormat="1" ht="12.6" customHeight="1" x14ac:dyDescent="0.2">
      <c r="A705" s="212">
        <v>7340</v>
      </c>
      <c r="B705" s="211" t="s">
        <v>664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18"/>
        <v>#DIV/0!</v>
      </c>
      <c r="N705" s="211" t="s">
        <v>665</v>
      </c>
    </row>
    <row r="706" spans="1:14" s="202" customFormat="1" ht="12.6" customHeight="1" x14ac:dyDescent="0.2">
      <c r="A706" s="212">
        <v>7350</v>
      </c>
      <c r="B706" s="211" t="s">
        <v>666</v>
      </c>
      <c r="C706" s="217">
        <f>AO85</f>
        <v>359217.36999999994</v>
      </c>
      <c r="D706" s="217">
        <f>(D615/D612)*AO90</f>
        <v>0</v>
      </c>
      <c r="E706" s="219">
        <f>(E623/E612)*SUM(C706:D706)</f>
        <v>34737.232800004575</v>
      </c>
      <c r="F706" s="219">
        <f>(F624/F612)*AO64</f>
        <v>290.89413263522329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18"/>
        <v>#DIV/0!</v>
      </c>
      <c r="N706" s="211" t="s">
        <v>667</v>
      </c>
    </row>
    <row r="707" spans="1:14" s="202" customFormat="1" ht="12.6" customHeight="1" x14ac:dyDescent="0.2">
      <c r="A707" s="212">
        <v>7380</v>
      </c>
      <c r="B707" s="211" t="s">
        <v>668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18"/>
        <v>#DIV/0!</v>
      </c>
      <c r="N707" s="211" t="s">
        <v>669</v>
      </c>
    </row>
    <row r="708" spans="1:14" s="202" customFormat="1" ht="12.6" customHeight="1" x14ac:dyDescent="0.2">
      <c r="A708" s="212">
        <v>7390</v>
      </c>
      <c r="B708" s="211" t="s">
        <v>670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18"/>
        <v>#DIV/0!</v>
      </c>
      <c r="N708" s="211" t="s">
        <v>671</v>
      </c>
    </row>
    <row r="709" spans="1:14" s="202" customFormat="1" ht="12.6" customHeight="1" x14ac:dyDescent="0.2">
      <c r="A709" s="212">
        <v>7400</v>
      </c>
      <c r="B709" s="211" t="s">
        <v>672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18"/>
        <v>#DIV/0!</v>
      </c>
      <c r="N709" s="211" t="s">
        <v>673</v>
      </c>
    </row>
    <row r="710" spans="1:14" s="202" customFormat="1" ht="12.6" customHeight="1" x14ac:dyDescent="0.2">
      <c r="A710" s="212">
        <v>7410</v>
      </c>
      <c r="B710" s="211" t="s">
        <v>154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18"/>
        <v>#DIV/0!</v>
      </c>
      <c r="N710" s="211" t="s">
        <v>674</v>
      </c>
    </row>
    <row r="711" spans="1:14" s="202" customFormat="1" ht="12.6" customHeight="1" x14ac:dyDescent="0.2">
      <c r="A711" s="212">
        <v>7420</v>
      </c>
      <c r="B711" s="211" t="s">
        <v>675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18"/>
        <v>#DIV/0!</v>
      </c>
      <c r="N711" s="211" t="s">
        <v>676</v>
      </c>
    </row>
    <row r="712" spans="1:14" s="202" customFormat="1" ht="12.6" customHeight="1" x14ac:dyDescent="0.2">
      <c r="A712" s="212">
        <v>7430</v>
      </c>
      <c r="B712" s="211" t="s">
        <v>677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18"/>
        <v>#DIV/0!</v>
      </c>
      <c r="N712" s="211" t="s">
        <v>678</v>
      </c>
    </row>
    <row r="713" spans="1:14" s="202" customFormat="1" ht="12.6" customHeight="1" x14ac:dyDescent="0.2">
      <c r="A713" s="212">
        <v>7490</v>
      </c>
      <c r="B713" s="211" t="s">
        <v>679</v>
      </c>
      <c r="C713" s="217">
        <f>AV85</f>
        <v>2002466.23</v>
      </c>
      <c r="D713" s="217">
        <f>(D615/D612)*AV90</f>
        <v>29666.382004219449</v>
      </c>
      <c r="E713" s="219">
        <f>(E623/E612)*SUM(C713:D713)</f>
        <v>196512.38920788254</v>
      </c>
      <c r="F713" s="219">
        <f>(F624/F612)*AV64</f>
        <v>951.15375518845542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18"/>
        <v>#DIV/0!</v>
      </c>
      <c r="N713" s="213" t="s">
        <v>680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101785086.87000002</v>
      </c>
      <c r="D715" s="202">
        <f>SUM(D616:D647)+SUM(D668:D713)</f>
        <v>2792665.92</v>
      </c>
      <c r="E715" s="202">
        <f>SUM(E624:E647)+SUM(E668:E713)</f>
        <v>8974973.8498850167</v>
      </c>
      <c r="F715" s="202">
        <f>SUM(F625:F648)+SUM(F668:F713)</f>
        <v>2806242.4618779891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681</v>
      </c>
    </row>
    <row r="716" spans="1:14" s="202" customFormat="1" ht="12.6" customHeight="1" x14ac:dyDescent="0.2">
      <c r="C716" s="214">
        <f>CE85</f>
        <v>101785086.87</v>
      </c>
      <c r="D716" s="202">
        <f>D615</f>
        <v>2792665.92</v>
      </c>
      <c r="E716" s="202">
        <f>E623</f>
        <v>8974973.8498850204</v>
      </c>
      <c r="F716" s="202">
        <f>F624</f>
        <v>2806242.46187799</v>
      </c>
      <c r="G716" s="202">
        <f>G625</f>
        <v>1846898.348985221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28190184.84</v>
      </c>
      <c r="N716" s="211" t="s">
        <v>682</v>
      </c>
    </row>
  </sheetData>
  <sheetProtection algorithmName="SHA-512" hashValue="UTEpHU/DZ6hKjFl9D2D+NGPEu+bkXn686Uxvao8wPZ38zMTUWXz3KssRD3wMaciFv8pFj5xW2KwlOtriH4IeAQ==" saltValue="J3wmq6yYdgYBY7TkBEY5VQ==" spinCount="100000" sheet="1" objects="1" scenarios="1"/>
  <mergeCells count="2">
    <mergeCell ref="B236:C236"/>
    <mergeCell ref="A426:E426"/>
  </mergeCells>
  <hyperlinks>
    <hyperlink ref="C30" r:id="rId1" xr:uid="{0806A700-0542-45E0-8D56-323178C4F8E3}"/>
    <hyperlink ref="F42" r:id="rId2" xr:uid="{67B00604-AB2E-49DB-97F0-819254C1C57B}"/>
    <hyperlink ref="A43" r:id="rId3" xr:uid="{C8C08807-DF5E-4C78-BA6A-AD6A6E32ABC4}"/>
    <hyperlink ref="C110" r:id="rId4" xr:uid="{6C41A80A-F25F-4C03-986F-1C7C713A1176}"/>
    <hyperlink ref="A426" r:id="rId5" display="mailto:doh.information@doh.wa.gov" xr:uid="{C2505B04-78A1-4E65-ABA7-F18BA4E7DE88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6" width="9" style="11" customWidth="1"/>
    <col min="17" max="16384" width="9" style="11"/>
  </cols>
  <sheetData>
    <row r="1" spans="1:14" x14ac:dyDescent="0.25">
      <c r="A1" s="14" t="s">
        <v>1040</v>
      </c>
      <c r="B1" s="11" t="s">
        <v>1041</v>
      </c>
      <c r="C1" s="11" t="s">
        <v>1042</v>
      </c>
      <c r="D1" s="11" t="s">
        <v>1043</v>
      </c>
      <c r="E1" s="11" t="s">
        <v>1044</v>
      </c>
      <c r="F1" s="11" t="s">
        <v>1045</v>
      </c>
      <c r="G1" s="11" t="s">
        <v>1046</v>
      </c>
      <c r="H1" s="11" t="s">
        <v>1047</v>
      </c>
      <c r="I1" s="11" t="s">
        <v>1048</v>
      </c>
      <c r="J1" s="11" t="s">
        <v>1049</v>
      </c>
      <c r="K1" s="11" t="s">
        <v>1050</v>
      </c>
      <c r="L1" s="11" t="s">
        <v>1051</v>
      </c>
      <c r="M1" s="11" t="s">
        <v>1052</v>
      </c>
      <c r="N1" s="11" t="s">
        <v>1053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022</v>
      </c>
      <c r="C2" s="11" t="str">
        <f>SUBSTITUTE(LEFT(data!C98,49),",","")</f>
        <v>Lourdes Medical Center</v>
      </c>
      <c r="D2" s="11" t="str">
        <f>LEFT(data!C99, 49)</f>
        <v>520 North 4th Avenue</v>
      </c>
      <c r="E2" s="11" t="str">
        <f>LEFT(data!C100, 100)</f>
        <v>Pasco</v>
      </c>
      <c r="F2" s="11" t="str">
        <f>LEFT(data!C101, 2)</f>
        <v>WA</v>
      </c>
      <c r="G2" s="11" t="str">
        <f>LEFT(data!C102, 100)</f>
        <v>99301</v>
      </c>
      <c r="H2" s="11" t="str">
        <f>LEFT(data!C103, 100)</f>
        <v>Franklin</v>
      </c>
      <c r="I2" s="11" t="str">
        <f>LEFT(data!C104, 49)</f>
        <v>David Elgarico</v>
      </c>
      <c r="J2" s="11" t="str">
        <f>LEFT(data!C105, 49)</f>
        <v>Charles Pearce</v>
      </c>
      <c r="K2" s="11" t="str">
        <f>LEFT(data!C107, 49)</f>
        <v>509-547-7704</v>
      </c>
      <c r="L2" s="11" t="str">
        <f>LEFT(data!C108, 49)</f>
        <v>509-542-3070</v>
      </c>
      <c r="M2" s="11" t="str">
        <f>LEFT(data!C109, 49)</f>
        <v>Anita Kauffman</v>
      </c>
      <c r="N2" s="11" t="str">
        <f>LEFT(data!C110, 49)</f>
        <v>anita.kauffman@lourdesonline.org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8" width="8.6640625" style="9" customWidth="1"/>
    <col min="89" max="16384" width="8.6640625" style="9"/>
  </cols>
  <sheetData>
    <row r="1" spans="1:84" s="10" customFormat="1" ht="12.6" customHeight="1" x14ac:dyDescent="0.25">
      <c r="A1" s="12" t="s">
        <v>1054</v>
      </c>
      <c r="B1" s="12" t="s">
        <v>1055</v>
      </c>
      <c r="C1" s="12" t="s">
        <v>1056</v>
      </c>
      <c r="D1" s="12" t="s">
        <v>1057</v>
      </c>
      <c r="E1" s="12" t="s">
        <v>1058</v>
      </c>
      <c r="F1" s="12" t="s">
        <v>1059</v>
      </c>
      <c r="G1" s="12" t="s">
        <v>1060</v>
      </c>
      <c r="H1" s="12" t="s">
        <v>1061</v>
      </c>
      <c r="I1" s="12" t="s">
        <v>1062</v>
      </c>
      <c r="J1" s="12" t="s">
        <v>1063</v>
      </c>
      <c r="K1" s="12" t="s">
        <v>1064</v>
      </c>
      <c r="L1" s="12" t="s">
        <v>1065</v>
      </c>
      <c r="M1" s="12" t="s">
        <v>1066</v>
      </c>
      <c r="N1" s="12" t="s">
        <v>1067</v>
      </c>
      <c r="O1" s="12" t="s">
        <v>1068</v>
      </c>
      <c r="P1" s="12" t="s">
        <v>1069</v>
      </c>
      <c r="Q1" s="12" t="s">
        <v>1070</v>
      </c>
      <c r="R1" s="12" t="s">
        <v>1071</v>
      </c>
      <c r="S1" s="12" t="s">
        <v>1072</v>
      </c>
      <c r="T1" s="12" t="s">
        <v>1073</v>
      </c>
      <c r="U1" s="12" t="s">
        <v>1074</v>
      </c>
      <c r="V1" s="12" t="s">
        <v>1075</v>
      </c>
      <c r="W1" s="12" t="s">
        <v>1076</v>
      </c>
      <c r="X1" s="12" t="s">
        <v>1077</v>
      </c>
      <c r="Y1" s="12" t="s">
        <v>1078</v>
      </c>
      <c r="Z1" s="12" t="s">
        <v>1079</v>
      </c>
      <c r="AA1" s="12" t="s">
        <v>1080</v>
      </c>
      <c r="AB1" s="12" t="s">
        <v>1081</v>
      </c>
      <c r="AC1" s="12" t="s">
        <v>1082</v>
      </c>
      <c r="AD1" s="12" t="s">
        <v>1083</v>
      </c>
      <c r="AE1" s="12" t="s">
        <v>1084</v>
      </c>
      <c r="AF1" s="12" t="s">
        <v>1085</v>
      </c>
      <c r="AG1" s="12" t="s">
        <v>1086</v>
      </c>
      <c r="AH1" s="12" t="s">
        <v>1087</v>
      </c>
      <c r="AI1" s="12" t="s">
        <v>1088</v>
      </c>
      <c r="AJ1" s="12" t="s">
        <v>1089</v>
      </c>
      <c r="AK1" s="12" t="s">
        <v>1090</v>
      </c>
      <c r="AL1" s="12" t="s">
        <v>1091</v>
      </c>
      <c r="AM1" s="12" t="s">
        <v>1092</v>
      </c>
      <c r="AN1" s="12" t="s">
        <v>1093</v>
      </c>
      <c r="AO1" s="12" t="s">
        <v>1094</v>
      </c>
      <c r="AP1" s="12" t="s">
        <v>1095</v>
      </c>
      <c r="AQ1" s="12" t="s">
        <v>1096</v>
      </c>
      <c r="AR1" s="12" t="s">
        <v>1097</v>
      </c>
      <c r="AS1" s="12" t="s">
        <v>1098</v>
      </c>
      <c r="AT1" s="12" t="s">
        <v>1099</v>
      </c>
      <c r="AU1" s="12" t="s">
        <v>1100</v>
      </c>
      <c r="AV1" s="12" t="s">
        <v>1101</v>
      </c>
      <c r="AW1" s="12" t="s">
        <v>1102</v>
      </c>
      <c r="AX1" s="12" t="s">
        <v>1103</v>
      </c>
      <c r="AY1" s="12" t="s">
        <v>1104</v>
      </c>
      <c r="AZ1" s="12" t="s">
        <v>1105</v>
      </c>
      <c r="BA1" s="12" t="s">
        <v>1106</v>
      </c>
      <c r="BB1" s="12" t="s">
        <v>1107</v>
      </c>
      <c r="BC1" s="12" t="s">
        <v>1108</v>
      </c>
      <c r="BD1" s="12" t="s">
        <v>1109</v>
      </c>
      <c r="BE1" s="12" t="s">
        <v>1110</v>
      </c>
      <c r="BF1" s="12" t="s">
        <v>1111</v>
      </c>
      <c r="BG1" s="12" t="s">
        <v>1112</v>
      </c>
      <c r="BH1" s="12" t="s">
        <v>1113</v>
      </c>
      <c r="BI1" s="12" t="s">
        <v>1114</v>
      </c>
      <c r="BJ1" s="12" t="s">
        <v>1115</v>
      </c>
      <c r="BK1" s="12" t="s">
        <v>1116</v>
      </c>
      <c r="BL1" s="12" t="s">
        <v>1117</v>
      </c>
      <c r="BM1" s="12" t="s">
        <v>1118</v>
      </c>
      <c r="BN1" s="12" t="s">
        <v>1119</v>
      </c>
      <c r="BO1" s="12" t="s">
        <v>1120</v>
      </c>
      <c r="BP1" s="12" t="s">
        <v>1121</v>
      </c>
      <c r="BQ1" s="12" t="s">
        <v>1122</v>
      </c>
      <c r="BR1" s="12" t="s">
        <v>1123</v>
      </c>
      <c r="BS1" s="12" t="s">
        <v>1124</v>
      </c>
      <c r="BT1" s="12" t="s">
        <v>1125</v>
      </c>
      <c r="BU1" s="12" t="s">
        <v>1126</v>
      </c>
      <c r="BV1" s="12" t="s">
        <v>1127</v>
      </c>
      <c r="BW1" s="12" t="s">
        <v>1128</v>
      </c>
      <c r="BX1" s="12" t="s">
        <v>1129</v>
      </c>
      <c r="BY1" s="12" t="s">
        <v>1130</v>
      </c>
      <c r="BZ1" s="12" t="s">
        <v>1131</v>
      </c>
      <c r="CA1" s="12" t="s">
        <v>1132</v>
      </c>
      <c r="CB1" s="12" t="s">
        <v>1133</v>
      </c>
      <c r="CC1" s="12" t="s">
        <v>1134</v>
      </c>
      <c r="CD1" s="12" t="s">
        <v>1135</v>
      </c>
      <c r="CE1" s="12" t="s">
        <v>1136</v>
      </c>
      <c r="CF1" s="12" t="s">
        <v>1137</v>
      </c>
    </row>
    <row r="2" spans="1:84" s="169" customFormat="1" ht="12.6" customHeight="1" x14ac:dyDescent="0.25">
      <c r="A2" s="12" t="str">
        <f>RIGHT(data!C97,3)</f>
        <v>022</v>
      </c>
      <c r="B2" s="200" t="str">
        <f>RIGHT(data!C96,4)</f>
        <v>2024</v>
      </c>
      <c r="C2" s="12" t="s">
        <v>1138</v>
      </c>
      <c r="D2" s="199">
        <f>ROUND(N(data!C181),0)</f>
        <v>2872683</v>
      </c>
      <c r="E2" s="199">
        <f>ROUND(N(data!C182),0)</f>
        <v>81496</v>
      </c>
      <c r="F2" s="199">
        <f>ROUND(N(data!C183),0)</f>
        <v>380514</v>
      </c>
      <c r="G2" s="199">
        <f>ROUND(N(data!C184),0)</f>
        <v>3060737</v>
      </c>
      <c r="H2" s="199">
        <f>ROUND(N(data!C185),0)</f>
        <v>33183</v>
      </c>
      <c r="I2" s="199">
        <f>ROUND(N(data!C186),0)</f>
        <v>805105</v>
      </c>
      <c r="J2" s="199">
        <f>ROUND(N(data!C187)+N(data!C188),0)</f>
        <v>223492</v>
      </c>
      <c r="K2" s="199">
        <f>ROUND(N(data!C191),0)</f>
        <v>1446313</v>
      </c>
      <c r="L2" s="199">
        <f>ROUND(N(data!C192),0)</f>
        <v>406990</v>
      </c>
      <c r="M2" s="199">
        <f>ROUND(N(data!C195),0)</f>
        <v>670722</v>
      </c>
      <c r="N2" s="199">
        <f>ROUND(N(data!C196),0)</f>
        <v>194128</v>
      </c>
      <c r="O2" s="199">
        <f>ROUND(N(data!C199),0)</f>
        <v>0</v>
      </c>
      <c r="P2" s="199">
        <f>ROUND(N(data!C200),0)</f>
        <v>2888330</v>
      </c>
      <c r="Q2" s="199">
        <f>ROUND(N(data!C201),0)</f>
        <v>0</v>
      </c>
      <c r="R2" s="199">
        <f>ROUND(N(data!C204),0)</f>
        <v>0</v>
      </c>
      <c r="S2" s="199">
        <f>ROUND(N(data!C205),0)</f>
        <v>2188335</v>
      </c>
      <c r="T2" s="199">
        <f>ROUND(N(data!B211),0)</f>
        <v>5493514</v>
      </c>
      <c r="U2" s="199">
        <f>ROUND(N(data!C211),0)</f>
        <v>0</v>
      </c>
      <c r="V2" s="199">
        <f>ROUND(N(data!D211),0)</f>
        <v>0</v>
      </c>
      <c r="W2" s="199">
        <f>ROUND(N(data!B212),0)</f>
        <v>177616</v>
      </c>
      <c r="X2" s="199">
        <f>ROUND(N(data!C212),0)</f>
        <v>0</v>
      </c>
      <c r="Y2" s="199">
        <f>ROUND(N(data!D212),0)</f>
        <v>0</v>
      </c>
      <c r="Z2" s="199">
        <f>ROUND(N(data!B213),0)</f>
        <v>6840517</v>
      </c>
      <c r="AA2" s="199">
        <f>ROUND(N(data!C213),0)</f>
        <v>493912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0</v>
      </c>
      <c r="AG2" s="199">
        <f>ROUND(N(data!C215),0)</f>
        <v>0</v>
      </c>
      <c r="AH2" s="199">
        <f>ROUND(N(data!D215),0)</f>
        <v>0</v>
      </c>
      <c r="AI2" s="199">
        <f>ROUND(N(data!B216),0)</f>
        <v>4493562</v>
      </c>
      <c r="AJ2" s="199">
        <f>ROUND(N(data!C216),0)</f>
        <v>152821</v>
      </c>
      <c r="AK2" s="199">
        <f>ROUND(N(data!D216),0)</f>
        <v>0</v>
      </c>
      <c r="AL2" s="199">
        <f>ROUND(N(data!B217),0)</f>
        <v>6368926</v>
      </c>
      <c r="AM2" s="199">
        <f>ROUND(N(data!C217),0)</f>
        <v>1318372</v>
      </c>
      <c r="AN2" s="199">
        <f>ROUND(N(data!D217),0)</f>
        <v>0</v>
      </c>
      <c r="AO2" s="199">
        <f>ROUND(N(data!B218),0)</f>
        <v>55705</v>
      </c>
      <c r="AP2" s="199">
        <f>ROUND(N(data!C218),0)</f>
        <v>0</v>
      </c>
      <c r="AQ2" s="199">
        <f>ROUND(N(data!D218),0)</f>
        <v>0</v>
      </c>
      <c r="AR2" s="199">
        <f>ROUND(N(data!B219),0)</f>
        <v>351280</v>
      </c>
      <c r="AS2" s="199">
        <f>ROUND(N(data!C219),0)</f>
        <v>403652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769231</v>
      </c>
      <c r="AY2" s="199">
        <f>ROUND(N(data!C225),0)</f>
        <v>328625</v>
      </c>
      <c r="AZ2" s="199">
        <f>ROUND(N(data!D225),0)</f>
        <v>0</v>
      </c>
      <c r="BA2" s="199">
        <f>ROUND(N(data!B226),0)</f>
        <v>2408367</v>
      </c>
      <c r="BB2" s="199">
        <f>ROUND(N(data!C226),0)</f>
        <v>513610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0</v>
      </c>
      <c r="BH2" s="199">
        <f>ROUND(N(data!C228),0)</f>
        <v>0</v>
      </c>
      <c r="BI2" s="199">
        <f>ROUND(N(data!D228),0)</f>
        <v>0</v>
      </c>
      <c r="BJ2" s="199">
        <f>ROUND(N(data!B229),0)</f>
        <v>1683145</v>
      </c>
      <c r="BK2" s="199">
        <f>ROUND(N(data!C229),0)</f>
        <v>701148</v>
      </c>
      <c r="BL2" s="199">
        <f>ROUND(N(data!D229),0)</f>
        <v>0</v>
      </c>
      <c r="BM2" s="199">
        <f>ROUND(N(data!B230),0)</f>
        <v>5210346</v>
      </c>
      <c r="BN2" s="199">
        <f>ROUND(N(data!C230),0)</f>
        <v>544351</v>
      </c>
      <c r="BO2" s="199">
        <f>ROUND(N(data!D230),0)</f>
        <v>0</v>
      </c>
      <c r="BP2" s="199">
        <f>ROUND(N(data!B231),0)</f>
        <v>54937</v>
      </c>
      <c r="BQ2" s="199">
        <f>ROUND(N(data!C231),0)</f>
        <v>214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82931578</v>
      </c>
      <c r="BW2" s="199">
        <f>ROUND(N(data!C240),0)</f>
        <v>2873329</v>
      </c>
      <c r="BX2" s="199">
        <f>ROUND(N(data!C241),0)</f>
        <v>7481370</v>
      </c>
      <c r="BY2" s="199">
        <f>ROUND(N(data!C242),0)</f>
        <v>895770</v>
      </c>
      <c r="BZ2" s="199">
        <f>ROUND(N(data!C243),0)</f>
        <v>126670781</v>
      </c>
      <c r="CA2" s="199">
        <f>ROUND(N(data!C244),0)</f>
        <v>5668497</v>
      </c>
      <c r="CB2" s="199">
        <f>ROUND(N(data!C247),0)</f>
        <v>2289</v>
      </c>
      <c r="CC2" s="199">
        <f>ROUND(N(data!C249),0)</f>
        <v>-2491</v>
      </c>
      <c r="CD2" s="199">
        <f>ROUND(N(data!C250),0)</f>
        <v>6249371</v>
      </c>
      <c r="CE2" s="199">
        <f>ROUND(N(data!C254)+N(data!C255),0)</f>
        <v>0</v>
      </c>
      <c r="CF2" s="199">
        <f>ROUND(N(data!D237),0)</f>
        <v>14112885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1139</v>
      </c>
      <c r="B1" s="12" t="s">
        <v>1140</v>
      </c>
      <c r="C1" s="12" t="s">
        <v>1141</v>
      </c>
      <c r="D1" s="10" t="s">
        <v>1142</v>
      </c>
      <c r="E1" s="10" t="s">
        <v>1143</v>
      </c>
      <c r="F1" s="10" t="s">
        <v>1144</v>
      </c>
      <c r="G1" s="10" t="s">
        <v>1145</v>
      </c>
      <c r="H1" s="10" t="s">
        <v>1146</v>
      </c>
      <c r="I1" s="10" t="s">
        <v>1147</v>
      </c>
      <c r="J1" s="10" t="s">
        <v>1148</v>
      </c>
      <c r="K1" s="10" t="s">
        <v>1149</v>
      </c>
      <c r="L1" s="10" t="s">
        <v>1150</v>
      </c>
      <c r="M1" s="10" t="s">
        <v>1151</v>
      </c>
      <c r="N1" s="10" t="s">
        <v>1152</v>
      </c>
      <c r="O1" s="10" t="s">
        <v>1153</v>
      </c>
      <c r="P1" s="10" t="s">
        <v>1154</v>
      </c>
      <c r="Q1" s="10" t="s">
        <v>1155</v>
      </c>
      <c r="R1" s="10" t="s">
        <v>1156</v>
      </c>
      <c r="S1" s="10" t="s">
        <v>1157</v>
      </c>
      <c r="T1" s="10" t="s">
        <v>1158</v>
      </c>
      <c r="U1" s="10" t="s">
        <v>1159</v>
      </c>
      <c r="V1" s="10" t="s">
        <v>1160</v>
      </c>
      <c r="W1" s="10" t="s">
        <v>1161</v>
      </c>
      <c r="X1" s="10" t="s">
        <v>1162</v>
      </c>
      <c r="Y1" s="10" t="s">
        <v>1163</v>
      </c>
      <c r="Z1" s="10" t="s">
        <v>1164</v>
      </c>
      <c r="AA1" s="10" t="s">
        <v>1165</v>
      </c>
      <c r="AB1" s="10" t="s">
        <v>1166</v>
      </c>
      <c r="AC1" s="10" t="s">
        <v>1167</v>
      </c>
      <c r="AD1" s="10" t="s">
        <v>1168</v>
      </c>
      <c r="AE1" s="10" t="s">
        <v>1169</v>
      </c>
      <c r="AF1" s="10" t="s">
        <v>1170</v>
      </c>
      <c r="AG1" s="10" t="s">
        <v>1171</v>
      </c>
      <c r="AH1" s="10" t="s">
        <v>1172</v>
      </c>
      <c r="AI1" s="10" t="s">
        <v>1173</v>
      </c>
      <c r="AJ1" s="10" t="s">
        <v>1174</v>
      </c>
      <c r="AK1" s="10" t="s">
        <v>1175</v>
      </c>
      <c r="AL1" s="10" t="s">
        <v>1176</v>
      </c>
      <c r="AM1" s="10" t="s">
        <v>1177</v>
      </c>
      <c r="AN1" s="10" t="s">
        <v>1178</v>
      </c>
      <c r="AO1" s="10" t="s">
        <v>1179</v>
      </c>
      <c r="AP1" s="10" t="s">
        <v>1180</v>
      </c>
      <c r="AQ1" s="10" t="s">
        <v>1181</v>
      </c>
      <c r="AR1" s="10" t="s">
        <v>1182</v>
      </c>
      <c r="AS1" s="10" t="s">
        <v>1183</v>
      </c>
      <c r="AT1" s="10" t="s">
        <v>1184</v>
      </c>
      <c r="AU1" s="10" t="s">
        <v>1185</v>
      </c>
      <c r="AV1" s="10" t="s">
        <v>1186</v>
      </c>
      <c r="AW1" s="10" t="s">
        <v>1187</v>
      </c>
      <c r="AX1" s="10" t="s">
        <v>1188</v>
      </c>
      <c r="AY1" s="10" t="s">
        <v>1189</v>
      </c>
      <c r="AZ1" s="10" t="s">
        <v>1190</v>
      </c>
      <c r="BA1" s="10" t="s">
        <v>1191</v>
      </c>
      <c r="BB1" s="10" t="s">
        <v>1192</v>
      </c>
      <c r="BC1" s="10" t="s">
        <v>1193</v>
      </c>
      <c r="BD1" s="10" t="s">
        <v>1194</v>
      </c>
      <c r="BE1" s="10" t="s">
        <v>1195</v>
      </c>
      <c r="BF1" s="10" t="s">
        <v>1196</v>
      </c>
      <c r="BG1" s="10" t="s">
        <v>1197</v>
      </c>
      <c r="BH1" s="10" t="s">
        <v>1198</v>
      </c>
      <c r="BI1" s="10" t="s">
        <v>1199</v>
      </c>
      <c r="BJ1" s="10" t="s">
        <v>1200</v>
      </c>
      <c r="BK1" s="10" t="s">
        <v>1201</v>
      </c>
      <c r="BL1" s="10" t="s">
        <v>1202</v>
      </c>
      <c r="BM1" s="10" t="s">
        <v>1203</v>
      </c>
      <c r="BN1" s="10" t="s">
        <v>1204</v>
      </c>
      <c r="BO1" s="10" t="s">
        <v>1205</v>
      </c>
      <c r="BP1" s="10" t="s">
        <v>1206</v>
      </c>
      <c r="BQ1" s="10" t="s">
        <v>1207</v>
      </c>
      <c r="BR1" s="10" t="s">
        <v>1208</v>
      </c>
      <c r="BS1" s="10" t="s">
        <v>1209</v>
      </c>
    </row>
    <row r="2" spans="1:87" s="169" customFormat="1" ht="12.6" customHeight="1" x14ac:dyDescent="0.25">
      <c r="A2" s="12" t="str">
        <f>RIGHT(data!C97,3)</f>
        <v>022</v>
      </c>
      <c r="B2" s="12" t="str">
        <f>RIGHT(data!C96,4)</f>
        <v>2024</v>
      </c>
      <c r="C2" s="12" t="s">
        <v>1138</v>
      </c>
      <c r="D2" s="198">
        <f>ROUND(N(data!C127),0)</f>
        <v>1329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6805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6</v>
      </c>
      <c r="M2" s="198">
        <f>ROUND(N(data!C133),0)</f>
        <v>0</v>
      </c>
      <c r="N2" s="198">
        <f>ROUND(N(data!C134),0)</f>
        <v>19</v>
      </c>
      <c r="O2" s="198">
        <f>ROUND(N(data!C135),0)</f>
        <v>0</v>
      </c>
      <c r="P2" s="198">
        <f>ROUND(N(data!C136),0)</f>
        <v>0</v>
      </c>
      <c r="Q2" s="198">
        <f>ROUND(N(data!C137),0)</f>
        <v>10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95</v>
      </c>
      <c r="X2" s="198">
        <f>ROUND(N(data!C145),0)</f>
        <v>0</v>
      </c>
      <c r="Y2" s="198">
        <f>ROUND(N(data!B154),0)</f>
        <v>507</v>
      </c>
      <c r="Z2" s="198">
        <f>ROUND(N(data!B155),0)</f>
        <v>2602</v>
      </c>
      <c r="AA2" s="198">
        <f>ROUND(N(data!B156),0)</f>
        <v>0</v>
      </c>
      <c r="AB2" s="198">
        <f>ROUND(N(data!B157),0)</f>
        <v>23330269</v>
      </c>
      <c r="AC2" s="198">
        <f>ROUND(N(data!B158),0)</f>
        <v>85014600</v>
      </c>
      <c r="AD2" s="198">
        <f>ROUND(N(data!C154),0)</f>
        <v>36</v>
      </c>
      <c r="AE2" s="198">
        <f>ROUND(N(data!C155),0)</f>
        <v>43</v>
      </c>
      <c r="AF2" s="198">
        <f>ROUND(N(data!C156),0)</f>
        <v>0</v>
      </c>
      <c r="AG2" s="198">
        <f>ROUND(N(data!C157),0)</f>
        <v>1576694</v>
      </c>
      <c r="AH2" s="198">
        <f>ROUND(N(data!C158),0)</f>
        <v>4328696</v>
      </c>
      <c r="AI2" s="198">
        <f>ROUND(N(data!D154),0)</f>
        <v>786</v>
      </c>
      <c r="AJ2" s="198">
        <f>ROUND(N(data!D155),0)</f>
        <v>4160</v>
      </c>
      <c r="AK2" s="198">
        <f>ROUND(N(data!D156),0)</f>
        <v>0</v>
      </c>
      <c r="AL2" s="198">
        <f>ROUND(N(data!D157),0)</f>
        <v>52907089</v>
      </c>
      <c r="AM2" s="198">
        <f>ROUND(N(data!D158),0)</f>
        <v>189129430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G10" sqref="G10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1210</v>
      </c>
      <c r="B1" s="12" t="s">
        <v>1211</v>
      </c>
      <c r="C1" s="12" t="s">
        <v>1212</v>
      </c>
      <c r="D1" s="10" t="s">
        <v>1213</v>
      </c>
      <c r="E1" s="10" t="s">
        <v>1214</v>
      </c>
      <c r="F1" s="10" t="s">
        <v>1215</v>
      </c>
      <c r="G1" s="10" t="s">
        <v>1216</v>
      </c>
      <c r="H1" s="10" t="s">
        <v>1217</v>
      </c>
      <c r="I1" s="10" t="s">
        <v>1218</v>
      </c>
      <c r="J1" s="10" t="s">
        <v>1219</v>
      </c>
      <c r="K1" s="10" t="s">
        <v>1220</v>
      </c>
      <c r="L1" s="10" t="s">
        <v>1221</v>
      </c>
      <c r="M1" s="10" t="s">
        <v>1222</v>
      </c>
      <c r="N1" s="10" t="s">
        <v>1223</v>
      </c>
      <c r="O1" s="10" t="s">
        <v>1224</v>
      </c>
      <c r="P1" s="10" t="s">
        <v>1225</v>
      </c>
      <c r="Q1" s="10" t="s">
        <v>1226</v>
      </c>
      <c r="R1" s="10" t="s">
        <v>1227</v>
      </c>
      <c r="S1" s="10" t="s">
        <v>1228</v>
      </c>
      <c r="T1" s="10" t="s">
        <v>1229</v>
      </c>
      <c r="U1" s="10" t="s">
        <v>1230</v>
      </c>
      <c r="V1" s="10" t="s">
        <v>1231</v>
      </c>
      <c r="W1" s="10" t="s">
        <v>1232</v>
      </c>
      <c r="X1" s="10" t="s">
        <v>1233</v>
      </c>
      <c r="Y1" s="10" t="s">
        <v>1234</v>
      </c>
      <c r="Z1" s="10" t="s">
        <v>1235</v>
      </c>
      <c r="AA1" s="10" t="s">
        <v>1236</v>
      </c>
      <c r="AB1" s="10" t="s">
        <v>1237</v>
      </c>
      <c r="AC1" s="10" t="s">
        <v>1238</v>
      </c>
      <c r="AD1" s="10" t="s">
        <v>1239</v>
      </c>
      <c r="AE1" s="10" t="s">
        <v>1240</v>
      </c>
      <c r="AF1" s="10" t="s">
        <v>1241</v>
      </c>
      <c r="AG1" s="10" t="s">
        <v>1242</v>
      </c>
      <c r="AH1" s="10" t="s">
        <v>1243</v>
      </c>
      <c r="AI1" s="10" t="s">
        <v>1244</v>
      </c>
      <c r="AJ1" s="10" t="s">
        <v>1245</v>
      </c>
      <c r="AK1" s="10" t="s">
        <v>1246</v>
      </c>
      <c r="AL1" s="10" t="s">
        <v>1247</v>
      </c>
      <c r="AM1" s="10" t="s">
        <v>1248</v>
      </c>
      <c r="AN1" s="10" t="s">
        <v>1249</v>
      </c>
      <c r="AO1" s="10" t="s">
        <v>1250</v>
      </c>
      <c r="AP1" s="10" t="s">
        <v>1251</v>
      </c>
      <c r="AQ1" s="10" t="s">
        <v>1252</v>
      </c>
      <c r="AR1" s="10" t="s">
        <v>1253</v>
      </c>
      <c r="AS1" s="10" t="s">
        <v>1254</v>
      </c>
      <c r="AT1" s="10" t="s">
        <v>1255</v>
      </c>
      <c r="AU1" s="10" t="s">
        <v>1256</v>
      </c>
      <c r="AV1" s="10" t="s">
        <v>1257</v>
      </c>
      <c r="AW1" s="10" t="s">
        <v>1258</v>
      </c>
      <c r="AX1" s="10" t="s">
        <v>1259</v>
      </c>
      <c r="AY1" s="10" t="s">
        <v>1260</v>
      </c>
      <c r="AZ1" s="10" t="s">
        <v>1261</v>
      </c>
      <c r="BA1" s="10" t="s">
        <v>1262</v>
      </c>
      <c r="BB1" s="10" t="s">
        <v>1263</v>
      </c>
      <c r="BC1" s="10" t="s">
        <v>1264</v>
      </c>
      <c r="BD1" s="10" t="s">
        <v>1265</v>
      </c>
      <c r="BE1" s="10" t="s">
        <v>1266</v>
      </c>
      <c r="BF1" s="10" t="s">
        <v>1267</v>
      </c>
      <c r="BG1" s="10" t="s">
        <v>1268</v>
      </c>
      <c r="BH1" s="10" t="s">
        <v>1269</v>
      </c>
      <c r="BI1" s="10" t="s">
        <v>1270</v>
      </c>
      <c r="BJ1" s="10" t="s">
        <v>1271</v>
      </c>
      <c r="BK1" s="10" t="s">
        <v>1272</v>
      </c>
      <c r="BL1" s="10" t="s">
        <v>1273</v>
      </c>
      <c r="BM1" s="10" t="s">
        <v>1274</v>
      </c>
      <c r="BN1" s="10" t="s">
        <v>1275</v>
      </c>
      <c r="BO1" s="10" t="s">
        <v>1276</v>
      </c>
      <c r="BP1" s="10" t="s">
        <v>1277</v>
      </c>
      <c r="BQ1" s="10" t="s">
        <v>1278</v>
      </c>
      <c r="BR1" s="10" t="s">
        <v>1279</v>
      </c>
      <c r="BS1" s="10" t="s">
        <v>1280</v>
      </c>
      <c r="BT1" s="10" t="s">
        <v>1281</v>
      </c>
      <c r="BU1" s="10" t="s">
        <v>1282</v>
      </c>
      <c r="BV1" s="10" t="s">
        <v>1283</v>
      </c>
      <c r="BW1" s="10" t="s">
        <v>1284</v>
      </c>
      <c r="BX1" s="10" t="s">
        <v>1285</v>
      </c>
      <c r="BY1" s="10" t="s">
        <v>1286</v>
      </c>
      <c r="BZ1" s="10" t="s">
        <v>1287</v>
      </c>
      <c r="CA1" s="10" t="s">
        <v>1288</v>
      </c>
      <c r="CB1" s="10" t="s">
        <v>1289</v>
      </c>
      <c r="CC1" s="10" t="s">
        <v>1290</v>
      </c>
      <c r="CD1" s="10" t="s">
        <v>1291</v>
      </c>
      <c r="CE1" s="10" t="s">
        <v>1292</v>
      </c>
      <c r="CF1" s="10" t="s">
        <v>1293</v>
      </c>
      <c r="CG1" s="10" t="s">
        <v>1294</v>
      </c>
      <c r="CH1" s="10" t="s">
        <v>1295</v>
      </c>
      <c r="CI1" s="10" t="s">
        <v>1296</v>
      </c>
      <c r="CJ1" s="10" t="s">
        <v>1297</v>
      </c>
      <c r="CK1" s="10" t="s">
        <v>1298</v>
      </c>
      <c r="CL1" s="10" t="s">
        <v>1299</v>
      </c>
      <c r="CM1" s="10" t="s">
        <v>1300</v>
      </c>
      <c r="CN1" s="10" t="s">
        <v>1301</v>
      </c>
      <c r="CO1" s="10" t="s">
        <v>1302</v>
      </c>
      <c r="CP1" s="10" t="s">
        <v>1303</v>
      </c>
      <c r="CQ1" s="197" t="s">
        <v>1304</v>
      </c>
      <c r="CR1" s="197" t="s">
        <v>1305</v>
      </c>
      <c r="CS1" s="197" t="s">
        <v>1306</v>
      </c>
      <c r="CT1" s="197" t="s">
        <v>1307</v>
      </c>
      <c r="CU1" s="197" t="s">
        <v>1308</v>
      </c>
      <c r="CV1" s="197" t="s">
        <v>1309</v>
      </c>
      <c r="CW1" s="197" t="s">
        <v>1310</v>
      </c>
      <c r="CX1" s="197" t="s">
        <v>1311</v>
      </c>
      <c r="CY1" s="197" t="s">
        <v>1312</v>
      </c>
      <c r="CZ1" s="197" t="s">
        <v>1313</v>
      </c>
      <c r="DA1" s="197" t="s">
        <v>1314</v>
      </c>
      <c r="DB1" s="197" t="s">
        <v>1315</v>
      </c>
      <c r="DC1" s="197" t="s">
        <v>1316</v>
      </c>
      <c r="DD1" s="197" t="s">
        <v>1317</v>
      </c>
      <c r="DE1" s="10" t="s">
        <v>1318</v>
      </c>
      <c r="DF1" s="10" t="s">
        <v>1319</v>
      </c>
      <c r="DG1" s="10" t="s">
        <v>1320</v>
      </c>
      <c r="DH1" s="10" t="s">
        <v>1321</v>
      </c>
    </row>
    <row r="2" spans="1:112" s="169" customFormat="1" ht="12.6" customHeight="1" x14ac:dyDescent="0.25">
      <c r="A2" s="199" t="str">
        <f>RIGHT(data!C97,3)</f>
        <v>022</v>
      </c>
      <c r="B2" s="200" t="str">
        <f>RIGHT(data!C96,4)</f>
        <v>2024</v>
      </c>
      <c r="C2" s="12" t="s">
        <v>1138</v>
      </c>
      <c r="D2" s="198">
        <f>ROUND(N(data!C266),0)</f>
        <v>-1122713</v>
      </c>
      <c r="E2" s="198">
        <f>ROUND(N(data!C267),0)</f>
        <v>0</v>
      </c>
      <c r="F2" s="198">
        <f>ROUND(N(data!C268),0)</f>
        <v>53195165</v>
      </c>
      <c r="G2" s="198">
        <f>ROUND(N(data!C269),0)</f>
        <v>28958178</v>
      </c>
      <c r="H2" s="198">
        <f>ROUND(N(data!C270),0)</f>
        <v>1398544</v>
      </c>
      <c r="I2" s="198">
        <f>ROUND(N(data!C271),0)</f>
        <v>232218</v>
      </c>
      <c r="J2" s="198">
        <f>ROUND(N(data!C272),0)</f>
        <v>0</v>
      </c>
      <c r="K2" s="198">
        <f>ROUND(N(data!C273),0)</f>
        <v>2918015</v>
      </c>
      <c r="L2" s="198">
        <f>ROUND(N(data!C274),0)</f>
        <v>1865659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5493514</v>
      </c>
      <c r="R2" s="198">
        <f>ROUND(N(data!C284),0)</f>
        <v>177616</v>
      </c>
      <c r="S2" s="198">
        <f>ROUND(N(data!C285),0)</f>
        <v>7334430</v>
      </c>
      <c r="T2" s="198">
        <f>ROUND(N(data!C286),0)</f>
        <v>0</v>
      </c>
      <c r="U2" s="198">
        <f>ROUND(N(data!C287),0)</f>
        <v>0</v>
      </c>
      <c r="V2" s="198">
        <f>ROUND(N(data!C288),0)</f>
        <v>12333686</v>
      </c>
      <c r="W2" s="198">
        <f>ROUND(N(data!C289),0)</f>
        <v>55706</v>
      </c>
      <c r="X2" s="198">
        <f>ROUND(N(data!C290),0)</f>
        <v>754928</v>
      </c>
      <c r="Y2" s="198">
        <f>ROUND(N(data!C291),0)</f>
        <v>0</v>
      </c>
      <c r="Z2" s="198">
        <f>ROUND(N(data!C292),0)</f>
        <v>12213978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2466887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7202705</v>
      </c>
      <c r="AK2" s="198">
        <f>ROUND(N(data!C316),0)</f>
        <v>2849827</v>
      </c>
      <c r="AL2" s="198">
        <f>ROUND(N(data!C317),0)</f>
        <v>284767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840560</v>
      </c>
      <c r="AR2" s="198">
        <f>ROUND(N(data!C323),0)</f>
        <v>353851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19133222</v>
      </c>
      <c r="AZ2" s="198">
        <f>ROUND(N(data!C335),0)</f>
        <v>0</v>
      </c>
      <c r="BA2" s="198">
        <f>ROUND(N(data!C336),0)</f>
        <v>29610306</v>
      </c>
      <c r="BB2" s="198">
        <f>ROUND(N(data!C337),0)</f>
        <v>0</v>
      </c>
      <c r="BC2" s="198">
        <f>ROUND(N(data!C338),0)</f>
        <v>1225073</v>
      </c>
      <c r="BD2" s="198">
        <f>ROUND(N(data!C339),0)</f>
        <v>0</v>
      </c>
      <c r="BE2" s="198">
        <f>ROUND(N(data!C343),0)</f>
        <v>0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-16826770</v>
      </c>
      <c r="BJ2" s="198">
        <f>ROUND(N(data!C349),0)</f>
        <v>0</v>
      </c>
      <c r="BK2" s="198">
        <f>ROUND(N(data!CE60),2)</f>
        <v>422.65</v>
      </c>
      <c r="BL2" s="198">
        <f>ROUND(N(data!C358),0)</f>
        <v>77814052</v>
      </c>
      <c r="BM2" s="198">
        <f>ROUND(N(data!C359),0)</f>
        <v>278472726</v>
      </c>
      <c r="BN2" s="198">
        <f>ROUND(N(data!C363),0)</f>
        <v>226521324</v>
      </c>
      <c r="BO2" s="198">
        <f>ROUND(N(data!C364),0)</f>
        <v>6246880</v>
      </c>
      <c r="BP2" s="198">
        <f>ROUND(N(data!C365),0)</f>
        <v>0</v>
      </c>
      <c r="BQ2" s="198">
        <f>ROUND(N(data!D381),0)</f>
        <v>715743</v>
      </c>
      <c r="BR2" s="198">
        <f>ROUND(N(data!C370),0)</f>
        <v>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4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74001</v>
      </c>
      <c r="CA2" s="198">
        <f>ROUND(N(data!C379),0)</f>
        <v>180397</v>
      </c>
      <c r="CB2" s="198">
        <f>ROUND(N(data!C380),0)</f>
        <v>461341</v>
      </c>
      <c r="CC2" s="198">
        <f>ROUND(N(data!C382),0)</f>
        <v>0</v>
      </c>
      <c r="CD2" s="198">
        <f>ROUND(N(data!C389),0)</f>
        <v>40872575</v>
      </c>
      <c r="CE2" s="198">
        <f>ROUND(N(data!C390),0)</f>
        <v>7457210</v>
      </c>
      <c r="CF2" s="198">
        <f>ROUND(N(data!C391),0)</f>
        <v>5394390</v>
      </c>
      <c r="CG2" s="198">
        <f>ROUND(N(data!C392),0)</f>
        <v>21683993</v>
      </c>
      <c r="CH2" s="198">
        <f>ROUND(N(data!C393),0)</f>
        <v>1274257</v>
      </c>
      <c r="CI2" s="198">
        <f>ROUND(N(data!C394),0)</f>
        <v>11382371</v>
      </c>
      <c r="CJ2" s="198">
        <f>ROUND(N(data!C395),0)</f>
        <v>2087943</v>
      </c>
      <c r="CK2" s="198">
        <f>ROUND(N(data!C396),0)</f>
        <v>1853302</v>
      </c>
      <c r="CL2" s="198">
        <f>ROUND(N(data!C397),0)</f>
        <v>0</v>
      </c>
      <c r="CM2" s="198">
        <f>ROUND(N(data!C398),0)</f>
        <v>0</v>
      </c>
      <c r="CN2" s="198">
        <f>ROUND(N(data!C399),0)</f>
        <v>2188335</v>
      </c>
      <c r="CO2" s="198">
        <f>ROUND(N(data!C362),0)</f>
        <v>14112885</v>
      </c>
      <c r="CP2" s="198">
        <f>ROUND(N(data!D415),0)</f>
        <v>14669096</v>
      </c>
      <c r="CQ2" s="52">
        <f>ROUND(N(data!C401),0)</f>
        <v>0</v>
      </c>
      <c r="CR2" s="52">
        <f>ROUND(N(data!C402),0)</f>
        <v>1314657</v>
      </c>
      <c r="CS2" s="52">
        <f>ROUND(N(data!C403),0)</f>
        <v>788190</v>
      </c>
      <c r="CT2" s="52">
        <f>ROUND(N(data!C404),0)</f>
        <v>864851</v>
      </c>
      <c r="CU2" s="52">
        <f>ROUND(N(data!C405),0)</f>
        <v>168237</v>
      </c>
      <c r="CV2" s="52">
        <f>ROUND(N(data!C406),0)</f>
        <v>484597</v>
      </c>
      <c r="CW2" s="52">
        <f>ROUND(N(data!C407),0)</f>
        <v>0</v>
      </c>
      <c r="CX2" s="52">
        <f>ROUND(N(data!C408),0)</f>
        <v>2858943</v>
      </c>
      <c r="CY2" s="52">
        <f>ROUND(N(data!C409),0)</f>
        <v>3654318</v>
      </c>
      <c r="CZ2" s="52">
        <f>ROUND(N(data!C410),0)</f>
        <v>0</v>
      </c>
      <c r="DA2" s="52">
        <f>ROUND(N(data!C411),0)</f>
        <v>137709</v>
      </c>
      <c r="DB2" s="52">
        <f>ROUND(N(data!C412),0)</f>
        <v>2888330</v>
      </c>
      <c r="DC2" s="52">
        <f>ROUND(N(data!C413),0)</f>
        <v>0</v>
      </c>
      <c r="DD2" s="52">
        <f>ROUND(N(data!C414),0)</f>
        <v>1509264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KcVRPP6HE/FiusqjS2ekUZaEOkwO5gkr9XhYBro6TCwrZNBtzcD7jeu34OXOcZh6mpPGO+tqIV1FUjU1WC6FRQ==" saltValue="YbB5iMwqiH1Rx1+/mG64oQ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1322</v>
      </c>
      <c r="B1" s="12" t="s">
        <v>1323</v>
      </c>
      <c r="C1" s="10" t="s">
        <v>1324</v>
      </c>
      <c r="D1" s="12" t="s">
        <v>1325</v>
      </c>
      <c r="E1" s="10" t="s">
        <v>1326</v>
      </c>
      <c r="F1" s="10" t="s">
        <v>1327</v>
      </c>
      <c r="G1" s="10" t="s">
        <v>1328</v>
      </c>
      <c r="H1" s="10" t="s">
        <v>1329</v>
      </c>
      <c r="I1" s="10" t="s">
        <v>1330</v>
      </c>
      <c r="J1" s="10" t="s">
        <v>1331</v>
      </c>
      <c r="K1" s="10" t="s">
        <v>1332</v>
      </c>
      <c r="L1" s="10" t="s">
        <v>1333</v>
      </c>
      <c r="M1" s="10" t="s">
        <v>1334</v>
      </c>
      <c r="N1" s="10" t="s">
        <v>1335</v>
      </c>
      <c r="O1" s="10" t="s">
        <v>1336</v>
      </c>
      <c r="P1" s="10" t="s">
        <v>1304</v>
      </c>
      <c r="Q1" s="10" t="s">
        <v>1305</v>
      </c>
      <c r="R1" s="10" t="s">
        <v>1306</v>
      </c>
      <c r="S1" s="10" t="s">
        <v>1307</v>
      </c>
      <c r="T1" s="10" t="s">
        <v>1308</v>
      </c>
      <c r="U1" s="10" t="s">
        <v>1309</v>
      </c>
      <c r="V1" s="10" t="s">
        <v>1310</v>
      </c>
      <c r="W1" s="10" t="s">
        <v>1311</v>
      </c>
      <c r="X1" s="10" t="s">
        <v>1312</v>
      </c>
      <c r="Y1" s="10" t="s">
        <v>1313</v>
      </c>
      <c r="Z1" s="10" t="s">
        <v>1314</v>
      </c>
      <c r="AA1" s="10" t="s">
        <v>1315</v>
      </c>
      <c r="AB1" s="10" t="s">
        <v>1316</v>
      </c>
      <c r="AC1" s="10" t="s">
        <v>1317</v>
      </c>
      <c r="AD1" s="10" t="s">
        <v>1337</v>
      </c>
      <c r="AE1" s="10" t="s">
        <v>1338</v>
      </c>
      <c r="AF1" s="10" t="s">
        <v>1339</v>
      </c>
      <c r="AG1" s="10" t="s">
        <v>1340</v>
      </c>
      <c r="AH1" s="10" t="s">
        <v>1341</v>
      </c>
      <c r="AI1" s="10" t="s">
        <v>1342</v>
      </c>
      <c r="AJ1" s="10" t="s">
        <v>1343</v>
      </c>
      <c r="AK1" s="10" t="s">
        <v>1344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022</v>
      </c>
      <c r="B2" s="200" t="str">
        <f>RIGHT(data!$C$96,4)</f>
        <v>2024</v>
      </c>
      <c r="C2" s="12" t="str">
        <f>data!C$55</f>
        <v>6010</v>
      </c>
      <c r="D2" s="12" t="s">
        <v>1138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11977</v>
      </c>
      <c r="K2" s="198">
        <f>ROUND(N(data!C65), 0)</f>
        <v>0</v>
      </c>
      <c r="L2" s="198">
        <f>ROUND(N(data!C66), 0)</f>
        <v>0</v>
      </c>
      <c r="M2" s="198">
        <f>ROUND(N(data!C67), 0)</f>
        <v>34975</v>
      </c>
      <c r="N2" s="198">
        <f>ROUND(N(data!C68), 0)</f>
        <v>0</v>
      </c>
      <c r="O2" s="198">
        <f>ROUND(N(data!C69), 0)</f>
        <v>1711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1711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2671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022</v>
      </c>
      <c r="B3" s="200" t="str">
        <f>RIGHT(data!$C$96,4)</f>
        <v>2024</v>
      </c>
      <c r="C3" s="12" t="str">
        <f>data!D$55</f>
        <v>6030</v>
      </c>
      <c r="D3" s="12" t="s">
        <v>1138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226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226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022</v>
      </c>
      <c r="B4" s="200" t="str">
        <f>RIGHT(data!$C$96,4)</f>
        <v>2024</v>
      </c>
      <c r="C4" s="12" t="str">
        <f>data!E$55</f>
        <v>6070</v>
      </c>
      <c r="D4" s="12" t="s">
        <v>1138</v>
      </c>
      <c r="E4" s="198">
        <f>ROUND(N(data!E59), 0)</f>
        <v>4065</v>
      </c>
      <c r="F4" s="271">
        <f>ROUND(N(data!E60), 2)</f>
        <v>81.62</v>
      </c>
      <c r="G4" s="198">
        <f>ROUND(N(data!E61), 0)</f>
        <v>3739980</v>
      </c>
      <c r="H4" s="198">
        <f>ROUND(N(data!E62), 0)</f>
        <v>682360</v>
      </c>
      <c r="I4" s="198">
        <f>ROUND(N(data!E63), 0)</f>
        <v>0</v>
      </c>
      <c r="J4" s="198">
        <f>ROUND(N(data!E64), 0)</f>
        <v>306104</v>
      </c>
      <c r="K4" s="198">
        <f>ROUND(N(data!E65), 0)</f>
        <v>0</v>
      </c>
      <c r="L4" s="198">
        <f>ROUND(N(data!E66), 0)</f>
        <v>15238</v>
      </c>
      <c r="M4" s="198">
        <f>ROUND(N(data!E67), 0)</f>
        <v>179311</v>
      </c>
      <c r="N4" s="198">
        <f>ROUND(N(data!E68), 0)</f>
        <v>11567</v>
      </c>
      <c r="O4" s="198">
        <f>ROUND(N(data!E69), 0)</f>
        <v>375191</v>
      </c>
      <c r="P4" s="198">
        <f>ROUND(N(data!E70), 0)</f>
        <v>0</v>
      </c>
      <c r="Q4" s="198">
        <f>ROUND(N(data!E71), 0)</f>
        <v>323790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41302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10098</v>
      </c>
      <c r="AD4" s="198">
        <f>ROUND(N(data!E84), 0)</f>
        <v>0</v>
      </c>
      <c r="AE4" s="198">
        <f>ROUND(N(data!E89), 0)</f>
        <v>17451321</v>
      </c>
      <c r="AF4" s="198">
        <f>ROUND(N(data!E87), 0)</f>
        <v>16362404</v>
      </c>
      <c r="AG4" s="198">
        <f>ROUND(N(data!E90), 0)</f>
        <v>13692</v>
      </c>
      <c r="AH4" s="198">
        <f>ROUND(N(data!E91), 0)</f>
        <v>67448</v>
      </c>
      <c r="AI4" s="198">
        <f>ROUND(N(data!E92), 0)</f>
        <v>0</v>
      </c>
      <c r="AJ4" s="198">
        <f>ROUND(N(data!E93), 0)</f>
        <v>0</v>
      </c>
      <c r="AK4" s="271">
        <f>ROUND(N(data!E94), 2)</f>
        <v>32.049999999999997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022</v>
      </c>
      <c r="B5" s="200" t="str">
        <f>RIGHT(data!$C$96,4)</f>
        <v>2024</v>
      </c>
      <c r="C5" s="12" t="str">
        <f>data!F$55</f>
        <v>6100</v>
      </c>
      <c r="D5" s="12" t="s">
        <v>1138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022</v>
      </c>
      <c r="B6" s="200" t="str">
        <f>RIGHT(data!$C$96,4)</f>
        <v>2024</v>
      </c>
      <c r="C6" s="12" t="str">
        <f>data!G$55</f>
        <v>6120</v>
      </c>
      <c r="D6" s="12" t="s">
        <v>1138</v>
      </c>
      <c r="E6" s="198">
        <f>ROUND(N(data!G59), 0)</f>
        <v>2373</v>
      </c>
      <c r="F6" s="271">
        <f>ROUND(N(data!G60), 2)</f>
        <v>13.67</v>
      </c>
      <c r="G6" s="198">
        <f>ROUND(N(data!G61), 0)</f>
        <v>1321173</v>
      </c>
      <c r="H6" s="198">
        <f>ROUND(N(data!G62), 0)</f>
        <v>241048</v>
      </c>
      <c r="I6" s="198">
        <f>ROUND(N(data!G63), 0)</f>
        <v>43591</v>
      </c>
      <c r="J6" s="198">
        <f>ROUND(N(data!G64), 0)</f>
        <v>47672</v>
      </c>
      <c r="K6" s="198">
        <f>ROUND(N(data!G65), 0)</f>
        <v>0</v>
      </c>
      <c r="L6" s="198">
        <f>ROUND(N(data!G66), 0)</f>
        <v>962706</v>
      </c>
      <c r="M6" s="198">
        <f>ROUND(N(data!G67), 0)</f>
        <v>67269</v>
      </c>
      <c r="N6" s="198">
        <f>ROUND(N(data!G68), 0)</f>
        <v>2962</v>
      </c>
      <c r="O6" s="198">
        <f>ROUND(N(data!G69), 0)</f>
        <v>245463</v>
      </c>
      <c r="P6" s="198">
        <f>ROUND(N(data!G70), 0)</f>
        <v>0</v>
      </c>
      <c r="Q6" s="198">
        <f>ROUND(N(data!G71), 0)</f>
        <v>237562</v>
      </c>
      <c r="R6" s="198">
        <f>ROUND(N(data!G72), 0)</f>
        <v>0</v>
      </c>
      <c r="S6" s="198">
        <f>ROUND(N(data!G73), 0)</f>
        <v>553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5288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2060</v>
      </c>
      <c r="AD6" s="198">
        <f>ROUND(N(data!G84), 0)</f>
        <v>0</v>
      </c>
      <c r="AE6" s="198">
        <f>ROUND(N(data!G89), 0)</f>
        <v>7908597</v>
      </c>
      <c r="AF6" s="198">
        <f>ROUND(N(data!G87), 0)</f>
        <v>7908597</v>
      </c>
      <c r="AG6" s="198">
        <f>ROUND(N(data!G90), 0)</f>
        <v>5137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022</v>
      </c>
      <c r="B7" s="200" t="str">
        <f>RIGHT(data!$C$96,4)</f>
        <v>2024</v>
      </c>
      <c r="C7" s="12" t="str">
        <f>data!H$55</f>
        <v>6140</v>
      </c>
      <c r="D7" s="12" t="s">
        <v>1138</v>
      </c>
      <c r="E7" s="198">
        <f>ROUND(N(data!H59), 0)</f>
        <v>0</v>
      </c>
      <c r="F7" s="271">
        <f>ROUND(N(data!H60), 2)</f>
        <v>0.19</v>
      </c>
      <c r="G7" s="198">
        <f>ROUND(N(data!H61), 0)</f>
        <v>8053</v>
      </c>
      <c r="H7" s="198">
        <f>ROUND(N(data!H62), 0)</f>
        <v>1469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022</v>
      </c>
      <c r="B8" s="200" t="str">
        <f>RIGHT(data!$C$96,4)</f>
        <v>2024</v>
      </c>
      <c r="C8" s="12" t="str">
        <f>data!I$55</f>
        <v>6150</v>
      </c>
      <c r="D8" s="12" t="s">
        <v>1138</v>
      </c>
      <c r="E8" s="198">
        <f>ROUND(N(data!I59), 0)</f>
        <v>0</v>
      </c>
      <c r="F8" s="271">
        <f>ROUND(N(data!I60), 2)</f>
        <v>1</v>
      </c>
      <c r="G8" s="198">
        <f>ROUND(N(data!I61), 0)</f>
        <v>5000</v>
      </c>
      <c r="H8" s="198">
        <f>ROUND(N(data!I62), 0)</f>
        <v>912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022</v>
      </c>
      <c r="B9" s="200" t="str">
        <f>RIGHT(data!$C$96,4)</f>
        <v>2024</v>
      </c>
      <c r="C9" s="12" t="str">
        <f>data!J$55</f>
        <v>6170</v>
      </c>
      <c r="D9" s="12" t="s">
        <v>1138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022</v>
      </c>
      <c r="B10" s="200" t="str">
        <f>RIGHT(data!$C$96,4)</f>
        <v>2024</v>
      </c>
      <c r="C10" s="12" t="str">
        <f>data!K$55</f>
        <v>6200</v>
      </c>
      <c r="D10" s="12" t="s">
        <v>1138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022</v>
      </c>
      <c r="B11" s="200" t="str">
        <f>RIGHT(data!$C$96,4)</f>
        <v>2024</v>
      </c>
      <c r="C11" s="12" t="str">
        <f>data!L$55</f>
        <v>6210</v>
      </c>
      <c r="D11" s="12" t="s">
        <v>1138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022</v>
      </c>
      <c r="B12" s="200" t="str">
        <f>RIGHT(data!$C$96,4)</f>
        <v>2024</v>
      </c>
      <c r="C12" s="12" t="str">
        <f>data!M$55</f>
        <v>6330</v>
      </c>
      <c r="D12" s="12" t="s">
        <v>1138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022</v>
      </c>
      <c r="B13" s="200" t="str">
        <f>RIGHT(data!$C$96,4)</f>
        <v>2024</v>
      </c>
      <c r="C13" s="12" t="str">
        <f>data!N$55</f>
        <v>6400</v>
      </c>
      <c r="D13" s="12" t="s">
        <v>1138</v>
      </c>
      <c r="E13" s="198">
        <f>ROUND(N(data!N59), 0)</f>
        <v>0</v>
      </c>
      <c r="F13" s="271">
        <f>ROUND(N(data!N60), 2)</f>
        <v>23.49</v>
      </c>
      <c r="G13" s="198">
        <f>ROUND(N(data!N61), 0)</f>
        <v>1669009</v>
      </c>
      <c r="H13" s="198">
        <f>ROUND(N(data!N62), 0)</f>
        <v>304511</v>
      </c>
      <c r="I13" s="198">
        <f>ROUND(N(data!N63), 0)</f>
        <v>54801</v>
      </c>
      <c r="J13" s="198">
        <f>ROUND(N(data!N64), 0)</f>
        <v>320853</v>
      </c>
      <c r="K13" s="198">
        <f>ROUND(N(data!N65), 0)</f>
        <v>75</v>
      </c>
      <c r="L13" s="198">
        <f>ROUND(N(data!N66), 0)</f>
        <v>780325</v>
      </c>
      <c r="M13" s="198">
        <f>ROUND(N(data!N67), 0)</f>
        <v>32061</v>
      </c>
      <c r="N13" s="198">
        <f>ROUND(N(data!N68), 0)</f>
        <v>-830</v>
      </c>
      <c r="O13" s="198">
        <f>ROUND(N(data!N69), 0)</f>
        <v>78530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77736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794</v>
      </c>
      <c r="AD13" s="198">
        <f>ROUND(N(data!N84), 0)</f>
        <v>0</v>
      </c>
      <c r="AE13" s="198">
        <f>ROUND(N(data!N89), 0)</f>
        <v>25570182</v>
      </c>
      <c r="AF13" s="198">
        <f>ROUND(N(data!N87), 0)</f>
        <v>3098142</v>
      </c>
      <c r="AG13" s="198">
        <f>ROUND(N(data!N90), 0)</f>
        <v>2448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022</v>
      </c>
      <c r="B14" s="200" t="str">
        <f>RIGHT(data!$C$96,4)</f>
        <v>2024</v>
      </c>
      <c r="C14" s="12" t="str">
        <f>data!O$55</f>
        <v>7010</v>
      </c>
      <c r="D14" s="12" t="s">
        <v>1138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022</v>
      </c>
      <c r="B15" s="200" t="str">
        <f>RIGHT(data!$C$96,4)</f>
        <v>2024</v>
      </c>
      <c r="C15" s="12" t="str">
        <f>data!P$55</f>
        <v>7020</v>
      </c>
      <c r="D15" s="12" t="s">
        <v>1138</v>
      </c>
      <c r="E15" s="198">
        <f>ROUND(N(data!P59), 0)</f>
        <v>236373</v>
      </c>
      <c r="F15" s="271">
        <f>ROUND(N(data!P60), 2)</f>
        <v>34.119999999999997</v>
      </c>
      <c r="G15" s="198">
        <f>ROUND(N(data!P61), 0)</f>
        <v>2740762</v>
      </c>
      <c r="H15" s="198">
        <f>ROUND(N(data!P62), 0)</f>
        <v>500053</v>
      </c>
      <c r="I15" s="198">
        <f>ROUND(N(data!P63), 0)</f>
        <v>572500</v>
      </c>
      <c r="J15" s="198">
        <f>ROUND(N(data!P64), 0)</f>
        <v>8951700</v>
      </c>
      <c r="K15" s="198">
        <f>ROUND(N(data!P65), 0)</f>
        <v>0</v>
      </c>
      <c r="L15" s="198">
        <f>ROUND(N(data!P66), 0)</f>
        <v>743146</v>
      </c>
      <c r="M15" s="198">
        <f>ROUND(N(data!P67), 0)</f>
        <v>425452</v>
      </c>
      <c r="N15" s="198">
        <f>ROUND(N(data!P68), 0)</f>
        <v>356419</v>
      </c>
      <c r="O15" s="198">
        <f>ROUND(N(data!P69), 0)</f>
        <v>1013339</v>
      </c>
      <c r="P15" s="198">
        <f>ROUND(N(data!P70), 0)</f>
        <v>0</v>
      </c>
      <c r="Q15" s="198">
        <f>ROUND(N(data!P71), 0)</f>
        <v>291022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672889</v>
      </c>
      <c r="X15" s="198">
        <f>ROUND(N(data!P78), 0)</f>
        <v>0</v>
      </c>
      <c r="Y15" s="198">
        <f>ROUND(N(data!P79), 0)</f>
        <v>0</v>
      </c>
      <c r="Z15" s="198">
        <f>ROUND(N(data!P80), 0)</f>
        <v>25159</v>
      </c>
      <c r="AA15" s="198">
        <f>ROUND(N(data!P81), 0)</f>
        <v>0</v>
      </c>
      <c r="AB15" s="198">
        <f>ROUND(N(data!P82), 0)</f>
        <v>0</v>
      </c>
      <c r="AC15" s="198">
        <f>ROUND(N(data!P83), 0)</f>
        <v>24269</v>
      </c>
      <c r="AD15" s="198">
        <f>ROUND(N(data!P84), 0)</f>
        <v>0</v>
      </c>
      <c r="AE15" s="198">
        <f>ROUND(N(data!P89), 0)</f>
        <v>103291499</v>
      </c>
      <c r="AF15" s="198">
        <f>ROUND(N(data!P87), 0)</f>
        <v>26553300</v>
      </c>
      <c r="AG15" s="198">
        <f>ROUND(N(data!P90), 0)</f>
        <v>32488</v>
      </c>
      <c r="AH15" s="198">
        <f>ROUND(N(data!P91), 0)</f>
        <v>0</v>
      </c>
      <c r="AI15" s="198">
        <f>ROUND(N(data!P92), 0)</f>
        <v>0</v>
      </c>
      <c r="AJ15" s="198">
        <f>ROUND(N(data!P93), 0)</f>
        <v>0</v>
      </c>
      <c r="AK15" s="271">
        <f>ROUND(N(data!P94), 2)</f>
        <v>25.86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022</v>
      </c>
      <c r="B16" s="200" t="str">
        <f>RIGHT(data!$C$96,4)</f>
        <v>2024</v>
      </c>
      <c r="C16" s="12" t="str">
        <f>data!Q$55</f>
        <v>7030</v>
      </c>
      <c r="D16" s="12" t="s">
        <v>1138</v>
      </c>
      <c r="E16" s="198">
        <f>ROUND(N(data!Q59), 0)</f>
        <v>0</v>
      </c>
      <c r="F16" s="271">
        <f>ROUND(N(data!Q60), 2)</f>
        <v>3.48</v>
      </c>
      <c r="G16" s="198">
        <f>ROUND(N(data!Q61), 0)</f>
        <v>473776</v>
      </c>
      <c r="H16" s="198">
        <f>ROUND(N(data!Q62), 0)</f>
        <v>86441</v>
      </c>
      <c r="I16" s="198">
        <f>ROUND(N(data!Q63), 0)</f>
        <v>0</v>
      </c>
      <c r="J16" s="198">
        <f>ROUND(N(data!Q64), 0)</f>
        <v>12692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3820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3820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3035351</v>
      </c>
      <c r="AF16" s="198">
        <f>ROUND(N(data!Q87), 0)</f>
        <v>500297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022</v>
      </c>
      <c r="B17" s="200" t="str">
        <f>RIGHT(data!$C$96,4)</f>
        <v>2024</v>
      </c>
      <c r="C17" s="12" t="str">
        <f>data!R$55</f>
        <v>7040</v>
      </c>
      <c r="D17" s="12" t="s">
        <v>1138</v>
      </c>
      <c r="E17" s="198">
        <f>ROUND(N(data!R59), 0)</f>
        <v>236373</v>
      </c>
      <c r="F17" s="271">
        <f>ROUND(N(data!R60), 2)</f>
        <v>0.14000000000000001</v>
      </c>
      <c r="G17" s="198">
        <f>ROUND(N(data!R61), 0)</f>
        <v>460</v>
      </c>
      <c r="H17" s="198">
        <f>ROUND(N(data!R62), 0)</f>
        <v>84</v>
      </c>
      <c r="I17" s="198">
        <f>ROUND(N(data!R63), 0)</f>
        <v>2541368</v>
      </c>
      <c r="J17" s="198">
        <f>ROUND(N(data!R64), 0)</f>
        <v>95351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6285440</v>
      </c>
      <c r="AF17" s="198">
        <f>ROUND(N(data!R87), 0)</f>
        <v>967165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022</v>
      </c>
      <c r="B18" s="200" t="str">
        <f>RIGHT(data!$C$96,4)</f>
        <v>2024</v>
      </c>
      <c r="C18" s="12" t="str">
        <f>data!S$55</f>
        <v>7050</v>
      </c>
      <c r="D18" s="12" t="s">
        <v>1138</v>
      </c>
      <c r="E18" s="198">
        <f>ROUND(N(data!S59), 0)</f>
        <v>0</v>
      </c>
      <c r="F18" s="271">
        <f>ROUND(N(data!S60), 2)</f>
        <v>7.3</v>
      </c>
      <c r="G18" s="198">
        <f>ROUND(N(data!S61), 0)</f>
        <v>388040</v>
      </c>
      <c r="H18" s="198">
        <f>ROUND(N(data!S62), 0)</f>
        <v>70798</v>
      </c>
      <c r="I18" s="198">
        <f>ROUND(N(data!S63), 0)</f>
        <v>0</v>
      </c>
      <c r="J18" s="198">
        <f>ROUND(N(data!S64), 0)</f>
        <v>289020</v>
      </c>
      <c r="K18" s="198">
        <f>ROUND(N(data!S65), 0)</f>
        <v>0</v>
      </c>
      <c r="L18" s="198">
        <f>ROUND(N(data!S66), 0)</f>
        <v>0</v>
      </c>
      <c r="M18" s="198">
        <f>ROUND(N(data!S67), 0)</f>
        <v>0</v>
      </c>
      <c r="N18" s="198">
        <f>ROUND(N(data!S68), 0)</f>
        <v>0</v>
      </c>
      <c r="O18" s="198">
        <f>ROUND(N(data!S69), 0)</f>
        <v>27273</v>
      </c>
      <c r="P18" s="198">
        <f>ROUND(N(data!S70), 0)</f>
        <v>0</v>
      </c>
      <c r="Q18" s="198">
        <f>ROUND(N(data!S71), 0)</f>
        <v>-34028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61301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022</v>
      </c>
      <c r="B19" s="200" t="str">
        <f>RIGHT(data!$C$96,4)</f>
        <v>2024</v>
      </c>
      <c r="C19" s="12" t="str">
        <f>data!T$55</f>
        <v>7060</v>
      </c>
      <c r="D19" s="12" t="s">
        <v>1138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-12542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111505</v>
      </c>
      <c r="AF19" s="198">
        <f>ROUND(N(data!T87), 0)</f>
        <v>111505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022</v>
      </c>
      <c r="B20" s="200" t="str">
        <f>RIGHT(data!$C$96,4)</f>
        <v>2024</v>
      </c>
      <c r="C20" s="12" t="str">
        <f>data!U$55</f>
        <v>7070</v>
      </c>
      <c r="D20" s="12" t="s">
        <v>1138</v>
      </c>
      <c r="E20" s="198">
        <f>ROUND(N(data!U59), 0)</f>
        <v>156296</v>
      </c>
      <c r="F20" s="271">
        <f>ROUND(N(data!U60), 2)</f>
        <v>19.100000000000001</v>
      </c>
      <c r="G20" s="198">
        <f>ROUND(N(data!U61), 0)</f>
        <v>1247191</v>
      </c>
      <c r="H20" s="198">
        <f>ROUND(N(data!U62), 0)</f>
        <v>227550</v>
      </c>
      <c r="I20" s="198">
        <f>ROUND(N(data!U63), 0)</f>
        <v>66333</v>
      </c>
      <c r="J20" s="198">
        <f>ROUND(N(data!U64), 0)</f>
        <v>804497</v>
      </c>
      <c r="K20" s="198">
        <f>ROUND(N(data!U65), 0)</f>
        <v>0</v>
      </c>
      <c r="L20" s="198">
        <f>ROUND(N(data!U66), 0)</f>
        <v>383860</v>
      </c>
      <c r="M20" s="198">
        <f>ROUND(N(data!U67), 0)</f>
        <v>35115</v>
      </c>
      <c r="N20" s="198">
        <f>ROUND(N(data!U68), 0)</f>
        <v>0</v>
      </c>
      <c r="O20" s="198">
        <f>ROUND(N(data!U69), 0)</f>
        <v>184617</v>
      </c>
      <c r="P20" s="198">
        <f>ROUND(N(data!U70), 0)</f>
        <v>0</v>
      </c>
      <c r="Q20" s="198">
        <f>ROUND(N(data!U71), 0)</f>
        <v>116329</v>
      </c>
      <c r="R20" s="198">
        <f>ROUND(N(data!U72), 0)</f>
        <v>0</v>
      </c>
      <c r="S20" s="198">
        <f>ROUND(N(data!U73), 0)</f>
        <v>0</v>
      </c>
      <c r="T20" s="198">
        <f>ROUND(N(data!U74), 0)</f>
        <v>6986</v>
      </c>
      <c r="U20" s="198">
        <f>ROUND(N(data!U75), 0)</f>
        <v>0</v>
      </c>
      <c r="V20" s="198">
        <f>ROUND(N(data!U76), 0)</f>
        <v>0</v>
      </c>
      <c r="W20" s="198">
        <f>ROUND(N(data!U77), 0)</f>
        <v>43691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17610</v>
      </c>
      <c r="AD20" s="198">
        <f>ROUND(N(data!U84), 0)</f>
        <v>0</v>
      </c>
      <c r="AE20" s="198">
        <f>ROUND(N(data!U89), 0)</f>
        <v>26937796</v>
      </c>
      <c r="AF20" s="198">
        <f>ROUND(N(data!U87), 0)</f>
        <v>4125288</v>
      </c>
      <c r="AG20" s="198">
        <f>ROUND(N(data!U90), 0)</f>
        <v>2681</v>
      </c>
      <c r="AH20" s="198">
        <f>ROUND(N(data!U91), 0)</f>
        <v>0</v>
      </c>
      <c r="AI20" s="198">
        <f>ROUND(N(data!U92), 0)</f>
        <v>0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022</v>
      </c>
      <c r="B21" s="200" t="str">
        <f>RIGHT(data!$C$96,4)</f>
        <v>2024</v>
      </c>
      <c r="C21" s="12" t="str">
        <f>data!V$55</f>
        <v>7110</v>
      </c>
      <c r="D21" s="12" t="s">
        <v>1138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022</v>
      </c>
      <c r="B22" s="200" t="str">
        <f>RIGHT(data!$C$96,4)</f>
        <v>2024</v>
      </c>
      <c r="C22" s="12" t="str">
        <f>data!W$55</f>
        <v>7120</v>
      </c>
      <c r="D22" s="12" t="s">
        <v>1138</v>
      </c>
      <c r="E22" s="198">
        <f>ROUND(N(data!W59), 0)</f>
        <v>0</v>
      </c>
      <c r="F22" s="271">
        <f>ROUND(N(data!W60), 2)</f>
        <v>2.12</v>
      </c>
      <c r="G22" s="198">
        <f>ROUND(N(data!W61), 0)</f>
        <v>271051</v>
      </c>
      <c r="H22" s="198">
        <f>ROUND(N(data!W62), 0)</f>
        <v>49453</v>
      </c>
      <c r="I22" s="198">
        <f>ROUND(N(data!W63), 0)</f>
        <v>0</v>
      </c>
      <c r="J22" s="198">
        <f>ROUND(N(data!W64), 0)</f>
        <v>2973</v>
      </c>
      <c r="K22" s="198">
        <f>ROUND(N(data!W65), 0)</f>
        <v>0</v>
      </c>
      <c r="L22" s="198">
        <f>ROUND(N(data!W66), 0)</f>
        <v>0</v>
      </c>
      <c r="M22" s="198">
        <f>ROUND(N(data!W67), 0)</f>
        <v>15415</v>
      </c>
      <c r="N22" s="198">
        <f>ROUND(N(data!W68), 0)</f>
        <v>0</v>
      </c>
      <c r="O22" s="198">
        <f>ROUND(N(data!W69), 0)</f>
        <v>13432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13432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3323278</v>
      </c>
      <c r="AF22" s="198">
        <f>ROUND(N(data!W87), 0)</f>
        <v>374975</v>
      </c>
      <c r="AG22" s="198">
        <f>ROUND(N(data!W90), 0)</f>
        <v>1177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022</v>
      </c>
      <c r="B23" s="200" t="str">
        <f>RIGHT(data!$C$96,4)</f>
        <v>2024</v>
      </c>
      <c r="C23" s="12" t="str">
        <f>data!X$55</f>
        <v>7130</v>
      </c>
      <c r="D23" s="12" t="s">
        <v>1138</v>
      </c>
      <c r="E23" s="198">
        <f>ROUND(N(data!X59), 0)</f>
        <v>0</v>
      </c>
      <c r="F23" s="271">
        <f>ROUND(N(data!X60), 2)</f>
        <v>3.32</v>
      </c>
      <c r="G23" s="198">
        <f>ROUND(N(data!X61), 0)</f>
        <v>341255</v>
      </c>
      <c r="H23" s="198">
        <f>ROUND(N(data!X62), 0)</f>
        <v>62262</v>
      </c>
      <c r="I23" s="198">
        <f>ROUND(N(data!X63), 0)</f>
        <v>0</v>
      </c>
      <c r="J23" s="198">
        <f>ROUND(N(data!X64), 0)</f>
        <v>25912</v>
      </c>
      <c r="K23" s="198">
        <f>ROUND(N(data!X65), 0)</f>
        <v>0</v>
      </c>
      <c r="L23" s="198">
        <f>ROUND(N(data!X66), 0)</f>
        <v>737</v>
      </c>
      <c r="M23" s="198">
        <f>ROUND(N(data!X67), 0)</f>
        <v>5481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22230666</v>
      </c>
      <c r="AF23" s="198">
        <f>ROUND(N(data!X87), 0)</f>
        <v>2308361</v>
      </c>
      <c r="AG23" s="198">
        <f>ROUND(N(data!X90), 0)</f>
        <v>419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022</v>
      </c>
      <c r="B24" s="200" t="str">
        <f>RIGHT(data!$C$96,4)</f>
        <v>2024</v>
      </c>
      <c r="C24" s="12" t="str">
        <f>data!Y$55</f>
        <v>7140</v>
      </c>
      <c r="D24" s="12" t="s">
        <v>1138</v>
      </c>
      <c r="E24" s="198">
        <f>ROUND(N(data!Y59), 0)</f>
        <v>0</v>
      </c>
      <c r="F24" s="271">
        <f>ROUND(N(data!Y60), 2)</f>
        <v>18.149999999999999</v>
      </c>
      <c r="G24" s="198">
        <f>ROUND(N(data!Y61), 0)</f>
        <v>1505214</v>
      </c>
      <c r="H24" s="198">
        <f>ROUND(N(data!Y62), 0)</f>
        <v>274627</v>
      </c>
      <c r="I24" s="198">
        <f>ROUND(N(data!Y63), 0)</f>
        <v>300000</v>
      </c>
      <c r="J24" s="198">
        <f>ROUND(N(data!Y64), 0)</f>
        <v>58604</v>
      </c>
      <c r="K24" s="198">
        <f>ROUND(N(data!Y65), 0)</f>
        <v>645</v>
      </c>
      <c r="L24" s="198">
        <f>ROUND(N(data!Y66), 0)</f>
        <v>13896</v>
      </c>
      <c r="M24" s="198">
        <f>ROUND(N(data!Y67), 0)</f>
        <v>37111</v>
      </c>
      <c r="N24" s="198">
        <f>ROUND(N(data!Y68), 0)</f>
        <v>185786</v>
      </c>
      <c r="O24" s="198">
        <f>ROUND(N(data!Y69), 0)</f>
        <v>88078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61381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26696</v>
      </c>
      <c r="AD24" s="198">
        <f>ROUND(N(data!Y84), 0)</f>
        <v>0</v>
      </c>
      <c r="AE24" s="198">
        <f>ROUND(N(data!Y89), 0)</f>
        <v>8592384</v>
      </c>
      <c r="AF24" s="198">
        <f>ROUND(N(data!Y87), 0)</f>
        <v>662333</v>
      </c>
      <c r="AG24" s="198">
        <f>ROUND(N(data!Y90), 0)</f>
        <v>2834</v>
      </c>
      <c r="AH24" s="198">
        <f>ROUND(N(data!Y91), 0)</f>
        <v>0</v>
      </c>
      <c r="AI24" s="198">
        <f>ROUND(N(data!Y92), 0)</f>
        <v>0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022</v>
      </c>
      <c r="B25" s="200" t="str">
        <f>RIGHT(data!$C$96,4)</f>
        <v>2024</v>
      </c>
      <c r="C25" s="12" t="str">
        <f>data!Z$55</f>
        <v>7150</v>
      </c>
      <c r="D25" s="12" t="s">
        <v>1138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022</v>
      </c>
      <c r="B26" s="200" t="str">
        <f>RIGHT(data!$C$96,4)</f>
        <v>2024</v>
      </c>
      <c r="C26" s="12" t="str">
        <f>data!AA$55</f>
        <v>7160</v>
      </c>
      <c r="D26" s="12" t="s">
        <v>1138</v>
      </c>
      <c r="E26" s="198">
        <f>ROUND(N(data!AA59), 0)</f>
        <v>0</v>
      </c>
      <c r="F26" s="271">
        <f>ROUND(N(data!AA60), 2)</f>
        <v>1.35</v>
      </c>
      <c r="G26" s="198">
        <f>ROUND(N(data!AA61), 0)</f>
        <v>202494</v>
      </c>
      <c r="H26" s="198">
        <f>ROUND(N(data!AA62), 0)</f>
        <v>36945</v>
      </c>
      <c r="I26" s="198">
        <f>ROUND(N(data!AA63), 0)</f>
        <v>0</v>
      </c>
      <c r="J26" s="198">
        <f>ROUND(N(data!AA64), 0)</f>
        <v>192209</v>
      </c>
      <c r="K26" s="198">
        <f>ROUND(N(data!AA65), 0)</f>
        <v>0</v>
      </c>
      <c r="L26" s="198">
        <f>ROUND(N(data!AA66), 0)</f>
        <v>0</v>
      </c>
      <c r="M26" s="198">
        <f>ROUND(N(data!AA67), 0)</f>
        <v>13643</v>
      </c>
      <c r="N26" s="198">
        <f>ROUND(N(data!AA68), 0)</f>
        <v>0</v>
      </c>
      <c r="O26" s="198">
        <f>ROUND(N(data!AA69), 0)</f>
        <v>212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212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2077772</v>
      </c>
      <c r="AF26" s="198">
        <f>ROUND(N(data!AA87), 0)</f>
        <v>153125</v>
      </c>
      <c r="AG26" s="198">
        <f>ROUND(N(data!AA90), 0)</f>
        <v>1042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022</v>
      </c>
      <c r="B27" s="200" t="str">
        <f>RIGHT(data!$C$96,4)</f>
        <v>2024</v>
      </c>
      <c r="C27" s="12" t="str">
        <f>data!AB$55</f>
        <v>7170</v>
      </c>
      <c r="D27" s="12" t="s">
        <v>1138</v>
      </c>
      <c r="E27" s="198">
        <f>ROUND(N(data!AB59), 0)</f>
        <v>0</v>
      </c>
      <c r="F27" s="271">
        <f>ROUND(N(data!AB60), 2)</f>
        <v>8.7799999999999994</v>
      </c>
      <c r="G27" s="198">
        <f>ROUND(N(data!AB61), 0)</f>
        <v>1028281</v>
      </c>
      <c r="H27" s="198">
        <f>ROUND(N(data!AB62), 0)</f>
        <v>187610</v>
      </c>
      <c r="I27" s="198">
        <f>ROUND(N(data!AB63), 0)</f>
        <v>0</v>
      </c>
      <c r="J27" s="198">
        <f>ROUND(N(data!AB64), 0)</f>
        <v>6144964</v>
      </c>
      <c r="K27" s="198">
        <f>ROUND(N(data!AB65), 0)</f>
        <v>0</v>
      </c>
      <c r="L27" s="198">
        <f>ROUND(N(data!AB66), 0)</f>
        <v>142267</v>
      </c>
      <c r="M27" s="198">
        <f>ROUND(N(data!AB67), 0)</f>
        <v>26099</v>
      </c>
      <c r="N27" s="198">
        <f>ROUND(N(data!AB68), 0)</f>
        <v>18514</v>
      </c>
      <c r="O27" s="198">
        <f>ROUND(N(data!AB69), 0)</f>
        <v>80725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39120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41605</v>
      </c>
      <c r="AD27" s="198">
        <f>ROUND(N(data!AB84), 0)</f>
        <v>0</v>
      </c>
      <c r="AE27" s="198">
        <f>ROUND(N(data!AB89), 0)</f>
        <v>28766067</v>
      </c>
      <c r="AF27" s="198">
        <f>ROUND(N(data!AB87), 0)</f>
        <v>4333273</v>
      </c>
      <c r="AG27" s="198">
        <f>ROUND(N(data!AB90), 0)</f>
        <v>1993</v>
      </c>
      <c r="AH27" s="198">
        <f>ROUND(N(data!AB91), 0)</f>
        <v>0</v>
      </c>
      <c r="AI27" s="198">
        <f>ROUND(N(data!AB92), 0)</f>
        <v>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022</v>
      </c>
      <c r="B28" s="200" t="str">
        <f>RIGHT(data!$C$96,4)</f>
        <v>2024</v>
      </c>
      <c r="C28" s="12" t="str">
        <f>data!AC$55</f>
        <v>7180</v>
      </c>
      <c r="D28" s="12" t="s">
        <v>1138</v>
      </c>
      <c r="E28" s="198">
        <f>ROUND(N(data!AC59), 0)</f>
        <v>0</v>
      </c>
      <c r="F28" s="271">
        <f>ROUND(N(data!AC60), 2)</f>
        <v>7.09</v>
      </c>
      <c r="G28" s="198">
        <f>ROUND(N(data!AC61), 0)</f>
        <v>635025</v>
      </c>
      <c r="H28" s="198">
        <f>ROUND(N(data!AC62), 0)</f>
        <v>115860</v>
      </c>
      <c r="I28" s="198">
        <f>ROUND(N(data!AC63), 0)</f>
        <v>0</v>
      </c>
      <c r="J28" s="198">
        <f>ROUND(N(data!AC64), 0)</f>
        <v>114032</v>
      </c>
      <c r="K28" s="198">
        <f>ROUND(N(data!AC65), 0)</f>
        <v>0</v>
      </c>
      <c r="L28" s="198">
        <f>ROUND(N(data!AC66), 0)</f>
        <v>0</v>
      </c>
      <c r="M28" s="198">
        <f>ROUND(N(data!AC67), 0)</f>
        <v>4679</v>
      </c>
      <c r="N28" s="198">
        <f>ROUND(N(data!AC68), 0)</f>
        <v>-4714</v>
      </c>
      <c r="O28" s="198">
        <f>ROUND(N(data!AC69), 0)</f>
        <v>-1103</v>
      </c>
      <c r="P28" s="198">
        <f>ROUND(N(data!AC70), 0)</f>
        <v>0</v>
      </c>
      <c r="Q28" s="198">
        <f>ROUND(N(data!AC71), 0)</f>
        <v>-2567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1464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5319055</v>
      </c>
      <c r="AF28" s="198">
        <f>ROUND(N(data!AC87), 0)</f>
        <v>1912446</v>
      </c>
      <c r="AG28" s="198">
        <f>ROUND(N(data!AC90), 0)</f>
        <v>357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022</v>
      </c>
      <c r="B29" s="200" t="str">
        <f>RIGHT(data!$C$96,4)</f>
        <v>2024</v>
      </c>
      <c r="C29" s="12" t="str">
        <f>data!AD$55</f>
        <v>7190</v>
      </c>
      <c r="D29" s="12" t="s">
        <v>1138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022</v>
      </c>
      <c r="B30" s="200" t="str">
        <f>RIGHT(data!$C$96,4)</f>
        <v>2024</v>
      </c>
      <c r="C30" s="12" t="str">
        <f>data!AE$55</f>
        <v>7200</v>
      </c>
      <c r="D30" s="12" t="s">
        <v>1138</v>
      </c>
      <c r="E30" s="198">
        <f>ROUND(N(data!AE59), 0)</f>
        <v>0</v>
      </c>
      <c r="F30" s="271">
        <f>ROUND(N(data!AE60), 2)</f>
        <v>19.04</v>
      </c>
      <c r="G30" s="198">
        <f>ROUND(N(data!AE61), 0)</f>
        <v>1728964</v>
      </c>
      <c r="H30" s="198">
        <f>ROUND(N(data!AE62), 0)</f>
        <v>315450</v>
      </c>
      <c r="I30" s="198">
        <f>ROUND(N(data!AE63), 0)</f>
        <v>0</v>
      </c>
      <c r="J30" s="198">
        <f>ROUND(N(data!AE64), 0)</f>
        <v>23716</v>
      </c>
      <c r="K30" s="198">
        <f>ROUND(N(data!AE65), 0)</f>
        <v>839</v>
      </c>
      <c r="L30" s="198">
        <f>ROUND(N(data!AE66), 0)</f>
        <v>11505</v>
      </c>
      <c r="M30" s="198">
        <f>ROUND(N(data!AE67), 0)</f>
        <v>18053</v>
      </c>
      <c r="N30" s="198">
        <f>ROUND(N(data!AE68), 0)</f>
        <v>148379</v>
      </c>
      <c r="O30" s="198">
        <f>ROUND(N(data!AE69), 0)</f>
        <v>43518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6046</v>
      </c>
      <c r="T30" s="198">
        <f>ROUND(N(data!AE74), 0)</f>
        <v>-353</v>
      </c>
      <c r="U30" s="198">
        <f>ROUND(N(data!AE75), 0)</f>
        <v>0</v>
      </c>
      <c r="V30" s="198">
        <f>ROUND(N(data!AE76), 0)</f>
        <v>0</v>
      </c>
      <c r="W30" s="198">
        <f>ROUND(N(data!AE77), 0)</f>
        <v>1989</v>
      </c>
      <c r="X30" s="198">
        <f>ROUND(N(data!AE78), 0)</f>
        <v>0</v>
      </c>
      <c r="Y30" s="198">
        <f>ROUND(N(data!AE79), 0)</f>
        <v>0</v>
      </c>
      <c r="Z30" s="198">
        <f>ROUND(N(data!AE80), 0)</f>
        <v>6932</v>
      </c>
      <c r="AA30" s="198">
        <f>ROUND(N(data!AE81), 0)</f>
        <v>0</v>
      </c>
      <c r="AB30" s="198">
        <f>ROUND(N(data!AE82), 0)</f>
        <v>0</v>
      </c>
      <c r="AC30" s="198">
        <f>ROUND(N(data!AE83), 0)</f>
        <v>28905</v>
      </c>
      <c r="AD30" s="198">
        <f>ROUND(N(data!AE84), 0)</f>
        <v>0</v>
      </c>
      <c r="AE30" s="198">
        <f>ROUND(N(data!AE89), 0)</f>
        <v>15795238</v>
      </c>
      <c r="AF30" s="198">
        <f>ROUND(N(data!AE87), 0)</f>
        <v>3024816</v>
      </c>
      <c r="AG30" s="198">
        <f>ROUND(N(data!AE90), 0)</f>
        <v>1379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022</v>
      </c>
      <c r="B31" s="200" t="str">
        <f>RIGHT(data!$C$96,4)</f>
        <v>2024</v>
      </c>
      <c r="C31" s="12" t="str">
        <f>data!AF$55</f>
        <v>7220</v>
      </c>
      <c r="D31" s="12" t="s">
        <v>1138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022</v>
      </c>
      <c r="B32" s="200" t="str">
        <f>RIGHT(data!$C$96,4)</f>
        <v>2024</v>
      </c>
      <c r="C32" s="12" t="str">
        <f>data!AG$55</f>
        <v>7230</v>
      </c>
      <c r="D32" s="12" t="s">
        <v>1138</v>
      </c>
      <c r="E32" s="198">
        <f>ROUND(N(data!AG59), 0)</f>
        <v>23010</v>
      </c>
      <c r="F32" s="271">
        <f>ROUND(N(data!AG60), 2)</f>
        <v>31.25</v>
      </c>
      <c r="G32" s="198">
        <f>ROUND(N(data!AG61), 0)</f>
        <v>2903564</v>
      </c>
      <c r="H32" s="198">
        <f>ROUND(N(data!AG62), 0)</f>
        <v>529756</v>
      </c>
      <c r="I32" s="198">
        <f>ROUND(N(data!AG63), 0)</f>
        <v>924010</v>
      </c>
      <c r="J32" s="198">
        <f>ROUND(N(data!AG64), 0)</f>
        <v>421617</v>
      </c>
      <c r="K32" s="198">
        <f>ROUND(N(data!AG65), 0)</f>
        <v>0</v>
      </c>
      <c r="L32" s="198">
        <f>ROUND(N(data!AG66), 0)</f>
        <v>143506</v>
      </c>
      <c r="M32" s="198">
        <f>ROUND(N(data!AG67), 0)</f>
        <v>50147</v>
      </c>
      <c r="N32" s="198">
        <f>ROUND(N(data!AG68), 0)</f>
        <v>0</v>
      </c>
      <c r="O32" s="198">
        <f>ROUND(N(data!AG69), 0)</f>
        <v>298626</v>
      </c>
      <c r="P32" s="198">
        <f>ROUND(N(data!AG70), 0)</f>
        <v>0</v>
      </c>
      <c r="Q32" s="198">
        <f>ROUND(N(data!AG71), 0)</f>
        <v>241208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21973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35445</v>
      </c>
      <c r="AD32" s="198">
        <f>ROUND(N(data!AG84), 0)</f>
        <v>0</v>
      </c>
      <c r="AE32" s="198">
        <f>ROUND(N(data!AG89), 0)</f>
        <v>43503780</v>
      </c>
      <c r="AF32" s="198">
        <f>ROUND(N(data!AG87), 0)</f>
        <v>2618406</v>
      </c>
      <c r="AG32" s="198">
        <f>ROUND(N(data!AG90), 0)</f>
        <v>3829</v>
      </c>
      <c r="AH32" s="198">
        <f>ROUND(N(data!AG91), 0)</f>
        <v>0</v>
      </c>
      <c r="AI32" s="198">
        <f>ROUND(N(data!AG92), 0)</f>
        <v>0</v>
      </c>
      <c r="AJ32" s="198">
        <f>ROUND(N(data!AG93), 0)</f>
        <v>0</v>
      </c>
      <c r="AK32" s="271">
        <f>ROUND(N(data!AG94), 2)</f>
        <v>0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022</v>
      </c>
      <c r="B33" s="200" t="str">
        <f>RIGHT(data!$C$96,4)</f>
        <v>2024</v>
      </c>
      <c r="C33" s="12" t="str">
        <f>data!AH$55</f>
        <v>7240</v>
      </c>
      <c r="D33" s="12" t="s">
        <v>1138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022</v>
      </c>
      <c r="B34" s="200" t="str">
        <f>RIGHT(data!$C$96,4)</f>
        <v>2024</v>
      </c>
      <c r="C34" s="12" t="str">
        <f>data!AI$55</f>
        <v>7250</v>
      </c>
      <c r="D34" s="12" t="s">
        <v>1138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022</v>
      </c>
      <c r="B35" s="200" t="str">
        <f>RIGHT(data!$C$96,4)</f>
        <v>2024</v>
      </c>
      <c r="C35" s="12" t="str">
        <f>data!AJ$55</f>
        <v>7260</v>
      </c>
      <c r="D35" s="12" t="s">
        <v>1138</v>
      </c>
      <c r="E35" s="198">
        <f>ROUND(N(data!AJ59), 0)</f>
        <v>78812</v>
      </c>
      <c r="F35" s="271">
        <f>ROUND(N(data!AJ60), 2)</f>
        <v>25.74</v>
      </c>
      <c r="G35" s="198">
        <f>ROUND(N(data!AJ61), 0)</f>
        <v>11244099</v>
      </c>
      <c r="H35" s="198">
        <f>ROUND(N(data!AJ62), 0)</f>
        <v>2051488</v>
      </c>
      <c r="I35" s="198">
        <f>ROUND(N(data!AJ63), 0)</f>
        <v>56</v>
      </c>
      <c r="J35" s="198">
        <f>ROUND(N(data!AJ64), 0)</f>
        <v>799823</v>
      </c>
      <c r="K35" s="198">
        <f>ROUND(N(data!AJ65), 0)</f>
        <v>51857</v>
      </c>
      <c r="L35" s="198">
        <f>ROUND(N(data!AJ66), 0)</f>
        <v>240045</v>
      </c>
      <c r="M35" s="198">
        <f>ROUND(N(data!AJ67), 0)</f>
        <v>38853</v>
      </c>
      <c r="N35" s="198">
        <f>ROUND(N(data!AJ68), 0)</f>
        <v>755911</v>
      </c>
      <c r="O35" s="198">
        <f>ROUND(N(data!AJ69), 0)</f>
        <v>1854161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166849</v>
      </c>
      <c r="T35" s="198">
        <f>ROUND(N(data!AJ74), 0)</f>
        <v>3034</v>
      </c>
      <c r="U35" s="198">
        <f>ROUND(N(data!AJ75), 0)</f>
        <v>0</v>
      </c>
      <c r="V35" s="198">
        <f>ROUND(N(data!AJ76), 0)</f>
        <v>0</v>
      </c>
      <c r="W35" s="198">
        <f>ROUND(N(data!AJ77), 0)</f>
        <v>57562</v>
      </c>
      <c r="X35" s="198">
        <f>ROUND(N(data!AJ78), 0)</f>
        <v>0</v>
      </c>
      <c r="Y35" s="198">
        <f>ROUND(N(data!AJ79), 0)</f>
        <v>0</v>
      </c>
      <c r="Z35" s="198">
        <f>ROUND(N(data!AJ80), 0)</f>
        <v>37660</v>
      </c>
      <c r="AA35" s="198">
        <f>ROUND(N(data!AJ81), 0)</f>
        <v>0</v>
      </c>
      <c r="AB35" s="198">
        <f>ROUND(N(data!AJ82), 0)</f>
        <v>0</v>
      </c>
      <c r="AC35" s="198">
        <f>ROUND(N(data!AJ83), 0)</f>
        <v>1589055</v>
      </c>
      <c r="AD35" s="198">
        <f>ROUND(N(data!AJ84), 0)</f>
        <v>0</v>
      </c>
      <c r="AE35" s="198">
        <f>ROUND(N(data!AJ89), 0)</f>
        <v>28640661</v>
      </c>
      <c r="AF35" s="198">
        <f>ROUND(N(data!AJ87), 0)</f>
        <v>0</v>
      </c>
      <c r="AG35" s="198">
        <f>ROUND(N(data!AJ90), 0)</f>
        <v>2967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022</v>
      </c>
      <c r="B36" s="200" t="str">
        <f>RIGHT(data!$C$96,4)</f>
        <v>2024</v>
      </c>
      <c r="C36" s="12" t="str">
        <f>data!AK$55</f>
        <v>7310</v>
      </c>
      <c r="D36" s="12" t="s">
        <v>1138</v>
      </c>
      <c r="E36" s="198">
        <f>ROUND(N(data!AK59), 0)</f>
        <v>0</v>
      </c>
      <c r="F36" s="271">
        <f>ROUND(N(data!AK60), 2)</f>
        <v>2.08</v>
      </c>
      <c r="G36" s="198">
        <f>ROUND(N(data!AK61), 0)</f>
        <v>947690</v>
      </c>
      <c r="H36" s="198">
        <f>ROUND(N(data!AK62), 0)</f>
        <v>172906</v>
      </c>
      <c r="I36" s="198">
        <f>ROUND(N(data!AK63), 0)</f>
        <v>132698</v>
      </c>
      <c r="J36" s="198">
        <f>ROUND(N(data!AK64), 0)</f>
        <v>73220</v>
      </c>
      <c r="K36" s="198">
        <f>ROUND(N(data!AK65), 0)</f>
        <v>36066</v>
      </c>
      <c r="L36" s="198">
        <f>ROUND(N(data!AK66), 0)</f>
        <v>249818</v>
      </c>
      <c r="M36" s="198">
        <f>ROUND(N(data!AK67), 0)</f>
        <v>0</v>
      </c>
      <c r="N36" s="198">
        <f>ROUND(N(data!AK68), 0)</f>
        <v>142983</v>
      </c>
      <c r="O36" s="198">
        <f>ROUND(N(data!AK69), 0)</f>
        <v>166576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2143</v>
      </c>
      <c r="U36" s="198">
        <f>ROUND(N(data!AK75), 0)</f>
        <v>0</v>
      </c>
      <c r="V36" s="198">
        <f>ROUND(N(data!AK76), 0)</f>
        <v>0</v>
      </c>
      <c r="W36" s="198">
        <f>ROUND(N(data!AK77), 0)</f>
        <v>6307</v>
      </c>
      <c r="X36" s="198">
        <f>ROUND(N(data!AK78), 0)</f>
        <v>0</v>
      </c>
      <c r="Y36" s="198">
        <f>ROUND(N(data!AK79), 0)</f>
        <v>0</v>
      </c>
      <c r="Z36" s="198">
        <f>ROUND(N(data!AK80), 0)</f>
        <v>449</v>
      </c>
      <c r="AA36" s="198">
        <f>ROUND(N(data!AK81), 0)</f>
        <v>0</v>
      </c>
      <c r="AB36" s="198">
        <f>ROUND(N(data!AK82), 0)</f>
        <v>0</v>
      </c>
      <c r="AC36" s="198">
        <f>ROUND(N(data!AK83), 0)</f>
        <v>157677</v>
      </c>
      <c r="AD36" s="198">
        <f>ROUND(N(data!AK84), 0)</f>
        <v>0</v>
      </c>
      <c r="AE36" s="198">
        <f>ROUND(N(data!AK89), 0)</f>
        <v>5758522</v>
      </c>
      <c r="AF36" s="198">
        <f>ROUND(N(data!AK87), 0)</f>
        <v>1957168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022</v>
      </c>
      <c r="B37" s="200" t="str">
        <f>RIGHT(data!$C$96,4)</f>
        <v>2024</v>
      </c>
      <c r="C37" s="12" t="str">
        <f>data!AL$55</f>
        <v>7320</v>
      </c>
      <c r="D37" s="12" t="s">
        <v>1138</v>
      </c>
      <c r="E37" s="198">
        <f>ROUND(N(data!AL59), 0)</f>
        <v>0</v>
      </c>
      <c r="F37" s="271">
        <f>ROUND(N(data!AL60), 2)</f>
        <v>1.97</v>
      </c>
      <c r="G37" s="198">
        <f>ROUND(N(data!AL61), 0)</f>
        <v>208937</v>
      </c>
      <c r="H37" s="198">
        <f>ROUND(N(data!AL62), 0)</f>
        <v>38121</v>
      </c>
      <c r="I37" s="198">
        <f>ROUND(N(data!AL63), 0)</f>
        <v>0</v>
      </c>
      <c r="J37" s="198">
        <f>ROUND(N(data!AL64), 0)</f>
        <v>995</v>
      </c>
      <c r="K37" s="198">
        <f>ROUND(N(data!AL65), 0)</f>
        <v>0</v>
      </c>
      <c r="L37" s="198">
        <f>ROUND(N(data!AL66), 0)</f>
        <v>0</v>
      </c>
      <c r="M37" s="198">
        <f>ROUND(N(data!AL67), 0)</f>
        <v>1943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1354022</v>
      </c>
      <c r="AF37" s="198">
        <f>ROUND(N(data!AL87), 0)</f>
        <v>840919</v>
      </c>
      <c r="AG37" s="198">
        <f>ROUND(N(data!AL90), 0)</f>
        <v>148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022</v>
      </c>
      <c r="B38" s="200" t="str">
        <f>RIGHT(data!$C$96,4)</f>
        <v>2024</v>
      </c>
      <c r="C38" s="12" t="str">
        <f>data!AM$55</f>
        <v>7330</v>
      </c>
      <c r="D38" s="12" t="s">
        <v>1138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022</v>
      </c>
      <c r="B39" s="200" t="str">
        <f>RIGHT(data!$C$96,4)</f>
        <v>2024</v>
      </c>
      <c r="C39" s="12" t="str">
        <f>data!AN$55</f>
        <v>7340</v>
      </c>
      <c r="D39" s="12" t="s">
        <v>1138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022</v>
      </c>
      <c r="B40" s="200" t="str">
        <f>RIGHT(data!$C$96,4)</f>
        <v>2024</v>
      </c>
      <c r="C40" s="12" t="str">
        <f>data!AO$55</f>
        <v>7350</v>
      </c>
      <c r="D40" s="12" t="s">
        <v>1138</v>
      </c>
      <c r="E40" s="198">
        <f>ROUND(N(data!AO59), 0)</f>
        <v>0</v>
      </c>
      <c r="F40" s="271">
        <f>ROUND(N(data!AO60), 2)</f>
        <v>3.67</v>
      </c>
      <c r="G40" s="198">
        <f>ROUND(N(data!AO61), 0)</f>
        <v>294301</v>
      </c>
      <c r="H40" s="198">
        <f>ROUND(N(data!AO62), 0)</f>
        <v>53695</v>
      </c>
      <c r="I40" s="198">
        <f>ROUND(N(data!AO63), 0)</f>
        <v>0</v>
      </c>
      <c r="J40" s="198">
        <f>ROUND(N(data!AO64), 0)</f>
        <v>714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333641</v>
      </c>
      <c r="AF40" s="198">
        <f>ROUND(N(data!AO87), 0)</f>
        <v>1534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022</v>
      </c>
      <c r="B41" s="200" t="str">
        <f>RIGHT(data!$C$96,4)</f>
        <v>2024</v>
      </c>
      <c r="C41" s="12" t="str">
        <f>data!AP$55</f>
        <v>7380</v>
      </c>
      <c r="D41" s="12" t="s">
        <v>1138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022</v>
      </c>
      <c r="B42" s="200" t="str">
        <f>RIGHT(data!$C$96,4)</f>
        <v>2024</v>
      </c>
      <c r="C42" s="12" t="str">
        <f>data!AQ$55</f>
        <v>7390</v>
      </c>
      <c r="D42" s="12" t="s">
        <v>1138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022</v>
      </c>
      <c r="B43" s="200" t="str">
        <f>RIGHT(data!$C$96,4)</f>
        <v>2024</v>
      </c>
      <c r="C43" s="12" t="str">
        <f>data!AR$55</f>
        <v>7400</v>
      </c>
      <c r="D43" s="12" t="s">
        <v>1138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022</v>
      </c>
      <c r="B44" s="200" t="str">
        <f>RIGHT(data!$C$96,4)</f>
        <v>2024</v>
      </c>
      <c r="C44" s="12" t="str">
        <f>data!AS$55</f>
        <v>7410</v>
      </c>
      <c r="D44" s="12" t="s">
        <v>1138</v>
      </c>
      <c r="E44" s="198">
        <f>ROUND(N(data!AS59), 0)</f>
        <v>0</v>
      </c>
      <c r="F44" s="271">
        <f>ROUND(N(data!AS60), 2)</f>
        <v>1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4474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4474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022</v>
      </c>
      <c r="B45" s="200" t="str">
        <f>RIGHT(data!$C$96,4)</f>
        <v>2024</v>
      </c>
      <c r="C45" s="12" t="str">
        <f>data!AT$55</f>
        <v>7420</v>
      </c>
      <c r="D45" s="12" t="s">
        <v>1138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022</v>
      </c>
      <c r="B46" s="200" t="str">
        <f>RIGHT(data!$C$96,4)</f>
        <v>2024</v>
      </c>
      <c r="C46" s="12" t="str">
        <f>data!AU$55</f>
        <v>7430</v>
      </c>
      <c r="D46" s="12" t="s">
        <v>1138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022</v>
      </c>
      <c r="B47" s="200" t="str">
        <f>RIGHT(data!$C$96,4)</f>
        <v>2024</v>
      </c>
      <c r="C47" s="12" t="str">
        <f>data!AV$55</f>
        <v>7490</v>
      </c>
      <c r="D47" s="12" t="s">
        <v>1138</v>
      </c>
      <c r="E47" s="198">
        <f>ROUND(N(data!AV59), 0)</f>
        <v>0</v>
      </c>
      <c r="F47" s="271">
        <f>ROUND(N(data!AV60), 2)</f>
        <v>6.46</v>
      </c>
      <c r="G47" s="198">
        <f>ROUND(N(data!AV61), 0)</f>
        <v>793900</v>
      </c>
      <c r="H47" s="198">
        <f>ROUND(N(data!AV62), 0)</f>
        <v>144847</v>
      </c>
      <c r="I47" s="198">
        <f>ROUND(N(data!AV63), 0)</f>
        <v>0</v>
      </c>
      <c r="J47" s="198">
        <f>ROUND(N(data!AV64), 0)</f>
        <v>9468</v>
      </c>
      <c r="K47" s="198">
        <f>ROUND(N(data!AV65), 0)</f>
        <v>0</v>
      </c>
      <c r="L47" s="198">
        <f>ROUND(N(data!AV66), 0)</f>
        <v>10699</v>
      </c>
      <c r="M47" s="198">
        <f>ROUND(N(data!AV67), 0)</f>
        <v>13851</v>
      </c>
      <c r="N47" s="198">
        <f>ROUND(N(data!AV68), 0)</f>
        <v>0</v>
      </c>
      <c r="O47" s="198">
        <f>ROUND(N(data!AV69), 0)</f>
        <v>710169</v>
      </c>
      <c r="P47" s="198">
        <f>ROUND(N(data!AV70), 0)</f>
        <v>0</v>
      </c>
      <c r="Q47" s="198">
        <f>ROUND(N(data!AV71), 0)</f>
        <v>63279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702888</v>
      </c>
      <c r="X47" s="198">
        <f>ROUND(N(data!AV78), 0)</f>
        <v>0</v>
      </c>
      <c r="Y47" s="198">
        <f>ROUND(N(data!AV79), 0)</f>
        <v>0</v>
      </c>
      <c r="Z47" s="198">
        <f>ROUND(N(data!AV80), 0)</f>
        <v>6487</v>
      </c>
      <c r="AA47" s="198">
        <f>ROUND(N(data!AV81), 0)</f>
        <v>0</v>
      </c>
      <c r="AB47" s="198">
        <f>ROUND(N(data!AV82), 0)</f>
        <v>0</v>
      </c>
      <c r="AC47" s="198">
        <f>ROUND(N(data!AV83), 0)</f>
        <v>-62485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1058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022</v>
      </c>
      <c r="B48" s="200" t="str">
        <f>RIGHT(data!$C$96,4)</f>
        <v>2024</v>
      </c>
      <c r="C48" s="12" t="str">
        <f>data!AW$55</f>
        <v>8200</v>
      </c>
      <c r="D48" s="12" t="s">
        <v>1138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022</v>
      </c>
      <c r="B49" s="200" t="str">
        <f>RIGHT(data!$C$96,4)</f>
        <v>2024</v>
      </c>
      <c r="C49" s="12" t="str">
        <f>data!AX$55</f>
        <v>8310</v>
      </c>
      <c r="D49" s="12" t="s">
        <v>1138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022</v>
      </c>
      <c r="B50" s="200" t="str">
        <f>RIGHT(data!$C$96,4)</f>
        <v>2024</v>
      </c>
      <c r="C50" s="12" t="str">
        <f>data!AY$55</f>
        <v>8320</v>
      </c>
      <c r="D50" s="12" t="s">
        <v>1138</v>
      </c>
      <c r="E50" s="198">
        <f>ROUND(N(data!AY59), 0)</f>
        <v>67448</v>
      </c>
      <c r="F50" s="271">
        <f>ROUND(N(data!AY60), 2)</f>
        <v>0.02</v>
      </c>
      <c r="G50" s="198">
        <f>ROUND(N(data!AY61), 0)</f>
        <v>0</v>
      </c>
      <c r="H50" s="198">
        <f>ROUND(N(data!AY62), 0)</f>
        <v>0</v>
      </c>
      <c r="I50" s="198">
        <f>ROUND(N(data!AY63), 0)</f>
        <v>0</v>
      </c>
      <c r="J50" s="198">
        <f>ROUND(N(data!AY64), 0)</f>
        <v>448723</v>
      </c>
      <c r="K50" s="198">
        <f>ROUND(N(data!AY65), 0)</f>
        <v>0</v>
      </c>
      <c r="L50" s="198">
        <f>ROUND(N(data!AY66), 0)</f>
        <v>1172524</v>
      </c>
      <c r="M50" s="198">
        <f>ROUND(N(data!AY67), 0)</f>
        <v>59954</v>
      </c>
      <c r="N50" s="198">
        <f>ROUND(N(data!AY68), 0)</f>
        <v>0</v>
      </c>
      <c r="O50" s="198">
        <f>ROUND(N(data!AY69), 0)</f>
        <v>17468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17468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0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4578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022</v>
      </c>
      <c r="B51" s="200" t="str">
        <f>RIGHT(data!$C$96,4)</f>
        <v>2024</v>
      </c>
      <c r="C51" s="12" t="str">
        <f>data!AZ$55</f>
        <v>8330</v>
      </c>
      <c r="D51" s="12" t="s">
        <v>1138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022</v>
      </c>
      <c r="B52" s="200" t="str">
        <f>RIGHT(data!$C$96,4)</f>
        <v>2024</v>
      </c>
      <c r="C52" s="12" t="str">
        <f>data!BA$55</f>
        <v>8350</v>
      </c>
      <c r="D52" s="12" t="s">
        <v>1138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65761</v>
      </c>
      <c r="K52" s="198">
        <f>ROUND(N(data!BA65), 0)</f>
        <v>0</v>
      </c>
      <c r="L52" s="198">
        <f>ROUND(N(data!BA66), 0)</f>
        <v>3893</v>
      </c>
      <c r="M52" s="198">
        <f>ROUND(N(data!BA67), 0)</f>
        <v>0</v>
      </c>
      <c r="N52" s="198">
        <f>ROUND(N(data!BA68), 0)</f>
        <v>0</v>
      </c>
      <c r="O52" s="198">
        <f>ROUND(N(data!BA69), 0)</f>
        <v>150208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150172</v>
      </c>
      <c r="U52" s="198">
        <f>ROUND(N(data!BA75), 0)</f>
        <v>0</v>
      </c>
      <c r="V52" s="198">
        <f>ROUND(N(data!BA76), 0)</f>
        <v>0</v>
      </c>
      <c r="W52" s="198">
        <f>ROUND(N(data!BA77), 0)</f>
        <v>36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022</v>
      </c>
      <c r="B53" s="200" t="str">
        <f>RIGHT(data!$C$96,4)</f>
        <v>2024</v>
      </c>
      <c r="C53" s="12" t="str">
        <f>data!BB$55</f>
        <v>8360</v>
      </c>
      <c r="D53" s="12" t="s">
        <v>1138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022</v>
      </c>
      <c r="B54" s="200" t="str">
        <f>RIGHT(data!$C$96,4)</f>
        <v>2024</v>
      </c>
      <c r="C54" s="12" t="str">
        <f>data!BC$55</f>
        <v>8370</v>
      </c>
      <c r="D54" s="12" t="s">
        <v>1138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022</v>
      </c>
      <c r="B55" s="200" t="str">
        <f>RIGHT(data!$C$96,4)</f>
        <v>2024</v>
      </c>
      <c r="C55" s="12" t="str">
        <f>data!BD$55</f>
        <v>8420</v>
      </c>
      <c r="D55" s="12" t="s">
        <v>1138</v>
      </c>
      <c r="E55" s="198">
        <f>ROUND(N(data!BD59), 0)</f>
        <v>0</v>
      </c>
      <c r="F55" s="271">
        <f>ROUND(N(data!BD60), 2)</f>
        <v>6.64</v>
      </c>
      <c r="G55" s="198">
        <f>ROUND(N(data!BD61), 0)</f>
        <v>330251</v>
      </c>
      <c r="H55" s="198">
        <f>ROUND(N(data!BD62), 0)</f>
        <v>60254</v>
      </c>
      <c r="I55" s="198">
        <f>ROUND(N(data!BD63), 0)</f>
        <v>0</v>
      </c>
      <c r="J55" s="198">
        <f>ROUND(N(data!BD64), 0)</f>
        <v>2014213</v>
      </c>
      <c r="K55" s="198">
        <f>ROUND(N(data!BD65), 0)</f>
        <v>288</v>
      </c>
      <c r="L55" s="198">
        <f>ROUND(N(data!BD66), 0)</f>
        <v>107414</v>
      </c>
      <c r="M55" s="198">
        <f>ROUND(N(data!BD67), 0)</f>
        <v>78724</v>
      </c>
      <c r="N55" s="198">
        <f>ROUND(N(data!BD68), 0)</f>
        <v>0</v>
      </c>
      <c r="O55" s="198">
        <f>ROUND(N(data!BD69), 0)</f>
        <v>389464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11647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377817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6011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022</v>
      </c>
      <c r="B56" s="200" t="str">
        <f>RIGHT(data!$C$96,4)</f>
        <v>2024</v>
      </c>
      <c r="C56" s="12" t="str">
        <f>data!BE$55</f>
        <v>8430</v>
      </c>
      <c r="D56" s="12" t="s">
        <v>1138</v>
      </c>
      <c r="E56" s="198">
        <f>ROUND(N(data!BE59), 0)</f>
        <v>159436</v>
      </c>
      <c r="F56" s="271">
        <f>ROUND(N(data!BE60), 2)</f>
        <v>10.199999999999999</v>
      </c>
      <c r="G56" s="198">
        <f>ROUND(N(data!BE61), 0)</f>
        <v>703416</v>
      </c>
      <c r="H56" s="198">
        <f>ROUND(N(data!BE62), 0)</f>
        <v>128338</v>
      </c>
      <c r="I56" s="198">
        <f>ROUND(N(data!BE63), 0)</f>
        <v>0</v>
      </c>
      <c r="J56" s="198">
        <f>ROUND(N(data!BE64), 0)</f>
        <v>26785</v>
      </c>
      <c r="K56" s="198">
        <f>ROUND(N(data!BE65), 0)</f>
        <v>690991</v>
      </c>
      <c r="L56" s="198">
        <f>ROUND(N(data!BE66), 0)</f>
        <v>45861</v>
      </c>
      <c r="M56" s="198">
        <f>ROUND(N(data!BE67), 0)</f>
        <v>784027</v>
      </c>
      <c r="N56" s="198">
        <f>ROUND(N(data!BE68), 0)</f>
        <v>0</v>
      </c>
      <c r="O56" s="198">
        <f>ROUND(N(data!BE69), 0)</f>
        <v>557526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7312</v>
      </c>
      <c r="U56" s="198">
        <f>ROUND(N(data!BE75), 0)</f>
        <v>0</v>
      </c>
      <c r="V56" s="198">
        <f>ROUND(N(data!BE76), 0)</f>
        <v>0</v>
      </c>
      <c r="W56" s="198">
        <f>ROUND(N(data!BE77), 0)</f>
        <v>658489</v>
      </c>
      <c r="X56" s="198">
        <f>ROUND(N(data!BE78), 0)</f>
        <v>0</v>
      </c>
      <c r="Y56" s="198">
        <f>ROUND(N(data!BE79), 0)</f>
        <v>0</v>
      </c>
      <c r="Z56" s="198">
        <f>ROUND(N(data!BE80), 0)</f>
        <v>4557</v>
      </c>
      <c r="AA56" s="198">
        <f>ROUND(N(data!BE81), 0)</f>
        <v>0</v>
      </c>
      <c r="AB56" s="198">
        <f>ROUND(N(data!BE82), 0)</f>
        <v>0</v>
      </c>
      <c r="AC56" s="198">
        <f>ROUND(N(data!BE83), 0)</f>
        <v>-112832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59868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022</v>
      </c>
      <c r="B57" s="200" t="str">
        <f>RIGHT(data!$C$96,4)</f>
        <v>2024</v>
      </c>
      <c r="C57" s="12" t="str">
        <f>data!BF$55</f>
        <v>8460</v>
      </c>
      <c r="D57" s="12" t="s">
        <v>1138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104398</v>
      </c>
      <c r="K57" s="198">
        <f>ROUND(N(data!BF65), 0)</f>
        <v>-20863</v>
      </c>
      <c r="L57" s="198">
        <f>ROUND(N(data!BF66), 0)</f>
        <v>1196904</v>
      </c>
      <c r="M57" s="198">
        <f>ROUND(N(data!BF67), 0)</f>
        <v>22313</v>
      </c>
      <c r="N57" s="198">
        <f>ROUND(N(data!BF68), 0)</f>
        <v>0</v>
      </c>
      <c r="O57" s="198">
        <f>ROUND(N(data!BF69), 0)</f>
        <v>17253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-1058</v>
      </c>
      <c r="U57" s="198">
        <f>ROUND(N(data!BF75), 0)</f>
        <v>0</v>
      </c>
      <c r="V57" s="198">
        <f>ROUND(N(data!BF76), 0)</f>
        <v>0</v>
      </c>
      <c r="W57" s="198">
        <f>ROUND(N(data!BF77), 0)</f>
        <v>18311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1704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022</v>
      </c>
      <c r="B58" s="200" t="str">
        <f>RIGHT(data!$C$96,4)</f>
        <v>2024</v>
      </c>
      <c r="C58" s="12" t="str">
        <f>data!BG$55</f>
        <v>8470</v>
      </c>
      <c r="D58" s="12" t="s">
        <v>1138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022</v>
      </c>
      <c r="B59" s="200" t="str">
        <f>RIGHT(data!$C$96,4)</f>
        <v>2024</v>
      </c>
      <c r="C59" s="12" t="str">
        <f>data!BH$55</f>
        <v>8480</v>
      </c>
      <c r="D59" s="12" t="s">
        <v>1138</v>
      </c>
      <c r="E59" s="198">
        <f>ROUND(N(data!BH59), 0)</f>
        <v>0</v>
      </c>
      <c r="F59" s="271">
        <f>ROUND(N(data!BH60), 2)</f>
        <v>7.54</v>
      </c>
      <c r="G59" s="198">
        <f>ROUND(N(data!BH61), 0)</f>
        <v>762503</v>
      </c>
      <c r="H59" s="198">
        <f>ROUND(N(data!BH62), 0)</f>
        <v>139119</v>
      </c>
      <c r="I59" s="198">
        <f>ROUND(N(data!BH63), 0)</f>
        <v>0</v>
      </c>
      <c r="J59" s="198">
        <f>ROUND(N(data!BH64), 0)</f>
        <v>26989</v>
      </c>
      <c r="K59" s="198">
        <f>ROUND(N(data!BH65), 0)</f>
        <v>419222</v>
      </c>
      <c r="L59" s="198">
        <f>ROUND(N(data!BH66), 0)</f>
        <v>332012</v>
      </c>
      <c r="M59" s="198">
        <f>ROUND(N(data!BH67), 0)</f>
        <v>26162</v>
      </c>
      <c r="N59" s="198">
        <f>ROUND(N(data!BH68), 0)</f>
        <v>162133</v>
      </c>
      <c r="O59" s="198">
        <f>ROUND(N(data!BH69), 0)</f>
        <v>438227</v>
      </c>
      <c r="P59" s="198">
        <f>ROUND(N(data!BH70), 0)</f>
        <v>0</v>
      </c>
      <c r="Q59" s="198">
        <f>ROUND(N(data!BH71), 0)</f>
        <v>0</v>
      </c>
      <c r="R59" s="198">
        <f>ROUND(N(data!BH72), 0)</f>
        <v>788190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300543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-650505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1998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022</v>
      </c>
      <c r="B60" s="200" t="str">
        <f>RIGHT(data!$C$96,4)</f>
        <v>2024</v>
      </c>
      <c r="C60" s="12" t="str">
        <f>data!BI$55</f>
        <v>8490</v>
      </c>
      <c r="D60" s="12" t="s">
        <v>1138</v>
      </c>
      <c r="E60" s="198">
        <f>ROUND(N(data!BI59), 0)</f>
        <v>0</v>
      </c>
      <c r="F60" s="271">
        <f>ROUND(N(data!BI60), 2)</f>
        <v>1.66</v>
      </c>
      <c r="G60" s="198">
        <f>ROUND(N(data!BI61), 0)</f>
        <v>72547</v>
      </c>
      <c r="H60" s="198">
        <f>ROUND(N(data!BI62), 0)</f>
        <v>13236</v>
      </c>
      <c r="I60" s="198">
        <f>ROUND(N(data!BI63), 0)</f>
        <v>0</v>
      </c>
      <c r="J60" s="198">
        <f>ROUND(N(data!BI64), 0)</f>
        <v>165396</v>
      </c>
      <c r="K60" s="198">
        <f>ROUND(N(data!BI65), 0)</f>
        <v>29722</v>
      </c>
      <c r="L60" s="198">
        <f>ROUND(N(data!BI66), 0)</f>
        <v>281961</v>
      </c>
      <c r="M60" s="198">
        <f>ROUND(N(data!BI67), 0)</f>
        <v>0</v>
      </c>
      <c r="N60" s="198">
        <f>ROUND(N(data!BI68), 0)</f>
        <v>54540</v>
      </c>
      <c r="O60" s="198">
        <f>ROUND(N(data!BI69), 0)</f>
        <v>60826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1747</v>
      </c>
      <c r="V60" s="198">
        <f>ROUND(N(data!BI76), 0)</f>
        <v>0</v>
      </c>
      <c r="W60" s="198">
        <f>ROUND(N(data!BI77), 0)</f>
        <v>12774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46305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269914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022</v>
      </c>
      <c r="B61" s="200" t="str">
        <f>RIGHT(data!$C$96,4)</f>
        <v>2024</v>
      </c>
      <c r="C61" s="12" t="str">
        <f>data!BJ$55</f>
        <v>8510</v>
      </c>
      <c r="D61" s="12" t="s">
        <v>1138</v>
      </c>
      <c r="E61" s="198">
        <f>ROUND(N(data!BJ59), 0)</f>
        <v>0</v>
      </c>
      <c r="F61" s="271">
        <f>ROUND(N(data!BJ60), 2)</f>
        <v>5.82</v>
      </c>
      <c r="G61" s="198">
        <f>ROUND(N(data!BJ61), 0)</f>
        <v>471350</v>
      </c>
      <c r="H61" s="198">
        <f>ROUND(N(data!BJ62), 0)</f>
        <v>85998</v>
      </c>
      <c r="I61" s="198">
        <f>ROUND(N(data!BJ63), 0)</f>
        <v>0</v>
      </c>
      <c r="J61" s="198">
        <f>ROUND(N(data!BJ64), 0)</f>
        <v>1123</v>
      </c>
      <c r="K61" s="198">
        <f>ROUND(N(data!BJ65), 0)</f>
        <v>300</v>
      </c>
      <c r="L61" s="198">
        <f>ROUND(N(data!BJ66), 0)</f>
        <v>18700</v>
      </c>
      <c r="M61" s="198">
        <f>ROUND(N(data!BJ67), 0)</f>
        <v>0</v>
      </c>
      <c r="N61" s="198">
        <f>ROUND(N(data!BJ68), 0)</f>
        <v>31668</v>
      </c>
      <c r="O61" s="198">
        <f>ROUND(N(data!BJ69), 0)</f>
        <v>-95848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4738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-100585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022</v>
      </c>
      <c r="B62" s="200" t="str">
        <f>RIGHT(data!$C$96,4)</f>
        <v>2024</v>
      </c>
      <c r="C62" s="12" t="str">
        <f>data!BK$55</f>
        <v>8530</v>
      </c>
      <c r="D62" s="12" t="s">
        <v>1138</v>
      </c>
      <c r="E62" s="198">
        <f>ROUND(N(data!BK59), 0)</f>
        <v>0</v>
      </c>
      <c r="F62" s="271">
        <f>ROUND(N(data!BK60), 2)</f>
        <v>0</v>
      </c>
      <c r="G62" s="198">
        <f>ROUND(N(data!BK61), 0)</f>
        <v>1934</v>
      </c>
      <c r="H62" s="198">
        <f>ROUND(N(data!BK62), 0)</f>
        <v>353</v>
      </c>
      <c r="I62" s="198">
        <f>ROUND(N(data!BK63), 0)</f>
        <v>0</v>
      </c>
      <c r="J62" s="198">
        <f>ROUND(N(data!BK64), 0)</f>
        <v>12941</v>
      </c>
      <c r="K62" s="198">
        <f>ROUND(N(data!BK65), 0)</f>
        <v>2294</v>
      </c>
      <c r="L62" s="198">
        <f>ROUND(N(data!BK66), 0)</f>
        <v>268329</v>
      </c>
      <c r="M62" s="198">
        <f>ROUND(N(data!BK67), 0)</f>
        <v>1829</v>
      </c>
      <c r="N62" s="198">
        <f>ROUND(N(data!BK68), 0)</f>
        <v>0</v>
      </c>
      <c r="O62" s="198">
        <f>ROUND(N(data!BK69), 0)</f>
        <v>171596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5581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166015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140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022</v>
      </c>
      <c r="B63" s="200" t="str">
        <f>RIGHT(data!$C$96,4)</f>
        <v>2024</v>
      </c>
      <c r="C63" s="12" t="str">
        <f>data!BL$55</f>
        <v>8560</v>
      </c>
      <c r="D63" s="12" t="s">
        <v>1138</v>
      </c>
      <c r="E63" s="198">
        <f>ROUND(N(data!BL59), 0)</f>
        <v>0</v>
      </c>
      <c r="F63" s="271">
        <f>ROUND(N(data!BL60), 2)</f>
        <v>4.28</v>
      </c>
      <c r="G63" s="198">
        <f>ROUND(N(data!BL61), 0)</f>
        <v>445031</v>
      </c>
      <c r="H63" s="198">
        <f>ROUND(N(data!BL62), 0)</f>
        <v>81196</v>
      </c>
      <c r="I63" s="198">
        <f>ROUND(N(data!BL63), 0)</f>
        <v>0</v>
      </c>
      <c r="J63" s="198">
        <f>ROUND(N(data!BL64), 0)</f>
        <v>51144</v>
      </c>
      <c r="K63" s="198">
        <f>ROUND(N(data!BL65), 0)</f>
        <v>0</v>
      </c>
      <c r="L63" s="198">
        <f>ROUND(N(data!BL66), 0)</f>
        <v>150528</v>
      </c>
      <c r="M63" s="198">
        <f>ROUND(N(data!BL67), 0)</f>
        <v>10162</v>
      </c>
      <c r="N63" s="198">
        <f>ROUND(N(data!BL68), 0)</f>
        <v>0</v>
      </c>
      <c r="O63" s="198">
        <f>ROUND(N(data!BL69), 0)</f>
        <v>4362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525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3837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776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022</v>
      </c>
      <c r="B64" s="200" t="str">
        <f>RIGHT(data!$C$96,4)</f>
        <v>2024</v>
      </c>
      <c r="C64" s="12" t="str">
        <f>data!BM$55</f>
        <v>8590</v>
      </c>
      <c r="D64" s="12" t="s">
        <v>1138</v>
      </c>
      <c r="E64" s="198">
        <f>ROUND(N(data!BM59), 0)</f>
        <v>0</v>
      </c>
      <c r="F64" s="271">
        <f>ROUND(N(data!BM60), 2)</f>
        <v>0.09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2835165</v>
      </c>
      <c r="M64" s="198">
        <f>ROUND(N(data!BM67), 0)</f>
        <v>16296</v>
      </c>
      <c r="N64" s="198">
        <f>ROUND(N(data!BM68), 0)</f>
        <v>0</v>
      </c>
      <c r="O64" s="198">
        <f>ROUND(N(data!BM69), 0)</f>
        <v>-300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-300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1244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022</v>
      </c>
      <c r="B65" s="200" t="str">
        <f>RIGHT(data!$C$96,4)</f>
        <v>2024</v>
      </c>
      <c r="C65" s="12" t="str">
        <f>data!BN$55</f>
        <v>8610</v>
      </c>
      <c r="D65" s="12" t="s">
        <v>1138</v>
      </c>
      <c r="E65" s="198">
        <f>ROUND(N(data!BN59), 0)</f>
        <v>0</v>
      </c>
      <c r="F65" s="271">
        <f>ROUND(N(data!BN60), 2)</f>
        <v>8.57</v>
      </c>
      <c r="G65" s="198">
        <f>ROUND(N(data!BN61), 0)</f>
        <v>2288702</v>
      </c>
      <c r="H65" s="198">
        <f>ROUND(N(data!BN62), 0)</f>
        <v>417574</v>
      </c>
      <c r="I65" s="198">
        <f>ROUND(N(data!BN63), 0)</f>
        <v>0</v>
      </c>
      <c r="J65" s="198">
        <f>ROUND(N(data!BN64), 0)</f>
        <v>-112000</v>
      </c>
      <c r="K65" s="198">
        <f>ROUND(N(data!BN65), 0)</f>
        <v>62821</v>
      </c>
      <c r="L65" s="198">
        <f>ROUND(N(data!BN66), 0)</f>
        <v>360762</v>
      </c>
      <c r="M65" s="198">
        <f>ROUND(N(data!BN67), 0)</f>
        <v>34712</v>
      </c>
      <c r="N65" s="198">
        <f>ROUND(N(data!BN68), 0)</f>
        <v>-12017</v>
      </c>
      <c r="O65" s="198">
        <f>ROUND(N(data!BN69), 0)</f>
        <v>7450836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686928</v>
      </c>
      <c r="T65" s="198">
        <f>ROUND(N(data!BN74), 0)</f>
        <v>0</v>
      </c>
      <c r="U65" s="198">
        <f>ROUND(N(data!BN75), 0)</f>
        <v>371007</v>
      </c>
      <c r="V65" s="198">
        <f>ROUND(N(data!BN76), 0)</f>
        <v>0</v>
      </c>
      <c r="W65" s="198">
        <f>ROUND(N(data!BN77), 0)</f>
        <v>2382</v>
      </c>
      <c r="X65" s="198">
        <f>ROUND(N(data!BN78), 0)</f>
        <v>3654318</v>
      </c>
      <c r="Y65" s="198">
        <f>ROUND(N(data!BN79), 0)</f>
        <v>0</v>
      </c>
      <c r="Z65" s="198">
        <f>ROUND(N(data!BN80), 0)</f>
        <v>22847</v>
      </c>
      <c r="AA65" s="198">
        <f>ROUND(N(data!BN81), 0)</f>
        <v>2888330</v>
      </c>
      <c r="AB65" s="198">
        <f>ROUND(N(data!BN82), 0)</f>
        <v>0</v>
      </c>
      <c r="AC65" s="198">
        <f>ROUND(N(data!BN83), 0)</f>
        <v>-174976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2651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022</v>
      </c>
      <c r="B66" s="200" t="str">
        <f>RIGHT(data!$C$96,4)</f>
        <v>2024</v>
      </c>
      <c r="C66" s="12" t="str">
        <f>data!BO$55</f>
        <v>8620</v>
      </c>
      <c r="D66" s="12" t="s">
        <v>1138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022</v>
      </c>
      <c r="B67" s="200" t="str">
        <f>RIGHT(data!$C$96,4)</f>
        <v>2024</v>
      </c>
      <c r="C67" s="12" t="str">
        <f>data!BP$55</f>
        <v>8630</v>
      </c>
      <c r="D67" s="12" t="s">
        <v>1138</v>
      </c>
      <c r="E67" s="198">
        <f>ROUND(N(data!BP59), 0)</f>
        <v>0</v>
      </c>
      <c r="F67" s="271">
        <f>ROUND(N(data!BP60), 2)</f>
        <v>0.94</v>
      </c>
      <c r="G67" s="198">
        <f>ROUND(N(data!BP61), 0)</f>
        <v>87915</v>
      </c>
      <c r="H67" s="198">
        <f>ROUND(N(data!BP62), 0)</f>
        <v>16040</v>
      </c>
      <c r="I67" s="198">
        <f>ROUND(N(data!BP63), 0)</f>
        <v>0</v>
      </c>
      <c r="J67" s="198">
        <f>ROUND(N(data!BP64), 0)</f>
        <v>9475</v>
      </c>
      <c r="K67" s="198">
        <f>ROUND(N(data!BP65), 0)</f>
        <v>0</v>
      </c>
      <c r="L67" s="198">
        <f>ROUND(N(data!BP66), 0)</f>
        <v>4727</v>
      </c>
      <c r="M67" s="198">
        <f>ROUND(N(data!BP67), 0)</f>
        <v>0</v>
      </c>
      <c r="N67" s="198">
        <f>ROUND(N(data!BP68), 0)</f>
        <v>0</v>
      </c>
      <c r="O67" s="198">
        <f>ROUND(N(data!BP69), 0)</f>
        <v>284352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284352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022</v>
      </c>
      <c r="B68" s="200" t="str">
        <f>RIGHT(data!$C$96,4)</f>
        <v>2024</v>
      </c>
      <c r="C68" s="12" t="str">
        <f>data!BQ$55</f>
        <v>8640</v>
      </c>
      <c r="D68" s="12" t="s">
        <v>1138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022</v>
      </c>
      <c r="B69" s="200" t="str">
        <f>RIGHT(data!$C$96,4)</f>
        <v>2024</v>
      </c>
      <c r="C69" s="12" t="str">
        <f>data!BR$55</f>
        <v>8650</v>
      </c>
      <c r="D69" s="12" t="s">
        <v>1138</v>
      </c>
      <c r="E69" s="198">
        <f>ROUND(N(data!BR59), 0)</f>
        <v>0</v>
      </c>
      <c r="F69" s="271">
        <f>ROUND(N(data!BR60), 2)</f>
        <v>6.14</v>
      </c>
      <c r="G69" s="198">
        <f>ROUND(N(data!BR61), 0)</f>
        <v>589098</v>
      </c>
      <c r="H69" s="198">
        <f>ROUND(N(data!BR62), 0)</f>
        <v>107481</v>
      </c>
      <c r="I69" s="198">
        <f>ROUND(N(data!BR63), 0)</f>
        <v>0</v>
      </c>
      <c r="J69" s="198">
        <f>ROUND(N(data!BR64), 0)</f>
        <v>2689</v>
      </c>
      <c r="K69" s="198">
        <f>ROUND(N(data!BR65), 0)</f>
        <v>0</v>
      </c>
      <c r="L69" s="198">
        <f>ROUND(N(data!BR66), 0)</f>
        <v>44515</v>
      </c>
      <c r="M69" s="198">
        <f>ROUND(N(data!BR67), 0)</f>
        <v>15026</v>
      </c>
      <c r="N69" s="198">
        <f>ROUND(N(data!BR68), 0)</f>
        <v>0</v>
      </c>
      <c r="O69" s="198">
        <f>ROUND(N(data!BR69), 0)</f>
        <v>169662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111844</v>
      </c>
      <c r="V69" s="198">
        <f>ROUND(N(data!BR76), 0)</f>
        <v>0</v>
      </c>
      <c r="W69" s="198">
        <f>ROUND(N(data!BR77), 0)</f>
        <v>227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57591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1147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022</v>
      </c>
      <c r="B70" s="200" t="str">
        <f>RIGHT(data!$C$96,4)</f>
        <v>2024</v>
      </c>
      <c r="C70" s="12" t="str">
        <f>data!BS$55</f>
        <v>8660</v>
      </c>
      <c r="D70" s="12" t="s">
        <v>1138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022</v>
      </c>
      <c r="B71" s="200" t="str">
        <f>RIGHT(data!$C$96,4)</f>
        <v>2024</v>
      </c>
      <c r="C71" s="12" t="str">
        <f>data!BT$55</f>
        <v>8670</v>
      </c>
      <c r="D71" s="12" t="s">
        <v>1138</v>
      </c>
      <c r="E71" s="198">
        <f>ROUND(N(data!BT59), 0)</f>
        <v>0</v>
      </c>
      <c r="F71" s="271">
        <f>ROUND(N(data!BT60), 2)</f>
        <v>1</v>
      </c>
      <c r="G71" s="198">
        <f>ROUND(N(data!BT61), 0)</f>
        <v>65867</v>
      </c>
      <c r="H71" s="198">
        <f>ROUND(N(data!BT62), 0)</f>
        <v>12017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7479</v>
      </c>
      <c r="N71" s="198">
        <f>ROUND(N(data!BT68), 0)</f>
        <v>0</v>
      </c>
      <c r="O71" s="198">
        <f>ROUND(N(data!BT69), 0)</f>
        <v>340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340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571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022</v>
      </c>
      <c r="B72" s="200" t="str">
        <f>RIGHT(data!$C$96,4)</f>
        <v>2024</v>
      </c>
      <c r="C72" s="12" t="str">
        <f>data!BU$55</f>
        <v>8680</v>
      </c>
      <c r="D72" s="12" t="s">
        <v>1138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022</v>
      </c>
      <c r="B73" s="200" t="str">
        <f>RIGHT(data!$C$96,4)</f>
        <v>2024</v>
      </c>
      <c r="C73" s="12" t="str">
        <f>data!BV$55</f>
        <v>8690</v>
      </c>
      <c r="D73" s="12" t="s">
        <v>1138</v>
      </c>
      <c r="E73" s="198">
        <f>ROUND(N(data!BV59), 0)</f>
        <v>0</v>
      </c>
      <c r="F73" s="271">
        <f>ROUND(N(data!BV60), 2)</f>
        <v>5.47</v>
      </c>
      <c r="G73" s="198">
        <f>ROUND(N(data!BV61), 0)</f>
        <v>217765</v>
      </c>
      <c r="H73" s="198">
        <f>ROUND(N(data!BV62), 0)</f>
        <v>39731</v>
      </c>
      <c r="I73" s="198">
        <f>ROUND(N(data!BV63), 0)</f>
        <v>0</v>
      </c>
      <c r="J73" s="198">
        <f>ROUND(N(data!BV64), 0)</f>
        <v>5638</v>
      </c>
      <c r="K73" s="198">
        <f>ROUND(N(data!BV65), 0)</f>
        <v>0</v>
      </c>
      <c r="L73" s="198">
        <f>ROUND(N(data!BV66), 0)</f>
        <v>556386</v>
      </c>
      <c r="M73" s="198">
        <f>ROUND(N(data!BV67), 0)</f>
        <v>31442</v>
      </c>
      <c r="N73" s="198">
        <f>ROUND(N(data!BV68), 0)</f>
        <v>0</v>
      </c>
      <c r="O73" s="198">
        <f>ROUND(N(data!BV69), 0)</f>
        <v>-144918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9843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-154762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2401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022</v>
      </c>
      <c r="B74" s="200" t="str">
        <f>RIGHT(data!$C$96,4)</f>
        <v>2024</v>
      </c>
      <c r="C74" s="12" t="str">
        <f>data!BW$55</f>
        <v>8700</v>
      </c>
      <c r="D74" s="12" t="s">
        <v>1138</v>
      </c>
      <c r="E74" s="198">
        <f>ROUND(N(data!BW59), 0)</f>
        <v>0</v>
      </c>
      <c r="F74" s="271">
        <f>ROUND(N(data!BW60), 2)</f>
        <v>0.77</v>
      </c>
      <c r="G74" s="198">
        <f>ROUND(N(data!BW61), 0)</f>
        <v>78835</v>
      </c>
      <c r="H74" s="198">
        <f>ROUND(N(data!BW62), 0)</f>
        <v>14383</v>
      </c>
      <c r="I74" s="198">
        <f>ROUND(N(data!BW63), 0)</f>
        <v>759033</v>
      </c>
      <c r="J74" s="198">
        <f>ROUND(N(data!BW64), 0)</f>
        <v>20880</v>
      </c>
      <c r="K74" s="198">
        <f>ROUND(N(data!BW65), 0)</f>
        <v>0</v>
      </c>
      <c r="L74" s="198">
        <f>ROUND(N(data!BW66), 0)</f>
        <v>164375</v>
      </c>
      <c r="M74" s="198">
        <f>ROUND(N(data!BW67), 0)</f>
        <v>0</v>
      </c>
      <c r="N74" s="198">
        <f>ROUND(N(data!BW68), 0)</f>
        <v>0</v>
      </c>
      <c r="O74" s="198">
        <f>ROUND(N(data!BW69), 0)</f>
        <v>-62406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-62406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022</v>
      </c>
      <c r="B75" s="200" t="str">
        <f>RIGHT(data!$C$96,4)</f>
        <v>2024</v>
      </c>
      <c r="C75" s="12" t="str">
        <f>data!BX$55</f>
        <v>8710</v>
      </c>
      <c r="D75" s="12" t="s">
        <v>1138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022</v>
      </c>
      <c r="B76" s="200" t="str">
        <f>RIGHT(data!$C$96,4)</f>
        <v>2024</v>
      </c>
      <c r="C76" s="12" t="str">
        <f>data!BY$55</f>
        <v>8720</v>
      </c>
      <c r="D76" s="12" t="s">
        <v>1138</v>
      </c>
      <c r="E76" s="198">
        <f>ROUND(N(data!BY59), 0)</f>
        <v>0</v>
      </c>
      <c r="F76" s="271">
        <f>ROUND(N(data!BY60), 2)</f>
        <v>45.24</v>
      </c>
      <c r="G76" s="198">
        <f>ROUND(N(data!BY61), 0)</f>
        <v>885268</v>
      </c>
      <c r="H76" s="198">
        <f>ROUND(N(data!BY62), 0)</f>
        <v>161517</v>
      </c>
      <c r="I76" s="198">
        <f>ROUND(N(data!BY63), 0)</f>
        <v>0</v>
      </c>
      <c r="J76" s="198">
        <f>ROUND(N(data!BY64), 0)</f>
        <v>142689</v>
      </c>
      <c r="K76" s="198">
        <f>ROUND(N(data!BY65), 0)</f>
        <v>0</v>
      </c>
      <c r="L76" s="198">
        <f>ROUND(N(data!BY66), 0)</f>
        <v>112145</v>
      </c>
      <c r="M76" s="198">
        <f>ROUND(N(data!BY67), 0)</f>
        <v>0</v>
      </c>
      <c r="N76" s="198">
        <f>ROUND(N(data!BY68), 0)</f>
        <v>0</v>
      </c>
      <c r="O76" s="198">
        <f>ROUND(N(data!BY69), 0)</f>
        <v>78276</v>
      </c>
      <c r="P76" s="198">
        <f>ROUND(N(data!BY70), 0)</f>
        <v>0</v>
      </c>
      <c r="Q76" s="198">
        <f>ROUND(N(data!BY71), 0)</f>
        <v>78061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215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0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022</v>
      </c>
      <c r="B77" s="200" t="str">
        <f>RIGHT(data!$C$96,4)</f>
        <v>2024</v>
      </c>
      <c r="C77" s="12" t="str">
        <f>data!BZ$55</f>
        <v>8730</v>
      </c>
      <c r="D77" s="12" t="s">
        <v>1138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022</v>
      </c>
      <c r="B78" s="200" t="str">
        <f>RIGHT(data!$C$96,4)</f>
        <v>2024</v>
      </c>
      <c r="C78" s="12" t="str">
        <f>data!CA$55</f>
        <v>8740</v>
      </c>
      <c r="D78" s="12" t="s">
        <v>1138</v>
      </c>
      <c r="E78" s="198">
        <f>ROUND(N(data!CA59), 0)</f>
        <v>0</v>
      </c>
      <c r="F78" s="271">
        <f>ROUND(N(data!CA60), 2)</f>
        <v>2.1</v>
      </c>
      <c r="G78" s="198">
        <f>ROUND(N(data!CA61), 0)</f>
        <v>173876</v>
      </c>
      <c r="H78" s="198">
        <f>ROUND(N(data!CA62), 0)</f>
        <v>31724</v>
      </c>
      <c r="I78" s="198">
        <f>ROUND(N(data!CA63), 0)</f>
        <v>0</v>
      </c>
      <c r="J78" s="198">
        <f>ROUND(N(data!CA64), 0)</f>
        <v>1576</v>
      </c>
      <c r="K78" s="198">
        <f>ROUND(N(data!CA65), 0)</f>
        <v>0</v>
      </c>
      <c r="L78" s="198">
        <f>ROUND(N(data!CA66), 0)</f>
        <v>28423</v>
      </c>
      <c r="M78" s="198">
        <f>ROUND(N(data!CA67), 0)</f>
        <v>359</v>
      </c>
      <c r="N78" s="198">
        <f>ROUND(N(data!CA68), 0)</f>
        <v>0</v>
      </c>
      <c r="O78" s="198">
        <f>ROUND(N(data!CA69), 0)</f>
        <v>-6866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2086</v>
      </c>
      <c r="X78" s="198">
        <f>ROUND(N(data!CA78), 0)</f>
        <v>0</v>
      </c>
      <c r="Y78" s="198">
        <f>ROUND(N(data!CA79), 0)</f>
        <v>0</v>
      </c>
      <c r="Z78" s="198">
        <f>ROUND(N(data!CA80), 0)</f>
        <v>33704</v>
      </c>
      <c r="AA78" s="198">
        <f>ROUND(N(data!CA81), 0)</f>
        <v>0</v>
      </c>
      <c r="AB78" s="198">
        <f>ROUND(N(data!CA82), 0)</f>
        <v>0</v>
      </c>
      <c r="AC78" s="198">
        <f>ROUND(N(data!CA83), 0)</f>
        <v>-42657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27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022</v>
      </c>
      <c r="B79" s="200" t="str">
        <f>RIGHT(data!$C$96,4)</f>
        <v>2024</v>
      </c>
      <c r="C79" s="12" t="str">
        <f>data!CB$55</f>
        <v>8770</v>
      </c>
      <c r="D79" s="12" t="s">
        <v>1138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022</v>
      </c>
      <c r="B80" s="200" t="str">
        <f>RIGHT(data!$C$96,4)</f>
        <v>2024</v>
      </c>
      <c r="C80" s="12" t="str">
        <f>data!CC$55</f>
        <v>8790</v>
      </c>
      <c r="D80" s="12" t="s">
        <v>1138</v>
      </c>
      <c r="E80" s="198">
        <f>ROUND(N(data!CC59), 0)</f>
        <v>0</v>
      </c>
      <c r="F80" s="271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H31" sqref="H31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94" t="s">
        <v>683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684</v>
      </c>
      <c r="G3" s="10"/>
      <c r="J3" s="99"/>
    </row>
    <row r="4" spans="2:10" x14ac:dyDescent="0.25">
      <c r="B4" s="98"/>
      <c r="F4" s="10" t="s">
        <v>685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686</v>
      </c>
      <c r="G8" s="10"/>
      <c r="J8" s="99"/>
    </row>
    <row r="9" spans="2:10" x14ac:dyDescent="0.25">
      <c r="B9" s="95"/>
      <c r="C9" s="96"/>
      <c r="D9" s="96"/>
      <c r="E9" s="96"/>
      <c r="F9" s="103" t="s">
        <v>687</v>
      </c>
      <c r="G9" s="103"/>
      <c r="H9" s="96"/>
      <c r="I9" s="96"/>
      <c r="J9" s="97"/>
    </row>
    <row r="10" spans="2:10" x14ac:dyDescent="0.25">
      <c r="B10" s="98"/>
      <c r="F10" s="10" t="s">
        <v>688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689</v>
      </c>
      <c r="G12" s="10"/>
      <c r="J12" s="99"/>
    </row>
    <row r="13" spans="2:10" x14ac:dyDescent="0.25">
      <c r="B13" s="98"/>
      <c r="F13" s="10" t="s">
        <v>690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691</v>
      </c>
      <c r="J16" s="99"/>
    </row>
    <row r="17" spans="2:10" x14ac:dyDescent="0.25">
      <c r="B17" s="95"/>
      <c r="C17" s="104" t="s">
        <v>692</v>
      </c>
      <c r="D17" s="104"/>
      <c r="E17" s="96" t="str">
        <f>+data!C98</f>
        <v>Lourdes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693</v>
      </c>
      <c r="D18" s="53"/>
      <c r="E18" s="11" t="str">
        <f>+"H-"&amp;data!C97</f>
        <v>H-022</v>
      </c>
      <c r="F18" s="10"/>
      <c r="G18" s="10"/>
      <c r="J18" s="99"/>
    </row>
    <row r="19" spans="2:10" x14ac:dyDescent="0.25">
      <c r="B19" s="98"/>
      <c r="C19" s="53" t="s">
        <v>694</v>
      </c>
      <c r="D19" s="53"/>
      <c r="E19" s="11" t="str">
        <f>+data!C99</f>
        <v>520 North 4th Avenue</v>
      </c>
      <c r="F19" s="10"/>
      <c r="G19" s="10"/>
      <c r="J19" s="99"/>
    </row>
    <row r="20" spans="2:10" x14ac:dyDescent="0.25">
      <c r="B20" s="98"/>
      <c r="C20" s="53" t="s">
        <v>695</v>
      </c>
      <c r="D20" s="53"/>
      <c r="E20" s="11" t="str">
        <f>+data!C99</f>
        <v>520 North 4th Avenue</v>
      </c>
      <c r="F20" s="10"/>
      <c r="G20" s="10"/>
      <c r="J20" s="99"/>
    </row>
    <row r="21" spans="2:10" x14ac:dyDescent="0.25">
      <c r="B21" s="98"/>
      <c r="C21" s="53" t="s">
        <v>696</v>
      </c>
      <c r="D21" s="53"/>
      <c r="E21" s="11" t="str">
        <f>CONCATENATE(+data!C100,", ",+data!C101)</f>
        <v>Pasco,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697</v>
      </c>
      <c r="G26" s="106"/>
      <c r="H26" s="106"/>
      <c r="I26" s="106"/>
      <c r="J26" s="108"/>
    </row>
    <row r="27" spans="2:10" x14ac:dyDescent="0.25">
      <c r="B27" s="109" t="s">
        <v>698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699</v>
      </c>
      <c r="J29" s="99"/>
    </row>
    <row r="30" spans="2:10" x14ac:dyDescent="0.25">
      <c r="B30" s="112" t="s">
        <v>700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246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701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702</v>
      </c>
      <c r="C35" s="106" t="s">
        <v>1365</v>
      </c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703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246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704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702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703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DrUDrXonvw9e3oeqkg2Wt5p/YWr1wz19DSvvVCC45nJyoNa/KLLeiBcgKQE5UOcbvfaCzDFYj9NAFPoaCoNB+Q==" saltValue="D4LjAx4GQoVkAJ0LEs0nfQ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D63" sqref="D63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4" t="s">
        <v>705</v>
      </c>
    </row>
    <row r="3" spans="1:13" x14ac:dyDescent="0.25">
      <c r="A3" s="54"/>
    </row>
    <row r="4" spans="1:13" x14ac:dyDescent="0.25">
      <c r="A4" s="149" t="s">
        <v>706</v>
      </c>
    </row>
    <row r="5" spans="1:13" x14ac:dyDescent="0.25">
      <c r="A5" s="149" t="s">
        <v>707</v>
      </c>
    </row>
    <row r="6" spans="1:13" x14ac:dyDescent="0.25">
      <c r="A6" s="149" t="s">
        <v>708</v>
      </c>
    </row>
    <row r="7" spans="1:13" x14ac:dyDescent="0.25">
      <c r="A7" s="149"/>
    </row>
    <row r="8" spans="1:13" x14ac:dyDescent="0.25">
      <c r="A8" s="2" t="s">
        <v>709</v>
      </c>
    </row>
    <row r="9" spans="1:13" x14ac:dyDescent="0.25">
      <c r="A9" s="149" t="s">
        <v>25</v>
      </c>
    </row>
    <row r="12" spans="1:13" x14ac:dyDescent="0.25">
      <c r="A12" s="1" t="str">
        <f>data!C97</f>
        <v>022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710</v>
      </c>
      <c r="C13" s="228" t="s">
        <v>710</v>
      </c>
      <c r="D13" s="5" t="s">
        <v>711</v>
      </c>
      <c r="E13" s="5" t="s">
        <v>711</v>
      </c>
      <c r="F13" s="3" t="s">
        <v>712</v>
      </c>
      <c r="G13" s="3" t="s">
        <v>712</v>
      </c>
      <c r="H13" s="3" t="s">
        <v>713</v>
      </c>
    </row>
    <row r="14" spans="1:13" x14ac:dyDescent="0.25">
      <c r="A14" s="1" t="s">
        <v>714</v>
      </c>
      <c r="B14" s="228" t="s">
        <v>349</v>
      </c>
      <c r="C14" s="228" t="s">
        <v>349</v>
      </c>
      <c r="D14" s="4" t="s">
        <v>715</v>
      </c>
      <c r="E14" s="4" t="s">
        <v>715</v>
      </c>
      <c r="F14" s="3" t="s">
        <v>716</v>
      </c>
      <c r="G14" s="3" t="s">
        <v>716</v>
      </c>
      <c r="H14" s="3" t="s">
        <v>717</v>
      </c>
      <c r="I14" s="8" t="s">
        <v>718</v>
      </c>
      <c r="J14" s="55" t="s">
        <v>719</v>
      </c>
    </row>
    <row r="15" spans="1:13" x14ac:dyDescent="0.25">
      <c r="A15" s="1" t="s">
        <v>720</v>
      </c>
      <c r="B15" s="228">
        <f>ROUND(N('Prior Year'!C85), 0)</f>
        <v>125478</v>
      </c>
      <c r="C15" s="228">
        <f>data!C85</f>
        <v>48663.37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721</v>
      </c>
      <c r="B16" s="228">
        <f>ROUND(N('Prior Year'!D85), 0)</f>
        <v>6</v>
      </c>
      <c r="C16" s="228">
        <f>data!D85</f>
        <v>226.38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722</v>
      </c>
      <c r="B17" s="228">
        <f>ROUND(N('Prior Year'!E85), 0)</f>
        <v>5305973</v>
      </c>
      <c r="C17" s="228">
        <f>data!E85</f>
        <v>5309749.8800000008</v>
      </c>
      <c r="D17" s="228">
        <f>ROUND(N('Prior Year'!E59), 0)</f>
        <v>3135</v>
      </c>
      <c r="E17" s="1">
        <f>data!E59</f>
        <v>4065</v>
      </c>
      <c r="F17" s="205">
        <f t="shared" si="0"/>
        <v>1692.495374800638</v>
      </c>
      <c r="G17" s="205">
        <f t="shared" si="1"/>
        <v>1306.2115325953262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723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724</v>
      </c>
      <c r="B19" s="228">
        <f>ROUND(N('Prior Year'!G85), 0)</f>
        <v>2448622</v>
      </c>
      <c r="C19" s="228">
        <f>data!G85</f>
        <v>2931884.54</v>
      </c>
      <c r="D19" s="228">
        <f>ROUND(N('Prior Year'!G59), 0)</f>
        <v>1567</v>
      </c>
      <c r="E19" s="1">
        <f>data!G59</f>
        <v>2373</v>
      </c>
      <c r="F19" s="205">
        <f t="shared" si="0"/>
        <v>1562.6177409061902</v>
      </c>
      <c r="G19" s="205">
        <f t="shared" si="1"/>
        <v>1235.5181373788453</v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725</v>
      </c>
      <c r="B20" s="228">
        <f>ROUND(N('Prior Year'!H85), 0)</f>
        <v>5948</v>
      </c>
      <c r="C20" s="228">
        <f>data!H85</f>
        <v>9521.5300000000007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726</v>
      </c>
      <c r="B21" s="228">
        <f>ROUND(N('Prior Year'!I85), 0)</f>
        <v>6016</v>
      </c>
      <c r="C21" s="228">
        <f>data!I85</f>
        <v>5912.04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727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728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729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730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731</v>
      </c>
      <c r="B26" s="1">
        <f>ROUND(N('Prior Year'!N85), 0)</f>
        <v>2787652</v>
      </c>
      <c r="C26" s="228">
        <f>data!N85</f>
        <v>3239334.87</v>
      </c>
      <c r="D26" s="228">
        <f>ROUND(N('Prior Year'!N59), 0)</f>
        <v>137</v>
      </c>
      <c r="E26" s="1">
        <f>data!N59</f>
        <v>0</v>
      </c>
      <c r="F26" s="205">
        <f t="shared" si="0"/>
        <v>20347.824817518249</v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732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733</v>
      </c>
      <c r="B28" s="228">
        <f>ROUND(N('Prior Year'!P85), 0)</f>
        <v>13999669</v>
      </c>
      <c r="C28" s="228">
        <f>data!P85</f>
        <v>15303372.070000002</v>
      </c>
      <c r="D28" s="228">
        <f>ROUND(N('Prior Year'!P59), 0)</f>
        <v>230763</v>
      </c>
      <c r="E28" s="1">
        <f>data!P59</f>
        <v>236373</v>
      </c>
      <c r="F28" s="205">
        <f t="shared" si="0"/>
        <v>60.666870338832481</v>
      </c>
      <c r="G28" s="205">
        <f t="shared" si="1"/>
        <v>64.742470882884263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734</v>
      </c>
      <c r="B29" s="228">
        <f>ROUND(N('Prior Year'!Q85), 0)</f>
        <v>598514</v>
      </c>
      <c r="C29" s="228">
        <f>data!Q85</f>
        <v>576729.45000000007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735</v>
      </c>
      <c r="B30" s="228">
        <f>ROUND(N('Prior Year'!R85), 0)</f>
        <v>2507370</v>
      </c>
      <c r="C30" s="228">
        <f>data!R85</f>
        <v>2637261.7399999998</v>
      </c>
      <c r="D30" s="228">
        <f>ROUND(N('Prior Year'!R59), 0)</f>
        <v>230763</v>
      </c>
      <c r="E30" s="1">
        <f>data!R59</f>
        <v>236373</v>
      </c>
      <c r="F30" s="205">
        <f t="shared" si="0"/>
        <v>10.865563370210996</v>
      </c>
      <c r="G30" s="205">
        <f>IFERROR(IF(C30=0,"",IF(E30=0,"",C30/E30)),"")</f>
        <v>11.157203826156117</v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736</v>
      </c>
      <c r="B31" s="228">
        <f>ROUND(N('Prior Year'!S85), 0)</f>
        <v>1040155</v>
      </c>
      <c r="C31" s="228">
        <f>data!S85</f>
        <v>775130.58000000007</v>
      </c>
      <c r="D31" s="228" t="s">
        <v>737</v>
      </c>
      <c r="E31" s="4" t="s">
        <v>737</v>
      </c>
      <c r="F31" s="205" t="s">
        <v>3</v>
      </c>
      <c r="G31" s="205" t="str">
        <f>IFERROR(IF(C31=0,"",IF(E31=0,"",C31/E31)),"")</f>
        <v/>
      </c>
      <c r="H31" s="6" t="s">
        <v>3</v>
      </c>
      <c r="I31" s="228" t="str">
        <f t="shared" si="3"/>
        <v/>
      </c>
      <c r="M31" s="7"/>
    </row>
    <row r="32" spans="1:13" x14ac:dyDescent="0.25">
      <c r="A32" s="1" t="s">
        <v>738</v>
      </c>
      <c r="B32" s="228">
        <f>ROUND(N('Prior Year'!T85), 0)</f>
        <v>9470</v>
      </c>
      <c r="C32" s="228">
        <f>data!T85</f>
        <v>-12541.57</v>
      </c>
      <c r="D32" s="228" t="s">
        <v>737</v>
      </c>
      <c r="E32" s="4" t="s">
        <v>737</v>
      </c>
      <c r="F32" s="205" t="s">
        <v>3</v>
      </c>
      <c r="G32" s="205" t="str">
        <f>IFERROR(IF(C32=0,"",IF(E32=0,"",C32/E32)),"")</f>
        <v/>
      </c>
      <c r="H32" s="6" t="s">
        <v>3</v>
      </c>
      <c r="I32" s="228" t="str">
        <f t="shared" si="3"/>
        <v/>
      </c>
      <c r="M32" s="7"/>
    </row>
    <row r="33" spans="1:13" x14ac:dyDescent="0.25">
      <c r="A33" s="1" t="s">
        <v>739</v>
      </c>
      <c r="B33" s="228">
        <f>ROUND(N('Prior Year'!U85), 0)</f>
        <v>2923540</v>
      </c>
      <c r="C33" s="228">
        <f>data!U85</f>
        <v>2949162.1199999996</v>
      </c>
      <c r="D33" s="228">
        <f>ROUND(N('Prior Year'!U59), 0)</f>
        <v>155583</v>
      </c>
      <c r="E33" s="1">
        <f>data!U59</f>
        <v>156296</v>
      </c>
      <c r="F33" s="205">
        <f t="shared" si="0"/>
        <v>18.790870467853171</v>
      </c>
      <c r="G33" s="205">
        <f t="shared" ref="G33:G69" si="4">IF(C33=0,"",IF(E33=0,"",C33/E33))</f>
        <v>18.86908251010902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740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741</v>
      </c>
      <c r="B35" s="228">
        <f>ROUND(N('Prior Year'!W85), 0)</f>
        <v>337699</v>
      </c>
      <c r="C35" s="228">
        <f>data!W85</f>
        <v>352323.69000000006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742</v>
      </c>
      <c r="B36" s="228">
        <f>ROUND(N('Prior Year'!X85), 0)</f>
        <v>434514</v>
      </c>
      <c r="C36" s="228">
        <f>data!X85</f>
        <v>435647.22999999992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743</v>
      </c>
      <c r="B37" s="228">
        <f>ROUND(N('Prior Year'!Y85), 0)</f>
        <v>2306472</v>
      </c>
      <c r="C37" s="228">
        <f>data!Y85</f>
        <v>2463960.7200000007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744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745</v>
      </c>
      <c r="B39" s="228">
        <f>ROUND(N('Prior Year'!AA85), 0)</f>
        <v>455569</v>
      </c>
      <c r="C39" s="228">
        <f>data!AA85</f>
        <v>445503.79000000004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746</v>
      </c>
      <c r="B40" s="228">
        <f>ROUND(N('Prior Year'!AB85), 0)</f>
        <v>6903113</v>
      </c>
      <c r="C40" s="228">
        <f>data!AB85</f>
        <v>7628460.5399999991</v>
      </c>
      <c r="D40" s="228" t="s">
        <v>737</v>
      </c>
      <c r="E40" s="4" t="s">
        <v>737</v>
      </c>
      <c r="F40" s="205" t="s">
        <v>3</v>
      </c>
      <c r="G40" s="205" t="str">
        <f>IFERROR(IF(C40=0,"",IF(E40=0,"",C40/E40)),"")</f>
        <v/>
      </c>
      <c r="H40" s="6" t="s">
        <v>3</v>
      </c>
      <c r="I40" s="228" t="str">
        <f t="shared" si="3"/>
        <v/>
      </c>
      <c r="M40" s="7"/>
    </row>
    <row r="41" spans="1:13" x14ac:dyDescent="0.25">
      <c r="A41" s="1" t="s">
        <v>747</v>
      </c>
      <c r="B41" s="228">
        <f>ROUND(N('Prior Year'!AC85), 0)</f>
        <v>974717</v>
      </c>
      <c r="C41" s="228">
        <f>data!AC85</f>
        <v>863779.34000000008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748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749</v>
      </c>
      <c r="B43" s="228">
        <f>ROUND(N('Prior Year'!AE85), 0)</f>
        <v>2135316</v>
      </c>
      <c r="C43" s="228">
        <f>data!AE85</f>
        <v>2290423.81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750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751</v>
      </c>
      <c r="B45" s="228">
        <f>ROUND(N('Prior Year'!AG85), 0)</f>
        <v>5446706</v>
      </c>
      <c r="C45" s="228">
        <f>data!AG85</f>
        <v>5271226.1000000006</v>
      </c>
      <c r="D45" s="228">
        <f>ROUND(N('Prior Year'!AG59), 0)</f>
        <v>21705</v>
      </c>
      <c r="E45" s="1">
        <f>data!AG59</f>
        <v>23010</v>
      </c>
      <c r="F45" s="205">
        <f t="shared" si="0"/>
        <v>250.94245565537895</v>
      </c>
      <c r="G45" s="205">
        <f t="shared" si="4"/>
        <v>229.08414167753153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752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753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754</v>
      </c>
      <c r="B48" s="228">
        <f>ROUND(N('Prior Year'!AJ85), 0)</f>
        <v>18157423</v>
      </c>
      <c r="C48" s="228">
        <f>data!AJ85</f>
        <v>17036293.020000003</v>
      </c>
      <c r="D48" s="228">
        <f>ROUND(N('Prior Year'!AJ59), 0)</f>
        <v>82981</v>
      </c>
      <c r="E48" s="1">
        <f>data!AJ59</f>
        <v>78812</v>
      </c>
      <c r="F48" s="205">
        <f t="shared" si="0"/>
        <v>218.81422253286897</v>
      </c>
      <c r="G48" s="205">
        <f t="shared" si="4"/>
        <v>216.16369359995943</v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755</v>
      </c>
      <c r="B49" s="228">
        <f>ROUND(N('Prior Year'!AK85), 0)</f>
        <v>2042336</v>
      </c>
      <c r="C49" s="228">
        <f>data!AK85</f>
        <v>1921957.76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756</v>
      </c>
      <c r="B50" s="228">
        <f>ROUND(N('Prior Year'!AL85), 0)</f>
        <v>280940</v>
      </c>
      <c r="C50" s="228">
        <f>data!AL85</f>
        <v>249995.76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757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758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759</v>
      </c>
      <c r="B53" s="228">
        <f>ROUND(N('Prior Year'!AO85), 0)</f>
        <v>359217</v>
      </c>
      <c r="C53" s="228">
        <f>data!AO85</f>
        <v>348709.05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760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761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762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763</v>
      </c>
      <c r="B57" s="228">
        <f>ROUND(N('Prior Year'!AS85), 0)</f>
        <v>0</v>
      </c>
      <c r="C57" s="228">
        <f>data!AS85</f>
        <v>4474.3599999999997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764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765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766</v>
      </c>
      <c r="B60" s="228">
        <f>ROUND(N('Prior Year'!AV85), 0)</f>
        <v>2002466</v>
      </c>
      <c r="C60" s="228">
        <f>data!AV85</f>
        <v>1682934.04</v>
      </c>
      <c r="D60" s="228" t="s">
        <v>737</v>
      </c>
      <c r="E60" s="4" t="s">
        <v>737</v>
      </c>
      <c r="F60" s="205" t="s">
        <v>3</v>
      </c>
      <c r="G60" s="205"/>
      <c r="H60" s="6" t="s">
        <v>3</v>
      </c>
      <c r="I60" s="228" t="str">
        <f t="shared" si="7"/>
        <v/>
      </c>
      <c r="M60" s="7"/>
    </row>
    <row r="61" spans="1:13" x14ac:dyDescent="0.25">
      <c r="A61" s="1" t="s">
        <v>767</v>
      </c>
      <c r="B61" s="228">
        <f>ROUND(N('Prior Year'!AW85), 0)</f>
        <v>0</v>
      </c>
      <c r="C61" s="228">
        <f>data!AW85</f>
        <v>0</v>
      </c>
      <c r="D61" s="228" t="s">
        <v>737</v>
      </c>
      <c r="E61" s="4" t="s">
        <v>737</v>
      </c>
      <c r="F61" s="205" t="s">
        <v>3</v>
      </c>
      <c r="G61" s="205"/>
      <c r="H61" s="6" t="s">
        <v>3</v>
      </c>
      <c r="I61" s="228" t="str">
        <f t="shared" si="7"/>
        <v/>
      </c>
      <c r="M61" s="7"/>
    </row>
    <row r="62" spans="1:13" x14ac:dyDescent="0.25">
      <c r="A62" s="1" t="s">
        <v>768</v>
      </c>
      <c r="B62" s="228">
        <f>ROUND(N('Prior Year'!AX85), 0)</f>
        <v>0</v>
      </c>
      <c r="C62" s="228">
        <f>data!AX85</f>
        <v>0</v>
      </c>
      <c r="D62" s="228" t="s">
        <v>737</v>
      </c>
      <c r="E62" s="4" t="s">
        <v>737</v>
      </c>
      <c r="F62" s="205" t="s">
        <v>3</v>
      </c>
      <c r="G62" s="205"/>
      <c r="H62" s="6" t="s">
        <v>3</v>
      </c>
      <c r="I62" s="228" t="str">
        <f t="shared" si="7"/>
        <v/>
      </c>
      <c r="M62" s="7"/>
    </row>
    <row r="63" spans="1:13" x14ac:dyDescent="0.25">
      <c r="A63" s="1" t="s">
        <v>769</v>
      </c>
      <c r="B63" s="228">
        <f>ROUND(N('Prior Year'!AY85), 0)</f>
        <v>1503491</v>
      </c>
      <c r="C63" s="228">
        <f>data!AY85</f>
        <v>1698668.8699999999</v>
      </c>
      <c r="D63" s="228">
        <f>ROUND(N('Prior Year'!AY59), 0)</f>
        <v>74817</v>
      </c>
      <c r="E63" s="1">
        <f>data!AY59</f>
        <v>67448</v>
      </c>
      <c r="F63" s="205">
        <f>IF(B63=0,"",IF(D63=0,"",B63/D63))</f>
        <v>20.095579881577716</v>
      </c>
      <c r="G63" s="205">
        <f t="shared" si="4"/>
        <v>25.184866415609061</v>
      </c>
      <c r="H63" s="6">
        <f>IF(B63 = 0, "", IF(C63 = 0, "", IF(D63 = 0, "", IF(E63 = 0, "", IF(G63 / F63 - 1 &lt; -0.25, G63 / F63 - 1, IF(G63 / F63 - 1 &gt; 0.25, G63 / F63 - 1, ""))))))</f>
        <v>0.25325402720510004</v>
      </c>
      <c r="I63" s="228" t="str">
        <f t="shared" si="7"/>
        <v>Please provide explanation for the fluctuation noted here</v>
      </c>
      <c r="M63" s="7"/>
    </row>
    <row r="64" spans="1:13" x14ac:dyDescent="0.25">
      <c r="A64" s="1" t="s">
        <v>770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771</v>
      </c>
      <c r="B65" s="228">
        <f>ROUND(N('Prior Year'!BA85), 0)</f>
        <v>215728</v>
      </c>
      <c r="C65" s="228">
        <f>data!BA85</f>
        <v>219862.17</v>
      </c>
      <c r="D65" s="228" t="s">
        <v>737</v>
      </c>
      <c r="E65" s="310" t="s">
        <v>737</v>
      </c>
      <c r="F65" s="205"/>
      <c r="G65" s="205" t="e">
        <f t="shared" si="4"/>
        <v>#VALUE!</v>
      </c>
      <c r="H65" s="6" t="e">
        <f>IF(B65 = 0, "", IF(C65 = 0, "", IF(D65 = 0, "", IF(E65 = 0, "", IF(G65 / F65 - 1 &lt; -0.25, G65 / F65 - 1, IF(G65 / F65 - 1 &gt; 0.25, G65 / F65 - 1, ""))))))</f>
        <v>#VALUE!</v>
      </c>
      <c r="I65" s="228" t="e">
        <f t="shared" si="7"/>
        <v>#VALUE!</v>
      </c>
      <c r="M65" s="7"/>
    </row>
    <row r="66" spans="1:13" x14ac:dyDescent="0.25">
      <c r="A66" s="1" t="s">
        <v>772</v>
      </c>
      <c r="B66" s="228">
        <f>ROUND(N('Prior Year'!BB85), 0)</f>
        <v>0</v>
      </c>
      <c r="C66" s="228">
        <f>data!BB85</f>
        <v>0</v>
      </c>
      <c r="D66" s="228" t="s">
        <v>737</v>
      </c>
      <c r="E66" s="4" t="s">
        <v>737</v>
      </c>
      <c r="F66" s="205" t="s">
        <v>3</v>
      </c>
      <c r="G66" s="205" t="str">
        <f t="shared" ref="G66:G68" si="8">IFERROR(IF(C66=0,"",IF(E66=0,"",C66/E66)),"")</f>
        <v/>
      </c>
      <c r="H66" s="6" t="s">
        <v>3</v>
      </c>
      <c r="I66" s="228" t="str">
        <f t="shared" si="7"/>
        <v/>
      </c>
      <c r="M66" s="7"/>
    </row>
    <row r="67" spans="1:13" x14ac:dyDescent="0.25">
      <c r="A67" s="1" t="s">
        <v>773</v>
      </c>
      <c r="B67" s="228">
        <f>ROUND(N('Prior Year'!BC85), 0)</f>
        <v>0</v>
      </c>
      <c r="C67" s="228">
        <f>data!BC85</f>
        <v>0</v>
      </c>
      <c r="D67" s="228" t="s">
        <v>737</v>
      </c>
      <c r="E67" s="4" t="s">
        <v>737</v>
      </c>
      <c r="F67" s="205" t="s">
        <v>3</v>
      </c>
      <c r="G67" s="205" t="str">
        <f t="shared" si="8"/>
        <v/>
      </c>
      <c r="H67" s="6" t="s">
        <v>3</v>
      </c>
      <c r="I67" s="228" t="str">
        <f t="shared" si="7"/>
        <v/>
      </c>
      <c r="M67" s="7"/>
    </row>
    <row r="68" spans="1:13" x14ac:dyDescent="0.25">
      <c r="A68" s="1" t="s">
        <v>774</v>
      </c>
      <c r="B68" s="228">
        <f>ROUND(N('Prior Year'!BD85), 0)</f>
        <v>2390192</v>
      </c>
      <c r="C68" s="228">
        <f>data!BD85</f>
        <v>2980608.83</v>
      </c>
      <c r="D68" s="228" t="s">
        <v>737</v>
      </c>
      <c r="E68" s="4" t="s">
        <v>737</v>
      </c>
      <c r="F68" s="205" t="s">
        <v>3</v>
      </c>
      <c r="G68" s="205" t="str">
        <f t="shared" si="8"/>
        <v/>
      </c>
      <c r="H68" s="6" t="s">
        <v>3</v>
      </c>
      <c r="I68" s="228" t="str">
        <f t="shared" si="7"/>
        <v/>
      </c>
      <c r="M68" s="7"/>
    </row>
    <row r="69" spans="1:13" x14ac:dyDescent="0.25">
      <c r="A69" s="1" t="s">
        <v>775</v>
      </c>
      <c r="B69" s="228">
        <f>ROUND(N('Prior Year'!BE85), 0)</f>
        <v>2792666</v>
      </c>
      <c r="C69" s="228">
        <f>data!BE85</f>
        <v>2936942.8600000003</v>
      </c>
      <c r="D69" s="228">
        <f>ROUND(N('Prior Year'!BE59), 0)</f>
        <v>159436</v>
      </c>
      <c r="E69" s="1">
        <f>data!BE59</f>
        <v>159435.81</v>
      </c>
      <c r="F69" s="205">
        <f>IF(B69=0,"",IF(D69=0,"",B69/D69))</f>
        <v>17.515906068892846</v>
      </c>
      <c r="G69" s="205">
        <f t="shared" si="4"/>
        <v>18.420848239802591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776</v>
      </c>
      <c r="B70" s="228">
        <f>ROUND(N('Prior Year'!BF85), 0)</f>
        <v>1383390</v>
      </c>
      <c r="C70" s="228">
        <f>data!BF85</f>
        <v>1320004.67</v>
      </c>
      <c r="D70" s="228" t="s">
        <v>737</v>
      </c>
      <c r="E70" s="4" t="s">
        <v>737</v>
      </c>
      <c r="F70" s="205" t="s">
        <v>3</v>
      </c>
      <c r="G70" s="205" t="str">
        <f t="shared" ref="G70:G94" si="9">IFERROR(IF(C70=0,"",IF(E70=0,"",C70/E70)),"")</f>
        <v/>
      </c>
      <c r="H70" s="6" t="s">
        <v>3</v>
      </c>
      <c r="I70" s="228" t="str">
        <f t="shared" si="7"/>
        <v/>
      </c>
      <c r="M70" s="7"/>
    </row>
    <row r="71" spans="1:13" x14ac:dyDescent="0.25">
      <c r="A71" s="1" t="s">
        <v>777</v>
      </c>
      <c r="B71" s="228">
        <f>ROUND(N('Prior Year'!BG85), 0)</f>
        <v>0</v>
      </c>
      <c r="C71" s="228">
        <f>data!BG85</f>
        <v>0</v>
      </c>
      <c r="D71" s="228" t="s">
        <v>737</v>
      </c>
      <c r="E71" s="4" t="s">
        <v>737</v>
      </c>
      <c r="F71" s="205" t="s">
        <v>3</v>
      </c>
      <c r="G71" s="205" t="str">
        <f t="shared" si="9"/>
        <v/>
      </c>
      <c r="H71" s="6" t="s">
        <v>3</v>
      </c>
      <c r="I71" s="228" t="str">
        <f t="shared" si="7"/>
        <v/>
      </c>
      <c r="M71" s="7"/>
    </row>
    <row r="72" spans="1:13" x14ac:dyDescent="0.25">
      <c r="A72" s="1" t="s">
        <v>778</v>
      </c>
      <c r="B72" s="228">
        <f>ROUND(N('Prior Year'!BH85), 0)</f>
        <v>2876974</v>
      </c>
      <c r="C72" s="228">
        <f>data!BH85</f>
        <v>2306367.5099999998</v>
      </c>
      <c r="D72" s="228" t="s">
        <v>737</v>
      </c>
      <c r="E72" s="4" t="s">
        <v>737</v>
      </c>
      <c r="F72" s="205" t="s">
        <v>3</v>
      </c>
      <c r="G72" s="205" t="str">
        <f t="shared" si="9"/>
        <v/>
      </c>
      <c r="H72" s="6" t="s">
        <v>3</v>
      </c>
      <c r="I72" s="228" t="str">
        <f t="shared" si="7"/>
        <v/>
      </c>
      <c r="M72" s="7"/>
    </row>
    <row r="73" spans="1:13" x14ac:dyDescent="0.25">
      <c r="A73" s="1" t="s">
        <v>779</v>
      </c>
      <c r="B73" s="228">
        <f>ROUND(N('Prior Year'!BI85), 0)</f>
        <v>896463</v>
      </c>
      <c r="C73" s="228">
        <f>data!BI85</f>
        <v>678228.98</v>
      </c>
      <c r="D73" s="228" t="s">
        <v>737</v>
      </c>
      <c r="E73" s="4" t="s">
        <v>737</v>
      </c>
      <c r="F73" s="205" t="s">
        <v>3</v>
      </c>
      <c r="G73" s="205" t="str">
        <f t="shared" si="9"/>
        <v/>
      </c>
      <c r="H73" s="6" t="s">
        <v>3</v>
      </c>
      <c r="I73" s="228" t="str">
        <f t="shared" si="7"/>
        <v/>
      </c>
      <c r="M73" s="7"/>
    </row>
    <row r="74" spans="1:13" x14ac:dyDescent="0.25">
      <c r="A74" s="1" t="s">
        <v>780</v>
      </c>
      <c r="B74" s="228">
        <f>ROUND(N('Prior Year'!BJ85), 0)</f>
        <v>-218817</v>
      </c>
      <c r="C74" s="228">
        <f>data!BJ85</f>
        <v>513291.75000000006</v>
      </c>
      <c r="D74" s="228" t="s">
        <v>737</v>
      </c>
      <c r="E74" s="4" t="s">
        <v>737</v>
      </c>
      <c r="F74" s="205" t="s">
        <v>3</v>
      </c>
      <c r="G74" s="205" t="str">
        <f t="shared" si="9"/>
        <v/>
      </c>
      <c r="H74" s="6" t="s">
        <v>3</v>
      </c>
      <c r="I74" s="228" t="str">
        <f t="shared" si="7"/>
        <v/>
      </c>
      <c r="M74" s="7"/>
    </row>
    <row r="75" spans="1:13" x14ac:dyDescent="0.25">
      <c r="A75" s="1" t="s">
        <v>781</v>
      </c>
      <c r="B75" s="228">
        <f>ROUND(N('Prior Year'!BK85), 0)</f>
        <v>242578</v>
      </c>
      <c r="C75" s="228">
        <f>data!BK85</f>
        <v>459275.51</v>
      </c>
      <c r="D75" s="228" t="s">
        <v>737</v>
      </c>
      <c r="E75" s="4" t="s">
        <v>737</v>
      </c>
      <c r="F75" s="205" t="s">
        <v>3</v>
      </c>
      <c r="G75" s="205" t="str">
        <f t="shared" si="9"/>
        <v/>
      </c>
      <c r="H75" s="6" t="s">
        <v>3</v>
      </c>
      <c r="I75" s="228" t="str">
        <f t="shared" si="7"/>
        <v/>
      </c>
      <c r="M75" s="7"/>
    </row>
    <row r="76" spans="1:13" x14ac:dyDescent="0.25">
      <c r="A76" s="1" t="s">
        <v>782</v>
      </c>
      <c r="B76" s="228">
        <f>ROUND(N('Prior Year'!BL85), 0)</f>
        <v>424427</v>
      </c>
      <c r="C76" s="228">
        <f>data!BL85</f>
        <v>742423.94000000018</v>
      </c>
      <c r="D76" s="228" t="s">
        <v>737</v>
      </c>
      <c r="E76" s="4" t="s">
        <v>737</v>
      </c>
      <c r="F76" s="205" t="s">
        <v>3</v>
      </c>
      <c r="G76" s="205" t="str">
        <f t="shared" si="9"/>
        <v/>
      </c>
      <c r="H76" s="6" t="s">
        <v>3</v>
      </c>
      <c r="I76" s="228" t="str">
        <f t="shared" si="7"/>
        <v/>
      </c>
      <c r="M76" s="7"/>
    </row>
    <row r="77" spans="1:13" x14ac:dyDescent="0.25">
      <c r="A77" s="1" t="s">
        <v>783</v>
      </c>
      <c r="B77" s="228">
        <f>ROUND(N('Prior Year'!BM85), 0)</f>
        <v>2720690</v>
      </c>
      <c r="C77" s="228">
        <f>data!BM85</f>
        <v>2851161.0199999996</v>
      </c>
      <c r="D77" s="228" t="s">
        <v>737</v>
      </c>
      <c r="E77" s="4" t="s">
        <v>737</v>
      </c>
      <c r="F77" s="205" t="s">
        <v>3</v>
      </c>
      <c r="G77" s="205" t="str">
        <f t="shared" si="9"/>
        <v/>
      </c>
      <c r="H77" s="6" t="s">
        <v>3</v>
      </c>
      <c r="I77" s="228" t="str">
        <f t="shared" si="7"/>
        <v/>
      </c>
      <c r="M77" s="7"/>
    </row>
    <row r="78" spans="1:13" x14ac:dyDescent="0.25">
      <c r="A78" s="1" t="s">
        <v>784</v>
      </c>
      <c r="B78" s="228">
        <f>ROUND(N('Prior Year'!BN85), 0)</f>
        <v>8759022</v>
      </c>
      <c r="C78" s="228">
        <f>data!BN85</f>
        <v>10491389.119999999</v>
      </c>
      <c r="D78" s="228" t="s">
        <v>737</v>
      </c>
      <c r="E78" s="4" t="s">
        <v>737</v>
      </c>
      <c r="F78" s="205" t="s">
        <v>3</v>
      </c>
      <c r="G78" s="205" t="str">
        <f t="shared" si="9"/>
        <v/>
      </c>
      <c r="H78" s="6" t="s">
        <v>3</v>
      </c>
      <c r="I78" s="228" t="str">
        <f t="shared" si="7"/>
        <v/>
      </c>
      <c r="M78" s="7"/>
    </row>
    <row r="79" spans="1:13" x14ac:dyDescent="0.25">
      <c r="A79" s="1" t="s">
        <v>785</v>
      </c>
      <c r="B79" s="228">
        <f>ROUND(N('Prior Year'!BO85), 0)</f>
        <v>0</v>
      </c>
      <c r="C79" s="228">
        <f>data!BO85</f>
        <v>0</v>
      </c>
      <c r="D79" s="228" t="s">
        <v>737</v>
      </c>
      <c r="E79" s="4" t="s">
        <v>737</v>
      </c>
      <c r="F79" s="205" t="s">
        <v>3</v>
      </c>
      <c r="G79" s="205" t="str">
        <f t="shared" si="9"/>
        <v/>
      </c>
      <c r="H79" s="6" t="s">
        <v>3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786</v>
      </c>
      <c r="B80" s="228">
        <f>ROUND(N('Prior Year'!BP85), 0)</f>
        <v>360425</v>
      </c>
      <c r="C80" s="228">
        <f>data!BP85</f>
        <v>402508.95</v>
      </c>
      <c r="D80" s="228" t="s">
        <v>737</v>
      </c>
      <c r="E80" s="4" t="s">
        <v>737</v>
      </c>
      <c r="F80" s="205" t="s">
        <v>3</v>
      </c>
      <c r="G80" s="205" t="str">
        <f t="shared" si="9"/>
        <v/>
      </c>
      <c r="H80" s="6" t="s">
        <v>3</v>
      </c>
      <c r="I80" s="228" t="str">
        <f t="shared" si="10"/>
        <v/>
      </c>
      <c r="M80" s="7"/>
    </row>
    <row r="81" spans="1:13" x14ac:dyDescent="0.25">
      <c r="A81" s="1" t="s">
        <v>787</v>
      </c>
      <c r="B81" s="228">
        <f>ROUND(N('Prior Year'!BQ85), 0)</f>
        <v>0</v>
      </c>
      <c r="C81" s="228">
        <f>data!BQ85</f>
        <v>0</v>
      </c>
      <c r="D81" s="228" t="s">
        <v>737</v>
      </c>
      <c r="E81" s="4" t="s">
        <v>737</v>
      </c>
      <c r="F81" s="205" t="s">
        <v>3</v>
      </c>
      <c r="G81" s="205" t="str">
        <f t="shared" si="9"/>
        <v/>
      </c>
      <c r="H81" s="6" t="s">
        <v>3</v>
      </c>
      <c r="I81" s="228" t="str">
        <f t="shared" si="10"/>
        <v/>
      </c>
      <c r="M81" s="7"/>
    </row>
    <row r="82" spans="1:13" x14ac:dyDescent="0.25">
      <c r="A82" s="1" t="s">
        <v>788</v>
      </c>
      <c r="B82" s="228">
        <f>ROUND(N('Prior Year'!BR85), 0)</f>
        <v>1029147</v>
      </c>
      <c r="C82" s="228">
        <f>data!BR85</f>
        <v>928471.95000000019</v>
      </c>
      <c r="D82" s="228" t="s">
        <v>737</v>
      </c>
      <c r="E82" s="4" t="s">
        <v>737</v>
      </c>
      <c r="F82" s="205" t="s">
        <v>3</v>
      </c>
      <c r="G82" s="205" t="str">
        <f t="shared" si="9"/>
        <v/>
      </c>
      <c r="H82" s="6" t="s">
        <v>3</v>
      </c>
      <c r="I82" s="228" t="str">
        <f t="shared" si="10"/>
        <v/>
      </c>
      <c r="M82" s="7"/>
    </row>
    <row r="83" spans="1:13" x14ac:dyDescent="0.25">
      <c r="A83" s="1" t="s">
        <v>789</v>
      </c>
      <c r="B83" s="228">
        <f>ROUND(N('Prior Year'!BS85), 0)</f>
        <v>0</v>
      </c>
      <c r="C83" s="228">
        <f>data!BS85</f>
        <v>0</v>
      </c>
      <c r="D83" s="228" t="s">
        <v>737</v>
      </c>
      <c r="E83" s="4" t="s">
        <v>737</v>
      </c>
      <c r="F83" s="205" t="s">
        <v>3</v>
      </c>
      <c r="G83" s="205" t="str">
        <f t="shared" si="9"/>
        <v/>
      </c>
      <c r="H83" s="6" t="s">
        <v>3</v>
      </c>
      <c r="I83" s="228" t="str">
        <f t="shared" si="10"/>
        <v/>
      </c>
      <c r="M83" s="7"/>
    </row>
    <row r="84" spans="1:13" x14ac:dyDescent="0.25">
      <c r="A84" s="1" t="s">
        <v>790</v>
      </c>
      <c r="B84" s="228">
        <f>ROUND(N('Prior Year'!BT85), 0)</f>
        <v>-276864</v>
      </c>
      <c r="C84" s="228">
        <f>data!BT85</f>
        <v>85702.82</v>
      </c>
      <c r="D84" s="228" t="s">
        <v>737</v>
      </c>
      <c r="E84" s="4" t="s">
        <v>737</v>
      </c>
      <c r="F84" s="205" t="s">
        <v>3</v>
      </c>
      <c r="G84" s="205" t="str">
        <f t="shared" si="9"/>
        <v/>
      </c>
      <c r="H84" s="6" t="s">
        <v>3</v>
      </c>
      <c r="I84" s="228" t="str">
        <f t="shared" si="10"/>
        <v/>
      </c>
      <c r="M84" s="7"/>
    </row>
    <row r="85" spans="1:13" x14ac:dyDescent="0.25">
      <c r="A85" s="1" t="s">
        <v>791</v>
      </c>
      <c r="B85" s="228">
        <f>ROUND(N('Prior Year'!BU85), 0)</f>
        <v>0</v>
      </c>
      <c r="C85" s="228">
        <f>data!BU85</f>
        <v>0</v>
      </c>
      <c r="D85" s="228" t="s">
        <v>737</v>
      </c>
      <c r="E85" s="4" t="s">
        <v>737</v>
      </c>
      <c r="F85" s="205" t="s">
        <v>3</v>
      </c>
      <c r="G85" s="205" t="str">
        <f t="shared" si="9"/>
        <v/>
      </c>
      <c r="H85" s="6" t="s">
        <v>3</v>
      </c>
      <c r="I85" s="228" t="str">
        <f t="shared" si="10"/>
        <v/>
      </c>
      <c r="M85" s="7"/>
    </row>
    <row r="86" spans="1:13" x14ac:dyDescent="0.25">
      <c r="A86" s="1" t="s">
        <v>792</v>
      </c>
      <c r="B86" s="228">
        <f>ROUND(N('Prior Year'!BV85), 0)</f>
        <v>555316</v>
      </c>
      <c r="C86" s="228">
        <f>data!BV85</f>
        <v>706042.72</v>
      </c>
      <c r="D86" s="228" t="s">
        <v>737</v>
      </c>
      <c r="E86" s="4" t="s">
        <v>737</v>
      </c>
      <c r="F86" s="205" t="s">
        <v>3</v>
      </c>
      <c r="G86" s="205" t="str">
        <f t="shared" si="9"/>
        <v/>
      </c>
      <c r="H86" s="6" t="s">
        <v>3</v>
      </c>
      <c r="I86" s="228" t="str">
        <f t="shared" si="10"/>
        <v/>
      </c>
      <c r="M86" s="7"/>
    </row>
    <row r="87" spans="1:13" x14ac:dyDescent="0.25">
      <c r="A87" s="1" t="s">
        <v>793</v>
      </c>
      <c r="B87" s="228">
        <f>ROUND(N('Prior Year'!BW85), 0)</f>
        <v>1098495</v>
      </c>
      <c r="C87" s="228">
        <f>data!BW85</f>
        <v>975098.18</v>
      </c>
      <c r="D87" s="228" t="s">
        <v>737</v>
      </c>
      <c r="E87" s="4" t="s">
        <v>737</v>
      </c>
      <c r="F87" s="205" t="s">
        <v>3</v>
      </c>
      <c r="G87" s="205" t="str">
        <f t="shared" si="9"/>
        <v/>
      </c>
      <c r="H87" s="6" t="s">
        <v>3</v>
      </c>
      <c r="I87" s="228" t="str">
        <f t="shared" si="10"/>
        <v/>
      </c>
      <c r="M87" s="7"/>
    </row>
    <row r="88" spans="1:13" x14ac:dyDescent="0.25">
      <c r="A88" s="1" t="s">
        <v>794</v>
      </c>
      <c r="B88" s="228">
        <f>ROUND(N('Prior Year'!BX85), 0)</f>
        <v>0</v>
      </c>
      <c r="C88" s="228">
        <f>data!BX85</f>
        <v>0</v>
      </c>
      <c r="D88" s="228" t="s">
        <v>737</v>
      </c>
      <c r="E88" s="4" t="s">
        <v>737</v>
      </c>
      <c r="F88" s="205" t="s">
        <v>3</v>
      </c>
      <c r="G88" s="205" t="str">
        <f t="shared" si="9"/>
        <v/>
      </c>
      <c r="H88" s="6" t="s">
        <v>3</v>
      </c>
      <c r="I88" s="228" t="str">
        <f t="shared" si="10"/>
        <v/>
      </c>
      <c r="M88" s="7"/>
    </row>
    <row r="89" spans="1:13" x14ac:dyDescent="0.25">
      <c r="A89" s="1" t="s">
        <v>795</v>
      </c>
      <c r="B89" s="228">
        <f>ROUND(N('Prior Year'!BY85), 0)</f>
        <v>1218278</v>
      </c>
      <c r="C89" s="228">
        <f>data!BY85</f>
        <v>1379895.1900000002</v>
      </c>
      <c r="D89" s="228" t="s">
        <v>737</v>
      </c>
      <c r="E89" s="4" t="s">
        <v>737</v>
      </c>
      <c r="F89" s="205" t="s">
        <v>3</v>
      </c>
      <c r="G89" s="205" t="str">
        <f t="shared" si="9"/>
        <v/>
      </c>
      <c r="H89" s="6" t="s">
        <v>3</v>
      </c>
      <c r="I89" s="228" t="str">
        <f t="shared" si="10"/>
        <v/>
      </c>
      <c r="M89" s="7"/>
    </row>
    <row r="90" spans="1:13" x14ac:dyDescent="0.25">
      <c r="A90" s="1" t="s">
        <v>796</v>
      </c>
      <c r="B90" s="228">
        <f>ROUND(N('Prior Year'!BZ85), 0)</f>
        <v>0</v>
      </c>
      <c r="C90" s="228">
        <f>data!BZ85</f>
        <v>0</v>
      </c>
      <c r="D90" s="228" t="s">
        <v>737</v>
      </c>
      <c r="E90" s="4" t="s">
        <v>737</v>
      </c>
      <c r="F90" s="205" t="s">
        <v>3</v>
      </c>
      <c r="G90" s="205" t="str">
        <f t="shared" si="9"/>
        <v/>
      </c>
      <c r="H90" s="6" t="s">
        <v>3</v>
      </c>
      <c r="I90" s="228" t="str">
        <f t="shared" si="10"/>
        <v/>
      </c>
      <c r="M90" s="7"/>
    </row>
    <row r="91" spans="1:13" x14ac:dyDescent="0.25">
      <c r="A91" s="1" t="s">
        <v>797</v>
      </c>
      <c r="B91" s="228">
        <f>ROUND(N('Prior Year'!CA85), 0)</f>
        <v>218584</v>
      </c>
      <c r="C91" s="228">
        <f>data!CA85</f>
        <v>229091.71999999997</v>
      </c>
      <c r="D91" s="228" t="s">
        <v>737</v>
      </c>
      <c r="E91" s="4" t="s">
        <v>737</v>
      </c>
      <c r="F91" s="205" t="s">
        <v>3</v>
      </c>
      <c r="G91" s="205" t="str">
        <f t="shared" si="9"/>
        <v/>
      </c>
      <c r="H91" s="6" t="s">
        <v>3</v>
      </c>
      <c r="I91" s="228" t="str">
        <f t="shared" si="10"/>
        <v/>
      </c>
      <c r="M91" s="7"/>
    </row>
    <row r="92" spans="1:13" x14ac:dyDescent="0.25">
      <c r="A92" s="1" t="s">
        <v>798</v>
      </c>
      <c r="B92" s="228">
        <f>ROUND(N('Prior Year'!CB85), 0)</f>
        <v>0</v>
      </c>
      <c r="C92" s="228">
        <f>data!CB85</f>
        <v>0</v>
      </c>
      <c r="D92" s="228" t="s">
        <v>737</v>
      </c>
      <c r="E92" s="4" t="s">
        <v>737</v>
      </c>
      <c r="F92" s="205" t="s">
        <v>3</v>
      </c>
      <c r="G92" s="205" t="str">
        <f t="shared" si="9"/>
        <v/>
      </c>
      <c r="H92" s="6" t="s">
        <v>3</v>
      </c>
      <c r="I92" s="228" t="str">
        <f t="shared" si="10"/>
        <v/>
      </c>
      <c r="M92" s="7"/>
    </row>
    <row r="93" spans="1:13" x14ac:dyDescent="0.25">
      <c r="A93" s="1" t="s">
        <v>799</v>
      </c>
      <c r="B93" s="228">
        <f>ROUND(N('Prior Year'!CC85), 0)</f>
        <v>0</v>
      </c>
      <c r="C93" s="228">
        <f>data!CC85</f>
        <v>0</v>
      </c>
      <c r="D93" s="228" t="s">
        <v>737</v>
      </c>
      <c r="E93" s="4" t="s">
        <v>737</v>
      </c>
      <c r="F93" s="205" t="s">
        <v>3</v>
      </c>
      <c r="G93" s="205" t="str">
        <f t="shared" si="9"/>
        <v/>
      </c>
      <c r="H93" s="6" t="s">
        <v>3</v>
      </c>
      <c r="I93" s="228" t="str">
        <f t="shared" si="10"/>
        <v/>
      </c>
      <c r="M93" s="7"/>
    </row>
    <row r="94" spans="1:13" x14ac:dyDescent="0.25">
      <c r="A94" s="1" t="s">
        <v>800</v>
      </c>
      <c r="B94" s="228">
        <f>ROUND(N('Prior Year'!CD85), 0)</f>
        <v>0</v>
      </c>
      <c r="C94" s="228">
        <f>data!CD85</f>
        <v>0</v>
      </c>
      <c r="D94" s="228" t="s">
        <v>737</v>
      </c>
      <c r="E94" s="4" t="s">
        <v>737</v>
      </c>
      <c r="F94" s="205" t="s">
        <v>3</v>
      </c>
      <c r="G94" s="205" t="str">
        <f t="shared" si="9"/>
        <v/>
      </c>
      <c r="H94" s="6" t="s">
        <v>3</v>
      </c>
      <c r="I94" s="228" t="str">
        <f t="shared" si="10"/>
        <v/>
      </c>
      <c r="M94" s="7"/>
    </row>
  </sheetData>
  <sheetProtection algorithmName="SHA-512" hashValue="PCbhZwkqjsb7bXDqXAW7rIlcwvVTbO93rd2jLyu1dahdiP6yjB2KQmOCmwbIVYFvd2JrQ3A5zOnExOXmWlJ8Zw==" saltValue="JHZLajTC3pnqQhGu46g1Tg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F30" sqref="F30"/>
    </sheetView>
  </sheetViews>
  <sheetFormatPr defaultRowHeight="15" x14ac:dyDescent="0.2"/>
  <sheetData>
    <row r="1" spans="1:4" ht="15.75" x14ac:dyDescent="0.25">
      <c r="A1" s="268" t="s">
        <v>801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802</v>
      </c>
      <c r="B3" s="267"/>
      <c r="C3" s="267"/>
      <c r="D3" s="267"/>
    </row>
    <row r="4" spans="1:4" ht="15.75" x14ac:dyDescent="0.25">
      <c r="A4" s="267" t="s">
        <v>803</v>
      </c>
      <c r="B4" s="267"/>
      <c r="C4" s="267"/>
      <c r="D4" s="267"/>
    </row>
    <row r="5" spans="1:4" ht="15.75" x14ac:dyDescent="0.25">
      <c r="A5" s="1" t="s">
        <v>1350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804</v>
      </c>
      <c r="B7" s="267"/>
      <c r="C7" s="267"/>
      <c r="D7" s="267"/>
    </row>
    <row r="8" spans="1:4" ht="15.75" x14ac:dyDescent="0.25">
      <c r="A8" s="309" t="s">
        <v>1351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805</v>
      </c>
      <c r="B11" s="267"/>
      <c r="C11" s="267"/>
      <c r="D11" s="267">
        <f>N(data!C380)</f>
        <v>461341</v>
      </c>
    </row>
    <row r="12" spans="1:4" ht="15.75" x14ac:dyDescent="0.25">
      <c r="A12" s="269" t="s">
        <v>806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807</v>
      </c>
      <c r="B14" s="267"/>
      <c r="C14" s="267"/>
      <c r="D14" s="269" t="s">
        <v>808</v>
      </c>
    </row>
    <row r="15" spans="1:4" ht="15.75" x14ac:dyDescent="0.25">
      <c r="A15" s="267" t="s">
        <v>809</v>
      </c>
      <c r="B15" s="267"/>
      <c r="C15" s="267"/>
      <c r="D15" s="267"/>
    </row>
    <row r="16" spans="1:4" ht="15.75" x14ac:dyDescent="0.25">
      <c r="A16" s="267" t="s">
        <v>809</v>
      </c>
      <c r="B16" s="267"/>
      <c r="C16" s="267"/>
      <c r="D16" s="267"/>
    </row>
    <row r="17" spans="1:4" ht="15.75" x14ac:dyDescent="0.25">
      <c r="A17" s="267" t="s">
        <v>809</v>
      </c>
      <c r="B17" s="267"/>
      <c r="C17" s="267"/>
      <c r="D17" s="267"/>
    </row>
    <row r="18" spans="1:4" ht="15.75" x14ac:dyDescent="0.25">
      <c r="A18" s="267" t="s">
        <v>809</v>
      </c>
      <c r="B18" s="267"/>
      <c r="C18" s="267"/>
      <c r="D18" s="267"/>
    </row>
    <row r="19" spans="1:4" ht="15.75" x14ac:dyDescent="0.25">
      <c r="A19" s="267" t="s">
        <v>809</v>
      </c>
      <c r="B19" s="267"/>
      <c r="C19" s="267"/>
      <c r="D19" s="267"/>
    </row>
    <row r="20" spans="1:4" ht="15.75" x14ac:dyDescent="0.25">
      <c r="A20" s="267" t="s">
        <v>809</v>
      </c>
      <c r="B20" s="267"/>
      <c r="C20" s="267"/>
      <c r="D20" s="267"/>
    </row>
    <row r="21" spans="1:4" ht="15.75" x14ac:dyDescent="0.25">
      <c r="A21" s="267" t="s">
        <v>809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810</v>
      </c>
      <c r="B25" s="267"/>
      <c r="C25" s="267"/>
      <c r="D25" s="267">
        <f>N(data!C414)</f>
        <v>1509264.34</v>
      </c>
    </row>
    <row r="26" spans="1:4" ht="15.75" x14ac:dyDescent="0.25">
      <c r="A26" s="269" t="s">
        <v>806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807</v>
      </c>
      <c r="B28" s="267"/>
      <c r="C28" s="267"/>
      <c r="D28" s="269" t="s">
        <v>808</v>
      </c>
    </row>
    <row r="29" spans="1:4" ht="15.75" x14ac:dyDescent="0.25">
      <c r="A29" s="1" t="s">
        <v>1367</v>
      </c>
      <c r="B29" s="267"/>
      <c r="C29" s="267"/>
      <c r="D29" s="267">
        <f>316668+14597</f>
        <v>331265</v>
      </c>
    </row>
    <row r="30" spans="1:4" ht="15.75" x14ac:dyDescent="0.25">
      <c r="A30" s="1" t="s">
        <v>1368</v>
      </c>
      <c r="B30" s="267"/>
      <c r="C30" s="267"/>
      <c r="D30" s="267">
        <f>188873+60135</f>
        <v>249008</v>
      </c>
    </row>
    <row r="31" spans="1:4" ht="15.75" x14ac:dyDescent="0.25">
      <c r="A31" s="1" t="s">
        <v>1369</v>
      </c>
      <c r="B31" s="267"/>
      <c r="C31" s="267"/>
      <c r="D31" s="267">
        <v>355876</v>
      </c>
    </row>
    <row r="32" spans="1:4" ht="15.75" x14ac:dyDescent="0.25">
      <c r="A32" s="1" t="s">
        <v>1370</v>
      </c>
      <c r="B32" s="267"/>
      <c r="C32" s="267"/>
      <c r="D32" s="267">
        <v>340422</v>
      </c>
    </row>
    <row r="33" spans="1:4" ht="15.75" x14ac:dyDescent="0.25">
      <c r="A33" s="267" t="s">
        <v>811</v>
      </c>
      <c r="B33" s="267"/>
      <c r="C33" s="267"/>
      <c r="D33" s="267"/>
    </row>
    <row r="34" spans="1:4" ht="15.75" x14ac:dyDescent="0.25">
      <c r="A34" s="267" t="s">
        <v>811</v>
      </c>
      <c r="B34" s="267"/>
      <c r="C34" s="267"/>
      <c r="D34" s="267"/>
    </row>
    <row r="35" spans="1:4" ht="15.75" x14ac:dyDescent="0.25">
      <c r="A35" s="267" t="s">
        <v>811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yKZr+RwFE+I0eSO7hb43CO1jPDUYupZEV+QpOjrPq4ZJgXV5fZ22sEtHQji0b1+jZzzOsmECE39230oxH3P6YA==" saltValue="z67fS+/+qJPAuCrFx3xmA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1" t="s">
        <v>812</v>
      </c>
    </row>
    <row r="2" spans="1:7" ht="20.100000000000001" customHeight="1" x14ac:dyDescent="0.25">
      <c r="A2" s="62" t="s">
        <v>813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H-22</v>
      </c>
      <c r="G4" s="67"/>
    </row>
    <row r="5" spans="1:7" ht="20.100000000000001" customHeight="1" x14ac:dyDescent="0.25">
      <c r="A5" s="63">
        <v>2</v>
      </c>
      <c r="B5" s="64" t="s">
        <v>297</v>
      </c>
      <c r="C5" s="67"/>
      <c r="D5" s="64" t="str">
        <f>"  "&amp;data!C98</f>
        <v xml:space="preserve">  Lourdes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302</v>
      </c>
      <c r="C6" s="67"/>
      <c r="D6" s="64" t="str">
        <f>"  "&amp;data!C103</f>
        <v xml:space="preserve">  Franklin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814</v>
      </c>
      <c r="C7" s="67"/>
      <c r="D7" s="64" t="str">
        <f>"  "&amp;data!C104</f>
        <v xml:space="preserve">  David Elgarico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815</v>
      </c>
      <c r="C8" s="67"/>
      <c r="D8" s="64" t="str">
        <f>"  "&amp;data!C105</f>
        <v xml:space="preserve">  Charles Pearce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816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817</v>
      </c>
      <c r="C10" s="67"/>
      <c r="D10" s="64" t="str">
        <f>"  "&amp;data!C107</f>
        <v xml:space="preserve">  509-547-7704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818</v>
      </c>
      <c r="C11" s="67"/>
      <c r="D11" s="64" t="str">
        <f>"  "&amp;data!C108</f>
        <v xml:space="preserve">  509-542-3070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819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311</v>
      </c>
      <c r="B15" s="74"/>
      <c r="C15" s="75" t="s">
        <v>313</v>
      </c>
      <c r="D15" s="74"/>
      <c r="E15" s="75" t="s">
        <v>315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300</v>
      </c>
      <c r="C16" s="79" t="str">
        <f>IF(data!C117&gt;0," X","")</f>
        <v/>
      </c>
      <c r="D16" s="80" t="s">
        <v>820</v>
      </c>
      <c r="E16" s="229" t="str">
        <f>IF(data!C120&gt;0," X","")</f>
        <v/>
      </c>
      <c r="F16" s="81" t="s">
        <v>316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302</v>
      </c>
      <c r="C17" s="79" t="str">
        <f>IF(data!C118&gt;0," X","")</f>
        <v/>
      </c>
      <c r="D17" s="80" t="s">
        <v>396</v>
      </c>
      <c r="E17" s="229" t="str">
        <f>IF(data!C121&gt;0," X","")</f>
        <v/>
      </c>
      <c r="F17" s="81" t="s">
        <v>317</v>
      </c>
      <c r="G17" s="67"/>
    </row>
    <row r="18" spans="1:7" ht="20.100000000000001" customHeight="1" x14ac:dyDescent="0.25">
      <c r="A18" s="63"/>
      <c r="B18" s="67" t="s">
        <v>821</v>
      </c>
      <c r="C18" s="67"/>
      <c r="D18" s="67"/>
      <c r="E18" s="229" t="str">
        <f>IF(data!C122&gt;0," X","")</f>
        <v xml:space="preserve"> X</v>
      </c>
      <c r="F18" s="81" t="s">
        <v>318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822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823</v>
      </c>
      <c r="C22" s="64"/>
      <c r="D22" s="64"/>
      <c r="E22" s="64"/>
      <c r="F22" s="78" t="s">
        <v>321</v>
      </c>
      <c r="G22" s="79" t="s">
        <v>240</v>
      </c>
    </row>
    <row r="23" spans="1:7" ht="20.100000000000001" customHeight="1" x14ac:dyDescent="0.25">
      <c r="A23" s="63"/>
      <c r="B23" s="64" t="s">
        <v>824</v>
      </c>
      <c r="C23" s="64"/>
      <c r="D23" s="64"/>
      <c r="E23" s="64"/>
      <c r="F23" s="63">
        <f>data!C127</f>
        <v>1329</v>
      </c>
      <c r="G23" s="67">
        <f>data!D127</f>
        <v>6805</v>
      </c>
    </row>
    <row r="24" spans="1:7" ht="20.100000000000001" customHeight="1" x14ac:dyDescent="0.25">
      <c r="A24" s="63"/>
      <c r="B24" s="64" t="s">
        <v>825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826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325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827</v>
      </c>
      <c r="C29" s="67"/>
      <c r="D29" s="79" t="s">
        <v>192</v>
      </c>
      <c r="E29" s="83" t="s">
        <v>827</v>
      </c>
      <c r="F29" s="67"/>
      <c r="G29" s="79" t="s">
        <v>192</v>
      </c>
    </row>
    <row r="30" spans="1:7" ht="20.100000000000001" customHeight="1" x14ac:dyDescent="0.25">
      <c r="A30" s="63"/>
      <c r="B30" s="64" t="s">
        <v>327</v>
      </c>
      <c r="C30" s="67"/>
      <c r="D30" s="67">
        <f>data!C132</f>
        <v>6</v>
      </c>
      <c r="E30" s="64" t="s">
        <v>333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828</v>
      </c>
      <c r="C31" s="67"/>
      <c r="D31" s="67">
        <f>data!C133</f>
        <v>0</v>
      </c>
      <c r="E31" s="64" t="s">
        <v>334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829</v>
      </c>
      <c r="C32" s="67"/>
      <c r="D32" s="67">
        <f>data!C134</f>
        <v>19</v>
      </c>
      <c r="E32" s="64" t="s">
        <v>830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831</v>
      </c>
      <c r="C33" s="67"/>
      <c r="D33" s="67">
        <f>data!C135</f>
        <v>0</v>
      </c>
      <c r="E33" s="64" t="s">
        <v>832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833</v>
      </c>
      <c r="C34" s="67"/>
      <c r="D34" s="67">
        <f>data!C136</f>
        <v>0</v>
      </c>
      <c r="E34" s="64" t="s">
        <v>336</v>
      </c>
      <c r="F34" s="67"/>
      <c r="G34" s="67">
        <f>data!E143</f>
        <v>35</v>
      </c>
    </row>
    <row r="35" spans="1:7" ht="20.100000000000001" customHeight="1" x14ac:dyDescent="0.25">
      <c r="A35" s="63"/>
      <c r="B35" s="83" t="s">
        <v>834</v>
      </c>
      <c r="C35" s="67"/>
      <c r="D35" s="67">
        <f>data!C137</f>
        <v>10</v>
      </c>
      <c r="E35" s="64" t="s">
        <v>835</v>
      </c>
      <c r="F35" s="84"/>
      <c r="G35" s="67"/>
    </row>
    <row r="36" spans="1:7" ht="20.100000000000001" customHeight="1" x14ac:dyDescent="0.25">
      <c r="A36" s="63"/>
      <c r="B36" s="64" t="s">
        <v>121</v>
      </c>
      <c r="C36" s="67"/>
      <c r="D36" s="67">
        <f>data!C138</f>
        <v>0</v>
      </c>
      <c r="E36" s="64" t="s">
        <v>337</v>
      </c>
      <c r="F36" s="67"/>
      <c r="G36" s="67">
        <f>data!C144</f>
        <v>95</v>
      </c>
    </row>
    <row r="37" spans="1:7" ht="20.100000000000001" customHeight="1" x14ac:dyDescent="0.25">
      <c r="A37" s="63"/>
      <c r="E37" s="64" t="s">
        <v>338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333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836</v>
      </c>
      <c r="C40" s="91" t="s">
        <v>296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0" t="s">
        <v>837</v>
      </c>
      <c r="G1" s="61" t="s">
        <v>838</v>
      </c>
    </row>
    <row r="2" spans="1:7" ht="20.100000000000001" customHeight="1" x14ac:dyDescent="0.25">
      <c r="A2" s="1" t="str">
        <f>"Hospital: "&amp;data!C98</f>
        <v>Hospital: Lourdes Medical Center</v>
      </c>
      <c r="G2" s="4" t="s">
        <v>839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840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841</v>
      </c>
      <c r="C5" s="74"/>
      <c r="D5" s="74"/>
      <c r="E5" s="125" t="s">
        <v>348</v>
      </c>
      <c r="F5" s="74"/>
      <c r="G5" s="74"/>
    </row>
    <row r="6" spans="1:7" ht="20.100000000000001" customHeight="1" x14ac:dyDescent="0.25">
      <c r="A6" s="126" t="s">
        <v>842</v>
      </c>
      <c r="B6" s="79" t="s">
        <v>321</v>
      </c>
      <c r="C6" s="79" t="s">
        <v>843</v>
      </c>
      <c r="D6" s="79" t="s">
        <v>344</v>
      </c>
      <c r="E6" s="79" t="s">
        <v>193</v>
      </c>
      <c r="F6" s="79" t="s">
        <v>156</v>
      </c>
      <c r="G6" s="79" t="s">
        <v>228</v>
      </c>
    </row>
    <row r="7" spans="1:7" ht="20.100000000000001" customHeight="1" x14ac:dyDescent="0.25">
      <c r="A7" s="63" t="s">
        <v>342</v>
      </c>
      <c r="B7" s="127">
        <f>data!B154</f>
        <v>507</v>
      </c>
      <c r="C7" s="127">
        <f>data!B155</f>
        <v>2602</v>
      </c>
      <c r="D7" s="127">
        <f>data!B156</f>
        <v>0</v>
      </c>
      <c r="E7" s="127">
        <f>data!B157</f>
        <v>23330269</v>
      </c>
      <c r="F7" s="127">
        <f>data!B158</f>
        <v>85014600</v>
      </c>
      <c r="G7" s="127">
        <f>data!B157+data!B158</f>
        <v>108344869</v>
      </c>
    </row>
    <row r="8" spans="1:7" ht="20.100000000000001" customHeight="1" x14ac:dyDescent="0.25">
      <c r="A8" s="63" t="s">
        <v>343</v>
      </c>
      <c r="B8" s="127">
        <f>data!C154</f>
        <v>36</v>
      </c>
      <c r="C8" s="127">
        <f>data!C155</f>
        <v>43</v>
      </c>
      <c r="D8" s="127">
        <f>data!C156</f>
        <v>0</v>
      </c>
      <c r="E8" s="127">
        <f>data!C157</f>
        <v>1576694</v>
      </c>
      <c r="F8" s="127">
        <f>data!C158</f>
        <v>4328696</v>
      </c>
      <c r="G8" s="127">
        <f>data!C157+data!C158</f>
        <v>5905390</v>
      </c>
    </row>
    <row r="9" spans="1:7" ht="20.100000000000001" customHeight="1" x14ac:dyDescent="0.25">
      <c r="A9" s="63" t="s">
        <v>844</v>
      </c>
      <c r="B9" s="127">
        <f>data!D154</f>
        <v>786</v>
      </c>
      <c r="C9" s="127">
        <f>data!D155</f>
        <v>4160</v>
      </c>
      <c r="D9" s="127">
        <f>data!D156</f>
        <v>0</v>
      </c>
      <c r="E9" s="127">
        <f>data!D157</f>
        <v>52907088.569999993</v>
      </c>
      <c r="F9" s="127">
        <f>data!D158</f>
        <v>189129429.88999999</v>
      </c>
      <c r="G9" s="127">
        <f>data!D157+data!D158</f>
        <v>242036518.45999998</v>
      </c>
    </row>
    <row r="10" spans="1:7" ht="20.100000000000001" customHeight="1" x14ac:dyDescent="0.25">
      <c r="A10" s="78" t="s">
        <v>228</v>
      </c>
      <c r="B10" s="127">
        <f>data!E154</f>
        <v>1329</v>
      </c>
      <c r="C10" s="127">
        <f>data!E155</f>
        <v>6805</v>
      </c>
      <c r="D10" s="127">
        <f>data!E156</f>
        <v>0</v>
      </c>
      <c r="E10" s="127">
        <f>data!E157</f>
        <v>77814051.569999993</v>
      </c>
      <c r="F10" s="127">
        <f>data!E158</f>
        <v>278472725.88999999</v>
      </c>
      <c r="G10" s="127">
        <f>E10+F10</f>
        <v>356286777.45999998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845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841</v>
      </c>
      <c r="C14" s="133"/>
      <c r="D14" s="133"/>
      <c r="E14" s="133" t="s">
        <v>348</v>
      </c>
      <c r="F14" s="133"/>
      <c r="G14" s="133"/>
    </row>
    <row r="15" spans="1:7" ht="20.100000000000001" customHeight="1" x14ac:dyDescent="0.25">
      <c r="A15" s="126" t="s">
        <v>842</v>
      </c>
      <c r="B15" s="79" t="s">
        <v>321</v>
      </c>
      <c r="C15" s="79" t="s">
        <v>843</v>
      </c>
      <c r="D15" s="79" t="s">
        <v>344</v>
      </c>
      <c r="E15" s="79" t="s">
        <v>193</v>
      </c>
      <c r="F15" s="79" t="s">
        <v>156</v>
      </c>
      <c r="G15" s="79" t="s">
        <v>228</v>
      </c>
    </row>
    <row r="16" spans="1:7" ht="20.100000000000001" customHeight="1" x14ac:dyDescent="0.25">
      <c r="A16" s="63" t="s">
        <v>342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343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844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228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846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841</v>
      </c>
      <c r="C23" s="74"/>
      <c r="D23" s="74"/>
      <c r="E23" s="74" t="s">
        <v>348</v>
      </c>
      <c r="F23" s="74"/>
      <c r="G23" s="74"/>
    </row>
    <row r="24" spans="1:7" ht="20.100000000000001" customHeight="1" x14ac:dyDescent="0.25">
      <c r="A24" s="126" t="s">
        <v>842</v>
      </c>
      <c r="B24" s="79" t="s">
        <v>321</v>
      </c>
      <c r="C24" s="79" t="s">
        <v>843</v>
      </c>
      <c r="D24" s="79" t="s">
        <v>344</v>
      </c>
      <c r="E24" s="79" t="s">
        <v>193</v>
      </c>
      <c r="F24" s="79" t="s">
        <v>156</v>
      </c>
      <c r="G24" s="79" t="s">
        <v>228</v>
      </c>
    </row>
    <row r="25" spans="1:7" ht="20.100000000000001" customHeight="1" x14ac:dyDescent="0.25">
      <c r="A25" s="63" t="s">
        <v>342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343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844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228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847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848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849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41" t="s">
        <v>351</v>
      </c>
      <c r="B1" s="62"/>
      <c r="C1" s="61" t="s">
        <v>850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Lourdes Medical Center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352</v>
      </c>
      <c r="C5" s="123"/>
    </row>
    <row r="6" spans="1:3" ht="20.100000000000001" customHeight="1" x14ac:dyDescent="0.25">
      <c r="A6" s="143">
        <v>2</v>
      </c>
      <c r="B6" s="64" t="s">
        <v>851</v>
      </c>
      <c r="C6" s="63">
        <f>data!C181</f>
        <v>2872683</v>
      </c>
    </row>
    <row r="7" spans="1:3" ht="20.100000000000001" customHeight="1" x14ac:dyDescent="0.25">
      <c r="A7" s="144">
        <v>3</v>
      </c>
      <c r="B7" s="83" t="s">
        <v>354</v>
      </c>
      <c r="C7" s="63">
        <f>data!C182</f>
        <v>81496</v>
      </c>
    </row>
    <row r="8" spans="1:3" ht="20.100000000000001" customHeight="1" x14ac:dyDescent="0.25">
      <c r="A8" s="144">
        <v>4</v>
      </c>
      <c r="B8" s="64" t="s">
        <v>355</v>
      </c>
      <c r="C8" s="63">
        <f>data!C183</f>
        <v>380514</v>
      </c>
    </row>
    <row r="9" spans="1:3" ht="20.100000000000001" customHeight="1" x14ac:dyDescent="0.25">
      <c r="A9" s="144">
        <v>5</v>
      </c>
      <c r="B9" s="64" t="s">
        <v>356</v>
      </c>
      <c r="C9" s="63">
        <f>data!C184</f>
        <v>3060737</v>
      </c>
    </row>
    <row r="10" spans="1:3" ht="20.100000000000001" customHeight="1" x14ac:dyDescent="0.25">
      <c r="A10" s="144">
        <v>6</v>
      </c>
      <c r="B10" s="64" t="s">
        <v>357</v>
      </c>
      <c r="C10" s="63">
        <f>data!C185</f>
        <v>33183</v>
      </c>
    </row>
    <row r="11" spans="1:3" ht="20.100000000000001" customHeight="1" x14ac:dyDescent="0.25">
      <c r="A11" s="144">
        <v>7</v>
      </c>
      <c r="B11" s="64" t="s">
        <v>358</v>
      </c>
      <c r="C11" s="63">
        <f>data!C186</f>
        <v>805105</v>
      </c>
    </row>
    <row r="12" spans="1:3" ht="20.100000000000001" customHeight="1" x14ac:dyDescent="0.25">
      <c r="A12" s="144">
        <v>8</v>
      </c>
      <c r="B12" s="64" t="s">
        <v>359</v>
      </c>
      <c r="C12" s="63">
        <f>data!C187</f>
        <v>223491.65000000037</v>
      </c>
    </row>
    <row r="13" spans="1:3" ht="20.100000000000001" customHeight="1" x14ac:dyDescent="0.25">
      <c r="A13" s="144">
        <v>9</v>
      </c>
      <c r="B13" s="64" t="s">
        <v>359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852</v>
      </c>
      <c r="C14" s="63">
        <f>data!D189</f>
        <v>7457209.6500000004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360</v>
      </c>
      <c r="C17" s="77"/>
    </row>
    <row r="18" spans="1:3" ht="20.100000000000001" customHeight="1" x14ac:dyDescent="0.25">
      <c r="A18" s="63">
        <v>12</v>
      </c>
      <c r="B18" s="64" t="s">
        <v>853</v>
      </c>
      <c r="C18" s="63">
        <f>data!C191</f>
        <v>1446313</v>
      </c>
    </row>
    <row r="19" spans="1:3" ht="20.100000000000001" customHeight="1" x14ac:dyDescent="0.25">
      <c r="A19" s="63">
        <v>13</v>
      </c>
      <c r="B19" s="64" t="s">
        <v>854</v>
      </c>
      <c r="C19" s="63">
        <f>data!C192</f>
        <v>406990</v>
      </c>
    </row>
    <row r="20" spans="1:3" ht="20.100000000000001" customHeight="1" x14ac:dyDescent="0.25">
      <c r="A20" s="63">
        <v>14</v>
      </c>
      <c r="B20" s="64" t="s">
        <v>855</v>
      </c>
      <c r="C20" s="63">
        <f>data!D193</f>
        <v>1853303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363</v>
      </c>
      <c r="C23" s="123"/>
    </row>
    <row r="24" spans="1:3" ht="20.100000000000001" customHeight="1" x14ac:dyDescent="0.25">
      <c r="A24" s="63">
        <v>16</v>
      </c>
      <c r="B24" s="75" t="s">
        <v>856</v>
      </c>
      <c r="C24" s="148"/>
    </row>
    <row r="25" spans="1:3" ht="20.100000000000001" customHeight="1" x14ac:dyDescent="0.25">
      <c r="A25" s="63">
        <v>17</v>
      </c>
      <c r="B25" s="64" t="s">
        <v>857</v>
      </c>
      <c r="C25" s="63">
        <f>data!C195</f>
        <v>670722</v>
      </c>
    </row>
    <row r="26" spans="1:3" ht="20.100000000000001" customHeight="1" x14ac:dyDescent="0.25">
      <c r="A26" s="63">
        <v>18</v>
      </c>
      <c r="B26" s="64" t="s">
        <v>365</v>
      </c>
      <c r="C26" s="63">
        <f>data!C196</f>
        <v>194128</v>
      </c>
    </row>
    <row r="27" spans="1:3" ht="20.100000000000001" customHeight="1" x14ac:dyDescent="0.25">
      <c r="A27" s="63">
        <v>19</v>
      </c>
      <c r="B27" s="64" t="s">
        <v>858</v>
      </c>
      <c r="C27" s="63">
        <f>data!D197</f>
        <v>864850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859</v>
      </c>
      <c r="C30" s="133"/>
    </row>
    <row r="31" spans="1:3" ht="20.100000000000001" customHeight="1" x14ac:dyDescent="0.25">
      <c r="A31" s="63">
        <v>21</v>
      </c>
      <c r="B31" s="64" t="s">
        <v>367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860</v>
      </c>
      <c r="C32" s="63">
        <f>data!C200</f>
        <v>2888330</v>
      </c>
    </row>
    <row r="33" spans="1:3" ht="20.100000000000001" customHeight="1" x14ac:dyDescent="0.25">
      <c r="A33" s="63">
        <v>23</v>
      </c>
      <c r="B33" s="64" t="s">
        <v>157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861</v>
      </c>
      <c r="C34" s="63">
        <f>data!D202</f>
        <v>2888330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369</v>
      </c>
      <c r="C37" s="123"/>
    </row>
    <row r="38" spans="1:3" ht="20.100000000000001" customHeight="1" x14ac:dyDescent="0.25">
      <c r="A38" s="63">
        <v>26</v>
      </c>
      <c r="B38" s="64" t="s">
        <v>862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371</v>
      </c>
      <c r="C39" s="63">
        <f>data!C205</f>
        <v>2188335.09</v>
      </c>
    </row>
    <row r="40" spans="1:3" ht="20.100000000000001" customHeight="1" x14ac:dyDescent="0.25">
      <c r="A40" s="63">
        <v>28</v>
      </c>
      <c r="B40" s="64" t="s">
        <v>863</v>
      </c>
      <c r="C40" s="63">
        <f>data!D206</f>
        <v>2188335.09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41" t="s">
        <v>372</v>
      </c>
      <c r="B1" s="62"/>
      <c r="C1" s="62"/>
      <c r="D1" s="62"/>
      <c r="E1" s="62"/>
      <c r="F1" s="61" t="s">
        <v>864</v>
      </c>
    </row>
    <row r="3" spans="1:6" ht="20.100000000000001" customHeight="1" x14ac:dyDescent="0.25">
      <c r="A3" s="120" t="str">
        <f>"Hospital: "&amp;data!C98</f>
        <v>Hospital: Lourdes Medical Center</v>
      </c>
      <c r="F3" s="142" t="str">
        <f>"FYE: "&amp;data!C96</f>
        <v>FYE: 12/31/2024</v>
      </c>
    </row>
    <row r="4" spans="1:6" ht="20.100000000000001" customHeight="1" x14ac:dyDescent="0.25">
      <c r="A4" s="148" t="s">
        <v>373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865</v>
      </c>
      <c r="D5" s="151"/>
      <c r="E5" s="151"/>
      <c r="F5" s="151" t="s">
        <v>866</v>
      </c>
    </row>
    <row r="6" spans="1:6" ht="20.100000000000001" customHeight="1" x14ac:dyDescent="0.25">
      <c r="A6" s="152"/>
      <c r="B6" s="70"/>
      <c r="C6" s="153" t="s">
        <v>867</v>
      </c>
      <c r="D6" s="153" t="s">
        <v>375</v>
      </c>
      <c r="E6" s="153" t="s">
        <v>868</v>
      </c>
      <c r="F6" s="153" t="s">
        <v>867</v>
      </c>
    </row>
    <row r="7" spans="1:6" ht="20.100000000000001" customHeight="1" x14ac:dyDescent="0.25">
      <c r="A7" s="63">
        <v>1</v>
      </c>
      <c r="B7" s="67" t="s">
        <v>378</v>
      </c>
      <c r="C7" s="67">
        <f>data!B211</f>
        <v>5493514</v>
      </c>
      <c r="D7" s="67">
        <f>data!C211</f>
        <v>0</v>
      </c>
      <c r="E7" s="67">
        <f>data!D211</f>
        <v>0</v>
      </c>
      <c r="F7" s="67">
        <f>data!E211</f>
        <v>5493514</v>
      </c>
    </row>
    <row r="8" spans="1:6" ht="20.100000000000001" customHeight="1" x14ac:dyDescent="0.25">
      <c r="A8" s="63">
        <v>2</v>
      </c>
      <c r="B8" s="67" t="s">
        <v>379</v>
      </c>
      <c r="C8" s="67">
        <f>data!B212</f>
        <v>177616</v>
      </c>
      <c r="D8" s="67">
        <f>data!C212</f>
        <v>0</v>
      </c>
      <c r="E8" s="67">
        <f>data!D212</f>
        <v>0</v>
      </c>
      <c r="F8" s="67">
        <f>data!E212</f>
        <v>177616</v>
      </c>
    </row>
    <row r="9" spans="1:6" ht="20.100000000000001" customHeight="1" x14ac:dyDescent="0.25">
      <c r="A9" s="63">
        <v>3</v>
      </c>
      <c r="B9" s="67" t="s">
        <v>380</v>
      </c>
      <c r="C9" s="67">
        <f>data!B213</f>
        <v>6840517</v>
      </c>
      <c r="D9" s="67">
        <f>data!C213</f>
        <v>493912</v>
      </c>
      <c r="E9" s="67">
        <f>data!D213</f>
        <v>0</v>
      </c>
      <c r="F9" s="67">
        <f>data!E213</f>
        <v>7334429</v>
      </c>
    </row>
    <row r="10" spans="1:6" ht="20.100000000000001" customHeight="1" x14ac:dyDescent="0.25">
      <c r="A10" s="63">
        <v>4</v>
      </c>
      <c r="B10" s="67" t="s">
        <v>869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870</v>
      </c>
      <c r="C11" s="67">
        <f>data!B215</f>
        <v>0</v>
      </c>
      <c r="D11" s="67">
        <f>data!C215</f>
        <v>0</v>
      </c>
      <c r="E11" s="67">
        <f>data!D215</f>
        <v>0</v>
      </c>
      <c r="F11" s="67">
        <f>data!E215</f>
        <v>0</v>
      </c>
    </row>
    <row r="12" spans="1:6" ht="20.100000000000001" customHeight="1" x14ac:dyDescent="0.25">
      <c r="A12" s="63">
        <v>6</v>
      </c>
      <c r="B12" s="67" t="s">
        <v>871</v>
      </c>
      <c r="C12" s="67">
        <f>data!B216</f>
        <v>4493562</v>
      </c>
      <c r="D12" s="67">
        <f>data!C216</f>
        <v>152821</v>
      </c>
      <c r="E12" s="67">
        <f>data!D216</f>
        <v>0</v>
      </c>
      <c r="F12" s="67">
        <f>data!E216</f>
        <v>4646383</v>
      </c>
    </row>
    <row r="13" spans="1:6" ht="20.100000000000001" customHeight="1" x14ac:dyDescent="0.25">
      <c r="A13" s="63">
        <v>7</v>
      </c>
      <c r="B13" s="67" t="s">
        <v>872</v>
      </c>
      <c r="C13" s="67">
        <f>data!B217</f>
        <v>6368926</v>
      </c>
      <c r="D13" s="67">
        <f>data!C217</f>
        <v>1318372</v>
      </c>
      <c r="E13" s="67">
        <f>data!D217</f>
        <v>0</v>
      </c>
      <c r="F13" s="67">
        <f>data!E217</f>
        <v>7687298</v>
      </c>
    </row>
    <row r="14" spans="1:6" ht="20.100000000000001" customHeight="1" x14ac:dyDescent="0.25">
      <c r="A14" s="63">
        <v>8</v>
      </c>
      <c r="B14" s="67" t="s">
        <v>385</v>
      </c>
      <c r="C14" s="67">
        <f>data!B218</f>
        <v>55705</v>
      </c>
      <c r="D14" s="67">
        <f>data!C218</f>
        <v>0</v>
      </c>
      <c r="E14" s="67">
        <f>data!D218</f>
        <v>0</v>
      </c>
      <c r="F14" s="67">
        <f>data!E218</f>
        <v>55705</v>
      </c>
    </row>
    <row r="15" spans="1:6" ht="20.100000000000001" customHeight="1" x14ac:dyDescent="0.25">
      <c r="A15" s="63">
        <v>9</v>
      </c>
      <c r="B15" s="67" t="s">
        <v>873</v>
      </c>
      <c r="C15" s="67">
        <f>data!B219</f>
        <v>351280</v>
      </c>
      <c r="D15" s="67">
        <f>data!C219</f>
        <v>403652</v>
      </c>
      <c r="E15" s="67">
        <f>data!D219</f>
        <v>0</v>
      </c>
      <c r="F15" s="67">
        <f>data!E219</f>
        <v>754932</v>
      </c>
    </row>
    <row r="16" spans="1:6" ht="20.100000000000001" customHeight="1" x14ac:dyDescent="0.25">
      <c r="A16" s="63">
        <v>10</v>
      </c>
      <c r="B16" s="67" t="s">
        <v>599</v>
      </c>
      <c r="C16" s="67">
        <f>data!B220</f>
        <v>23781120</v>
      </c>
      <c r="D16" s="67">
        <f>data!C220</f>
        <v>2368757</v>
      </c>
      <c r="E16" s="67">
        <f>data!D220</f>
        <v>0</v>
      </c>
      <c r="F16" s="67">
        <f>data!E220</f>
        <v>26149877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387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865</v>
      </c>
      <c r="D21" s="4" t="s">
        <v>228</v>
      </c>
      <c r="E21" s="153"/>
      <c r="F21" s="153" t="s">
        <v>866</v>
      </c>
    </row>
    <row r="22" spans="1:6" ht="20.100000000000001" customHeight="1" x14ac:dyDescent="0.25">
      <c r="A22" s="154"/>
      <c r="B22" s="146"/>
      <c r="C22" s="153" t="s">
        <v>867</v>
      </c>
      <c r="D22" s="153" t="s">
        <v>874</v>
      </c>
      <c r="E22" s="153" t="s">
        <v>868</v>
      </c>
      <c r="F22" s="153" t="s">
        <v>867</v>
      </c>
    </row>
    <row r="23" spans="1:6" ht="20.100000000000001" customHeight="1" x14ac:dyDescent="0.25">
      <c r="A23" s="63">
        <v>11</v>
      </c>
      <c r="B23" s="155" t="s">
        <v>378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379</v>
      </c>
      <c r="C24" s="67">
        <f>data!B225</f>
        <v>769231</v>
      </c>
      <c r="D24" s="67">
        <f>data!C225</f>
        <v>328625</v>
      </c>
      <c r="E24" s="67">
        <f>data!D225</f>
        <v>0</v>
      </c>
      <c r="F24" s="67">
        <f>data!E225</f>
        <v>1097856</v>
      </c>
    </row>
    <row r="25" spans="1:6" ht="20.100000000000001" customHeight="1" x14ac:dyDescent="0.25">
      <c r="A25" s="63">
        <v>13</v>
      </c>
      <c r="B25" s="67" t="s">
        <v>380</v>
      </c>
      <c r="C25" s="67">
        <f>data!B226</f>
        <v>2408367</v>
      </c>
      <c r="D25" s="67">
        <f>data!C226</f>
        <v>513610</v>
      </c>
      <c r="E25" s="67">
        <f>data!D226</f>
        <v>0</v>
      </c>
      <c r="F25" s="67">
        <f>data!E226</f>
        <v>2921977</v>
      </c>
    </row>
    <row r="26" spans="1:6" ht="20.100000000000001" customHeight="1" x14ac:dyDescent="0.25">
      <c r="A26" s="63">
        <v>14</v>
      </c>
      <c r="B26" s="67" t="s">
        <v>869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870</v>
      </c>
      <c r="C27" s="67">
        <f>data!B228</f>
        <v>0</v>
      </c>
      <c r="D27" s="67">
        <f>data!C228</f>
        <v>0</v>
      </c>
      <c r="E27" s="67">
        <f>data!D228</f>
        <v>0</v>
      </c>
      <c r="F27" s="67">
        <f>data!E228</f>
        <v>0</v>
      </c>
    </row>
    <row r="28" spans="1:6" ht="20.100000000000001" customHeight="1" x14ac:dyDescent="0.25">
      <c r="A28" s="63">
        <v>16</v>
      </c>
      <c r="B28" s="67" t="s">
        <v>871</v>
      </c>
      <c r="C28" s="67">
        <f>data!B229</f>
        <v>1683145</v>
      </c>
      <c r="D28" s="67">
        <f>data!C229</f>
        <v>701148</v>
      </c>
      <c r="E28" s="67">
        <f>data!D229</f>
        <v>0</v>
      </c>
      <c r="F28" s="67">
        <f>data!E229</f>
        <v>2384293</v>
      </c>
    </row>
    <row r="29" spans="1:6" ht="20.100000000000001" customHeight="1" x14ac:dyDescent="0.25">
      <c r="A29" s="63">
        <v>17</v>
      </c>
      <c r="B29" s="67" t="s">
        <v>872</v>
      </c>
      <c r="C29" s="67">
        <f>data!B230</f>
        <v>5210346</v>
      </c>
      <c r="D29" s="67">
        <f>data!C230</f>
        <v>544351</v>
      </c>
      <c r="E29" s="67">
        <f>data!D230</f>
        <v>0</v>
      </c>
      <c r="F29" s="67">
        <f>data!E230</f>
        <v>5754697</v>
      </c>
    </row>
    <row r="30" spans="1:6" ht="20.100000000000001" customHeight="1" x14ac:dyDescent="0.25">
      <c r="A30" s="63">
        <v>18</v>
      </c>
      <c r="B30" s="67" t="s">
        <v>385</v>
      </c>
      <c r="C30" s="67">
        <f>data!B231</f>
        <v>54937</v>
      </c>
      <c r="D30" s="67">
        <f>data!C231</f>
        <v>214</v>
      </c>
      <c r="E30" s="67">
        <f>data!D231</f>
        <v>0</v>
      </c>
      <c r="F30" s="67">
        <f>data!E231</f>
        <v>55151</v>
      </c>
    </row>
    <row r="31" spans="1:6" ht="20.100000000000001" customHeight="1" x14ac:dyDescent="0.25">
      <c r="A31" s="63">
        <v>19</v>
      </c>
      <c r="B31" s="67" t="s">
        <v>873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599</v>
      </c>
      <c r="C32" s="67">
        <f>data!B233</f>
        <v>10126026</v>
      </c>
      <c r="D32" s="67">
        <f>data!C233</f>
        <v>2087948</v>
      </c>
      <c r="E32" s="67">
        <f>data!D233</f>
        <v>0</v>
      </c>
      <c r="F32" s="67">
        <f>data!E233</f>
        <v>12213974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2" t="s">
        <v>875</v>
      </c>
      <c r="B1" s="62"/>
      <c r="C1" s="62"/>
      <c r="D1" s="61" t="s">
        <v>876</v>
      </c>
    </row>
    <row r="2" spans="1:4" ht="20.100000000000001" customHeight="1" x14ac:dyDescent="0.25">
      <c r="A2" s="120" t="str">
        <f>"Hospital: "&amp;data!C98</f>
        <v>Hospital: Lourdes Medical Center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877</v>
      </c>
      <c r="C4" s="156" t="s">
        <v>878</v>
      </c>
      <c r="D4" s="157"/>
    </row>
    <row r="5" spans="1:4" ht="20.100000000000001" customHeight="1" x14ac:dyDescent="0.25">
      <c r="A5" s="124">
        <v>1</v>
      </c>
      <c r="B5" s="158"/>
      <c r="C5" s="80" t="s">
        <v>389</v>
      </c>
      <c r="D5" s="67">
        <f>data!D237</f>
        <v>14112884.630000003</v>
      </c>
    </row>
    <row r="6" spans="1:4" ht="20.100000000000001" customHeight="1" x14ac:dyDescent="0.25">
      <c r="A6" s="63">
        <v>2</v>
      </c>
      <c r="B6" s="69"/>
      <c r="C6" s="142" t="s">
        <v>485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342</v>
      </c>
      <c r="D7" s="67">
        <f>data!C239</f>
        <v>82931578</v>
      </c>
    </row>
    <row r="8" spans="1:4" ht="20.100000000000001" customHeight="1" x14ac:dyDescent="0.25">
      <c r="A8" s="63">
        <v>4</v>
      </c>
      <c r="B8" s="158">
        <v>5820</v>
      </c>
      <c r="C8" s="67" t="s">
        <v>343</v>
      </c>
      <c r="D8" s="67">
        <f>data!C240</f>
        <v>2873329</v>
      </c>
    </row>
    <row r="9" spans="1:4" ht="20.100000000000001" customHeight="1" x14ac:dyDescent="0.25">
      <c r="A9" s="63">
        <v>5</v>
      </c>
      <c r="B9" s="158">
        <v>5830</v>
      </c>
      <c r="C9" s="67" t="s">
        <v>355</v>
      </c>
      <c r="D9" s="67">
        <f>data!C241</f>
        <v>7481370</v>
      </c>
    </row>
    <row r="10" spans="1:4" ht="20.100000000000001" customHeight="1" x14ac:dyDescent="0.25">
      <c r="A10" s="63">
        <v>6</v>
      </c>
      <c r="B10" s="158">
        <v>5840</v>
      </c>
      <c r="C10" s="67" t="s">
        <v>394</v>
      </c>
      <c r="D10" s="67">
        <f>data!C242</f>
        <v>895770</v>
      </c>
    </row>
    <row r="11" spans="1:4" ht="20.100000000000001" customHeight="1" x14ac:dyDescent="0.25">
      <c r="A11" s="63">
        <v>7</v>
      </c>
      <c r="B11" s="158">
        <v>5850</v>
      </c>
      <c r="C11" s="67" t="s">
        <v>879</v>
      </c>
      <c r="D11" s="67">
        <f>data!C243</f>
        <v>126670781</v>
      </c>
    </row>
    <row r="12" spans="1:4" ht="20.100000000000001" customHeight="1" x14ac:dyDescent="0.25">
      <c r="A12" s="63">
        <v>8</v>
      </c>
      <c r="B12" s="158">
        <v>5860</v>
      </c>
      <c r="C12" s="67" t="s">
        <v>157</v>
      </c>
      <c r="D12" s="67">
        <f>data!C244</f>
        <v>5668497</v>
      </c>
    </row>
    <row r="13" spans="1:4" ht="20.100000000000001" customHeight="1" x14ac:dyDescent="0.25">
      <c r="A13" s="63">
        <v>9</v>
      </c>
      <c r="B13" s="67"/>
      <c r="C13" s="67" t="s">
        <v>880</v>
      </c>
      <c r="D13" s="67">
        <f>data!D245</f>
        <v>226521325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398</v>
      </c>
      <c r="D15" s="153"/>
    </row>
    <row r="16" spans="1:4" ht="20.100000000000001" customHeight="1" x14ac:dyDescent="0.25">
      <c r="A16" s="152">
        <v>12</v>
      </c>
      <c r="B16" s="79"/>
      <c r="C16" s="64" t="s">
        <v>881</v>
      </c>
      <c r="D16" s="63">
        <f>data!C247</f>
        <v>2289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400</v>
      </c>
      <c r="D18" s="67">
        <f>data!C249</f>
        <v>-2490.5499999999993</v>
      </c>
    </row>
    <row r="19" spans="1:4" ht="20.100000000000001" customHeight="1" x14ac:dyDescent="0.25">
      <c r="A19" s="161">
        <v>15</v>
      </c>
      <c r="B19" s="158">
        <v>5910</v>
      </c>
      <c r="C19" s="80" t="s">
        <v>882</v>
      </c>
      <c r="D19" s="67">
        <f>data!C250</f>
        <v>6249371.04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883</v>
      </c>
      <c r="D22" s="67">
        <f>data!D252</f>
        <v>6246880.4900000002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404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884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885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886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2024-04-17T17:23:16Z</cp:lastPrinted>
  <dcterms:created xsi:type="dcterms:W3CDTF">1999-06-02T22:01:56Z</dcterms:created>
  <dcterms:modified xsi:type="dcterms:W3CDTF">2025-06-30T18:20:37Z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