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14CB5A45-821E-4670-BE2F-933EB13D4661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7" l="1"/>
  <c r="C38" i="5"/>
  <c r="C32" i="5"/>
  <c r="CD83" i="24"/>
  <c r="D2" i="30"/>
  <c r="BP83" i="24" l="1"/>
  <c r="BY83" i="24"/>
  <c r="D161" i="24"/>
  <c r="D155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3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I371" i="32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Y48" i="24"/>
  <c r="BY62" i="24" s="1"/>
  <c r="BV48" i="24"/>
  <c r="BV62" i="24" s="1"/>
  <c r="BU48" i="24"/>
  <c r="BU62" i="24" s="1"/>
  <c r="BT48" i="24"/>
  <c r="BT62" i="24" s="1"/>
  <c r="BS48" i="24"/>
  <c r="BS62" i="24" s="1"/>
  <c r="BN48" i="24"/>
  <c r="BN62" i="24" s="1"/>
  <c r="BM48" i="24"/>
  <c r="BM62" i="24" s="1"/>
  <c r="BL48" i="24"/>
  <c r="BL62" i="24" s="1"/>
  <c r="BK48" i="24"/>
  <c r="BK62" i="24" s="1"/>
  <c r="BF48" i="24"/>
  <c r="BF62" i="24" s="1"/>
  <c r="BE48" i="24"/>
  <c r="BE62" i="24" s="1"/>
  <c r="BD48" i="24"/>
  <c r="BD62" i="24" s="1"/>
  <c r="BC48" i="24"/>
  <c r="BC62" i="24" s="1"/>
  <c r="AX48" i="24"/>
  <c r="AX62" i="24" s="1"/>
  <c r="AW48" i="24"/>
  <c r="AW62" i="24" s="1"/>
  <c r="AV48" i="24"/>
  <c r="AV62" i="24" s="1"/>
  <c r="AU48" i="24"/>
  <c r="AU62" i="24" s="1"/>
  <c r="AP48" i="24"/>
  <c r="AP62" i="24" s="1"/>
  <c r="AO48" i="24"/>
  <c r="AO62" i="24" s="1"/>
  <c r="AN48" i="24"/>
  <c r="AN62" i="24" s="1"/>
  <c r="AM48" i="24"/>
  <c r="AM62" i="24" s="1"/>
  <c r="AH48" i="24"/>
  <c r="AH62" i="24" s="1"/>
  <c r="AG48" i="24"/>
  <c r="AG62" i="24" s="1"/>
  <c r="AF48" i="24"/>
  <c r="AF62" i="24" s="1"/>
  <c r="AE48" i="24"/>
  <c r="AE62" i="24" s="1"/>
  <c r="Z48" i="24"/>
  <c r="Z62" i="24" s="1"/>
  <c r="Y48" i="24"/>
  <c r="Y62" i="24" s="1"/>
  <c r="X48" i="24"/>
  <c r="X62" i="24" s="1"/>
  <c r="W48" i="24"/>
  <c r="W62" i="24" s="1"/>
  <c r="R48" i="24"/>
  <c r="R62" i="24" s="1"/>
  <c r="Q48" i="24"/>
  <c r="Q62" i="24" s="1"/>
  <c r="P48" i="24"/>
  <c r="P62" i="24" s="1"/>
  <c r="O48" i="24"/>
  <c r="O62" i="24" s="1"/>
  <c r="J48" i="24"/>
  <c r="J62" i="24" s="1"/>
  <c r="I48" i="24"/>
  <c r="I62" i="24" s="1"/>
  <c r="H48" i="24"/>
  <c r="H62" i="24" s="1"/>
  <c r="G48" i="24"/>
  <c r="G62" i="24" s="1"/>
  <c r="CE47" i="24"/>
  <c r="C48" i="24" l="1"/>
  <c r="S48" i="24"/>
  <c r="S62" i="24" s="1"/>
  <c r="AA48" i="24"/>
  <c r="AA62" i="24" s="1"/>
  <c r="H26" i="31" s="1"/>
  <c r="AI48" i="24"/>
  <c r="AI62" i="24" s="1"/>
  <c r="H34" i="31" s="1"/>
  <c r="AQ48" i="24"/>
  <c r="AQ62" i="24" s="1"/>
  <c r="AY48" i="24"/>
  <c r="AY62" i="24" s="1"/>
  <c r="BG48" i="24"/>
  <c r="BG62" i="24" s="1"/>
  <c r="BO48" i="24"/>
  <c r="BO62" i="24" s="1"/>
  <c r="BW48" i="24"/>
  <c r="BW62" i="24" s="1"/>
  <c r="D48" i="24"/>
  <c r="D62" i="24" s="1"/>
  <c r="T48" i="24"/>
  <c r="T62" i="24" s="1"/>
  <c r="H19" i="31" s="1"/>
  <c r="AR48" i="24"/>
  <c r="AR62" i="24" s="1"/>
  <c r="H43" i="31" s="1"/>
  <c r="BH48" i="24"/>
  <c r="BH62" i="24" s="1"/>
  <c r="H59" i="31" s="1"/>
  <c r="BX48" i="24"/>
  <c r="BX62" i="24" s="1"/>
  <c r="H75" i="31" s="1"/>
  <c r="K48" i="24"/>
  <c r="K62" i="24" s="1"/>
  <c r="L48" i="24"/>
  <c r="L62" i="24" s="1"/>
  <c r="H11" i="31" s="1"/>
  <c r="AB48" i="24"/>
  <c r="AB62" i="24" s="1"/>
  <c r="H27" i="31" s="1"/>
  <c r="AJ48" i="24"/>
  <c r="AJ62" i="24" s="1"/>
  <c r="AZ48" i="24"/>
  <c r="AZ62" i="24" s="1"/>
  <c r="H51" i="31" s="1"/>
  <c r="BP48" i="24"/>
  <c r="BP62" i="24" s="1"/>
  <c r="H67" i="31" s="1"/>
  <c r="E48" i="24"/>
  <c r="E62" i="24" s="1"/>
  <c r="M48" i="24"/>
  <c r="M62" i="24" s="1"/>
  <c r="U48" i="24"/>
  <c r="U62" i="24" s="1"/>
  <c r="AC48" i="24"/>
  <c r="AC62" i="24" s="1"/>
  <c r="AK48" i="24"/>
  <c r="AK62" i="24" s="1"/>
  <c r="AS48" i="24"/>
  <c r="AS62" i="24" s="1"/>
  <c r="BA48" i="24"/>
  <c r="BA62" i="24" s="1"/>
  <c r="D236" i="32" s="1"/>
  <c r="BI48" i="24"/>
  <c r="BI62" i="24" s="1"/>
  <c r="BQ48" i="24"/>
  <c r="BQ62" i="24" s="1"/>
  <c r="F48" i="24"/>
  <c r="F62" i="24" s="1"/>
  <c r="N48" i="24"/>
  <c r="N62" i="24" s="1"/>
  <c r="V48" i="24"/>
  <c r="V62" i="24" s="1"/>
  <c r="AD48" i="24"/>
  <c r="AD62" i="24" s="1"/>
  <c r="AL48" i="24"/>
  <c r="AL62" i="24" s="1"/>
  <c r="AT48" i="24"/>
  <c r="AT62" i="24" s="1"/>
  <c r="H45" i="31" s="1"/>
  <c r="BB48" i="24"/>
  <c r="BB62" i="24" s="1"/>
  <c r="E236" i="32" s="1"/>
  <c r="BJ48" i="24"/>
  <c r="BJ62" i="24" s="1"/>
  <c r="BR48" i="24"/>
  <c r="BR62" i="24" s="1"/>
  <c r="BZ48" i="24"/>
  <c r="BZ62" i="24" s="1"/>
  <c r="C62" i="24"/>
  <c r="H3" i="31"/>
  <c r="D12" i="32"/>
  <c r="H4" i="31"/>
  <c r="E12" i="32"/>
  <c r="H5" i="31"/>
  <c r="F12" i="32"/>
  <c r="H6" i="31"/>
  <c r="G12" i="32"/>
  <c r="H7" i="31"/>
  <c r="H12" i="32"/>
  <c r="H8" i="31"/>
  <c r="I12" i="32"/>
  <c r="H9" i="31"/>
  <c r="C44" i="32"/>
  <c r="H10" i="31"/>
  <c r="D44" i="32"/>
  <c r="E44" i="32"/>
  <c r="H12" i="31"/>
  <c r="F44" i="32"/>
  <c r="H13" i="31"/>
  <c r="G44" i="32"/>
  <c r="H14" i="31"/>
  <c r="H44" i="32"/>
  <c r="H15" i="31"/>
  <c r="I44" i="32"/>
  <c r="H16" i="31"/>
  <c r="C76" i="32"/>
  <c r="H17" i="31"/>
  <c r="D76" i="32"/>
  <c r="H18" i="31"/>
  <c r="E76" i="32"/>
  <c r="F76" i="32"/>
  <c r="H20" i="31"/>
  <c r="G76" i="32"/>
  <c r="H21" i="31"/>
  <c r="H76" i="32"/>
  <c r="H22" i="31"/>
  <c r="I76" i="32"/>
  <c r="H23" i="31"/>
  <c r="C108" i="32"/>
  <c r="H24" i="31"/>
  <c r="D108" i="32"/>
  <c r="H25" i="31"/>
  <c r="E108" i="32"/>
  <c r="F108" i="32"/>
  <c r="G108" i="32"/>
  <c r="H28" i="31"/>
  <c r="H108" i="32"/>
  <c r="H29" i="31"/>
  <c r="I108" i="32"/>
  <c r="H30" i="31"/>
  <c r="C140" i="32"/>
  <c r="H31" i="31"/>
  <c r="D140" i="32"/>
  <c r="H32" i="31"/>
  <c r="E140" i="32"/>
  <c r="H33" i="31"/>
  <c r="F140" i="32"/>
  <c r="G140" i="32"/>
  <c r="H35" i="31"/>
  <c r="H140" i="32"/>
  <c r="H36" i="31"/>
  <c r="I140" i="32"/>
  <c r="H37" i="31"/>
  <c r="C172" i="32"/>
  <c r="H38" i="31"/>
  <c r="D172" i="32"/>
  <c r="H39" i="31"/>
  <c r="E172" i="32"/>
  <c r="H40" i="31"/>
  <c r="F172" i="32"/>
  <c r="H41" i="31"/>
  <c r="G172" i="32"/>
  <c r="H42" i="31"/>
  <c r="H172" i="32"/>
  <c r="I172" i="32"/>
  <c r="H44" i="31"/>
  <c r="C204" i="32"/>
  <c r="H46" i="31"/>
  <c r="E204" i="32"/>
  <c r="H47" i="31"/>
  <c r="F204" i="32"/>
  <c r="H48" i="31"/>
  <c r="G204" i="32"/>
  <c r="H49" i="31"/>
  <c r="H204" i="32"/>
  <c r="H50" i="31"/>
  <c r="I204" i="32"/>
  <c r="C236" i="32"/>
  <c r="H52" i="31"/>
  <c r="H53" i="31"/>
  <c r="H54" i="31"/>
  <c r="F236" i="32"/>
  <c r="H55" i="31"/>
  <c r="G236" i="32"/>
  <c r="H56" i="31"/>
  <c r="H236" i="32"/>
  <c r="H57" i="31"/>
  <c r="I236" i="32"/>
  <c r="H58" i="31"/>
  <c r="C268" i="32"/>
  <c r="D268" i="32"/>
  <c r="H60" i="31"/>
  <c r="E268" i="32"/>
  <c r="H61" i="31"/>
  <c r="F268" i="32"/>
  <c r="H62" i="31"/>
  <c r="G268" i="32"/>
  <c r="H63" i="31"/>
  <c r="H268" i="32"/>
  <c r="H64" i="31"/>
  <c r="I268" i="32"/>
  <c r="H65" i="31"/>
  <c r="C300" i="32"/>
  <c r="H66" i="31"/>
  <c r="D300" i="32"/>
  <c r="E300" i="32"/>
  <c r="H68" i="31"/>
  <c r="F300" i="32"/>
  <c r="H69" i="31"/>
  <c r="G300" i="32"/>
  <c r="H70" i="31"/>
  <c r="H300" i="32"/>
  <c r="H71" i="31"/>
  <c r="I300" i="32"/>
  <c r="H72" i="31"/>
  <c r="C332" i="32"/>
  <c r="H73" i="31"/>
  <c r="D332" i="32"/>
  <c r="H74" i="31"/>
  <c r="E332" i="32"/>
  <c r="F332" i="32"/>
  <c r="H76" i="31"/>
  <c r="G332" i="32"/>
  <c r="H77" i="31"/>
  <c r="H332" i="32"/>
  <c r="H78" i="31"/>
  <c r="I332" i="32"/>
  <c r="H79" i="31"/>
  <c r="C364" i="32"/>
  <c r="H80" i="31"/>
  <c r="D364" i="32"/>
  <c r="BK2" i="30"/>
  <c r="I362" i="32"/>
  <c r="H612" i="24"/>
  <c r="I366" i="32"/>
  <c r="F612" i="24"/>
  <c r="O2" i="31"/>
  <c r="C19" i="32"/>
  <c r="O3" i="31"/>
  <c r="D19" i="32"/>
  <c r="O4" i="31"/>
  <c r="E19" i="32"/>
  <c r="O5" i="31"/>
  <c r="F19" i="32"/>
  <c r="O6" i="31"/>
  <c r="G19" i="32"/>
  <c r="O7" i="31"/>
  <c r="H19" i="32"/>
  <c r="O8" i="31"/>
  <c r="I19" i="32"/>
  <c r="O9" i="31"/>
  <c r="C51" i="32"/>
  <c r="O10" i="31"/>
  <c r="D51" i="32"/>
  <c r="O11" i="31"/>
  <c r="E51" i="32"/>
  <c r="O12" i="31"/>
  <c r="F51" i="32"/>
  <c r="O13" i="31"/>
  <c r="G51" i="32"/>
  <c r="O14" i="31"/>
  <c r="H51" i="32"/>
  <c r="O15" i="31"/>
  <c r="I51" i="32"/>
  <c r="O16" i="31"/>
  <c r="C83" i="32"/>
  <c r="O17" i="31"/>
  <c r="D83" i="32"/>
  <c r="O18" i="31"/>
  <c r="E83" i="32"/>
  <c r="O19" i="31"/>
  <c r="F83" i="32"/>
  <c r="O20" i="31"/>
  <c r="G83" i="32"/>
  <c r="O21" i="31"/>
  <c r="H83" i="32"/>
  <c r="O22" i="31"/>
  <c r="I83" i="32"/>
  <c r="O23" i="31"/>
  <c r="C115" i="32"/>
  <c r="O24" i="31"/>
  <c r="D115" i="32"/>
  <c r="O25" i="31"/>
  <c r="E115" i="32"/>
  <c r="O26" i="31"/>
  <c r="F115" i="32"/>
  <c r="O27" i="31"/>
  <c r="G115" i="32"/>
  <c r="O28" i="31"/>
  <c r="H115" i="32"/>
  <c r="O29" i="31"/>
  <c r="I115" i="32"/>
  <c r="O30" i="31"/>
  <c r="C147" i="32"/>
  <c r="O31" i="31"/>
  <c r="D147" i="32"/>
  <c r="O32" i="31"/>
  <c r="E147" i="32"/>
  <c r="O33" i="31"/>
  <c r="F147" i="32"/>
  <c r="O34" i="31"/>
  <c r="G147" i="32"/>
  <c r="O35" i="31"/>
  <c r="H147" i="32"/>
  <c r="O36" i="31"/>
  <c r="I147" i="32"/>
  <c r="O37" i="31"/>
  <c r="C179" i="32"/>
  <c r="O38" i="31"/>
  <c r="D179" i="32"/>
  <c r="O39" i="31"/>
  <c r="E179" i="32"/>
  <c r="O40" i="31"/>
  <c r="F179" i="32"/>
  <c r="O41" i="31"/>
  <c r="G179" i="32"/>
  <c r="O42" i="31"/>
  <c r="H179" i="32"/>
  <c r="O43" i="31"/>
  <c r="I179" i="32"/>
  <c r="O44" i="31"/>
  <c r="C211" i="32"/>
  <c r="O45" i="31"/>
  <c r="D211" i="32"/>
  <c r="O46" i="31"/>
  <c r="E211" i="32"/>
  <c r="O47" i="31"/>
  <c r="F211" i="32"/>
  <c r="O48" i="31"/>
  <c r="G211" i="32"/>
  <c r="O49" i="31"/>
  <c r="H211" i="32"/>
  <c r="O50" i="31"/>
  <c r="I211" i="32"/>
  <c r="O51" i="31"/>
  <c r="C243" i="32"/>
  <c r="O52" i="31"/>
  <c r="D243" i="32"/>
  <c r="O53" i="31"/>
  <c r="E243" i="32"/>
  <c r="O54" i="31"/>
  <c r="F243" i="32"/>
  <c r="O55" i="31"/>
  <c r="G243" i="32"/>
  <c r="O56" i="31"/>
  <c r="H243" i="32"/>
  <c r="O57" i="31"/>
  <c r="I243" i="32"/>
  <c r="O58" i="31"/>
  <c r="C275" i="32"/>
  <c r="O59" i="31"/>
  <c r="D275" i="32"/>
  <c r="O60" i="31"/>
  <c r="E275" i="32"/>
  <c r="O61" i="31"/>
  <c r="F275" i="32"/>
  <c r="O62" i="31"/>
  <c r="G275" i="32"/>
  <c r="O63" i="31"/>
  <c r="H275" i="32"/>
  <c r="O64" i="31"/>
  <c r="I275" i="32"/>
  <c r="O65" i="31"/>
  <c r="C307" i="32"/>
  <c r="O66" i="31"/>
  <c r="D307" i="32"/>
  <c r="O67" i="31"/>
  <c r="E307" i="32"/>
  <c r="O68" i="31"/>
  <c r="F307" i="32"/>
  <c r="O69" i="31"/>
  <c r="G307" i="32"/>
  <c r="O70" i="31"/>
  <c r="H307" i="32"/>
  <c r="O71" i="31"/>
  <c r="I307" i="32"/>
  <c r="O72" i="31"/>
  <c r="C339" i="32"/>
  <c r="O73" i="31"/>
  <c r="D339" i="32"/>
  <c r="O74" i="31"/>
  <c r="E339" i="32"/>
  <c r="O75" i="31"/>
  <c r="F339" i="32"/>
  <c r="O76" i="31"/>
  <c r="G339" i="32"/>
  <c r="O77" i="31"/>
  <c r="H339" i="32"/>
  <c r="O78" i="31"/>
  <c r="I339" i="32"/>
  <c r="O79" i="31"/>
  <c r="C371" i="32"/>
  <c r="O80" i="31"/>
  <c r="D371" i="32"/>
  <c r="E371" i="32"/>
  <c r="C615" i="24"/>
  <c r="CD85" i="24"/>
  <c r="AE2" i="31"/>
  <c r="C26" i="32"/>
  <c r="CE89" i="24"/>
  <c r="AE3" i="31"/>
  <c r="D26" i="32"/>
  <c r="AE4" i="31"/>
  <c r="E26" i="32"/>
  <c r="AE5" i="31"/>
  <c r="F26" i="32"/>
  <c r="AE6" i="31"/>
  <c r="G26" i="32"/>
  <c r="AE7" i="31"/>
  <c r="H26" i="32"/>
  <c r="AE8" i="31"/>
  <c r="I26" i="32"/>
  <c r="AE9" i="31"/>
  <c r="C58" i="32"/>
  <c r="AE10" i="31"/>
  <c r="D58" i="32"/>
  <c r="AE11" i="31"/>
  <c r="E58" i="32"/>
  <c r="AE12" i="31"/>
  <c r="F58" i="32"/>
  <c r="AE13" i="31"/>
  <c r="G58" i="32"/>
  <c r="AE14" i="31"/>
  <c r="H58" i="32"/>
  <c r="AE15" i="31"/>
  <c r="I58" i="32"/>
  <c r="AE16" i="31"/>
  <c r="C90" i="32"/>
  <c r="AE17" i="31"/>
  <c r="D90" i="32"/>
  <c r="AE18" i="31"/>
  <c r="E90" i="32"/>
  <c r="AE19" i="31"/>
  <c r="F90" i="32"/>
  <c r="AE20" i="31"/>
  <c r="G90" i="32"/>
  <c r="AE21" i="31"/>
  <c r="H90" i="32"/>
  <c r="AE22" i="31"/>
  <c r="I90" i="32"/>
  <c r="AE23" i="31"/>
  <c r="C122" i="32"/>
  <c r="AE24" i="31"/>
  <c r="D122" i="32"/>
  <c r="AE25" i="31"/>
  <c r="E122" i="32"/>
  <c r="AE26" i="31"/>
  <c r="F122" i="32"/>
  <c r="AE27" i="31"/>
  <c r="G122" i="32"/>
  <c r="AE28" i="31"/>
  <c r="H122" i="32"/>
  <c r="AE29" i="31"/>
  <c r="I122" i="32"/>
  <c r="AE30" i="31"/>
  <c r="C154" i="32"/>
  <c r="AE31" i="31"/>
  <c r="D154" i="32"/>
  <c r="AE32" i="31"/>
  <c r="E154" i="32"/>
  <c r="AE33" i="31"/>
  <c r="F154" i="32"/>
  <c r="AE34" i="31"/>
  <c r="G154" i="32"/>
  <c r="AE35" i="31"/>
  <c r="H154" i="32"/>
  <c r="AE36" i="31"/>
  <c r="I154" i="32"/>
  <c r="AE37" i="31"/>
  <c r="C186" i="32"/>
  <c r="AE38" i="31"/>
  <c r="D186" i="32"/>
  <c r="AE39" i="31"/>
  <c r="E186" i="32"/>
  <c r="AE40" i="31"/>
  <c r="F186" i="32"/>
  <c r="AE41" i="31"/>
  <c r="G186" i="32"/>
  <c r="AE42" i="31"/>
  <c r="H186" i="32"/>
  <c r="AE43" i="31"/>
  <c r="I186" i="32"/>
  <c r="AE44" i="31"/>
  <c r="C218" i="32"/>
  <c r="AE45" i="31"/>
  <c r="D218" i="32"/>
  <c r="AE46" i="31"/>
  <c r="E218" i="32"/>
  <c r="AE47" i="31"/>
  <c r="F218" i="32"/>
  <c r="I380" i="32"/>
  <c r="D612" i="24"/>
  <c r="CF90" i="24"/>
  <c r="AH51" i="31"/>
  <c r="C253" i="32"/>
  <c r="CE91" i="24"/>
  <c r="I382" i="32"/>
  <c r="I612" i="24"/>
  <c r="I383" i="32"/>
  <c r="J612" i="24"/>
  <c r="I384" i="32"/>
  <c r="L612" i="24"/>
  <c r="G19" i="4"/>
  <c r="E19" i="4"/>
  <c r="G28" i="4"/>
  <c r="E28" i="4"/>
  <c r="F7" i="6"/>
  <c r="E220" i="24"/>
  <c r="F24" i="6"/>
  <c r="E233" i="24"/>
  <c r="F32" i="6" s="1"/>
  <c r="CF2" i="28"/>
  <c r="D5" i="7"/>
  <c r="D258" i="24"/>
  <c r="D13" i="7"/>
  <c r="C365" i="24"/>
  <c r="C16" i="8"/>
  <c r="D308" i="24"/>
  <c r="C68" i="8"/>
  <c r="C85" i="8"/>
  <c r="D341" i="24"/>
  <c r="C113" i="8"/>
  <c r="BQ2" i="30"/>
  <c r="D383" i="24"/>
  <c r="CP2" i="30"/>
  <c r="D416" i="24"/>
  <c r="DF2" i="30"/>
  <c r="C170" i="8"/>
  <c r="F420" i="24"/>
  <c r="H15" i="15"/>
  <c r="I15" i="15" s="1"/>
  <c r="F15" i="15"/>
  <c r="H16" i="15"/>
  <c r="I16" i="15" s="1"/>
  <c r="F16" i="15"/>
  <c r="F17" i="15"/>
  <c r="H18" i="15"/>
  <c r="I18" i="15" s="1"/>
  <c r="F18" i="15"/>
  <c r="H19" i="15"/>
  <c r="I19" i="15" s="1"/>
  <c r="F19" i="15"/>
  <c r="H20" i="15"/>
  <c r="I20" i="15" s="1"/>
  <c r="F20" i="15"/>
  <c r="H21" i="15"/>
  <c r="I21" i="15" s="1"/>
  <c r="F21" i="15"/>
  <c r="H22" i="15"/>
  <c r="I22" i="15" s="1"/>
  <c r="F22" i="15"/>
  <c r="H23" i="15"/>
  <c r="I23" i="15" s="1"/>
  <c r="F23" i="15"/>
  <c r="F24" i="15"/>
  <c r="H25" i="15"/>
  <c r="I25" i="15" s="1"/>
  <c r="F25" i="15"/>
  <c r="H26" i="15"/>
  <c r="I26" i="15" s="1"/>
  <c r="F26" i="15"/>
  <c r="H27" i="15"/>
  <c r="I27" i="15" s="1"/>
  <c r="F27" i="15"/>
  <c r="F28" i="15"/>
  <c r="F29" i="15"/>
  <c r="F30" i="15"/>
  <c r="F33" i="15"/>
  <c r="H34" i="15"/>
  <c r="I34" i="15" s="1"/>
  <c r="F34" i="15"/>
  <c r="F35" i="15"/>
  <c r="F36" i="15"/>
  <c r="F37" i="15"/>
  <c r="H38" i="15"/>
  <c r="I38" i="15" s="1"/>
  <c r="F38" i="15"/>
  <c r="H39" i="15"/>
  <c r="I39" i="15" s="1"/>
  <c r="F39" i="15"/>
  <c r="F41" i="15"/>
  <c r="H42" i="15"/>
  <c r="I42" i="15" s="1"/>
  <c r="F42" i="15"/>
  <c r="F43" i="15"/>
  <c r="H44" i="15"/>
  <c r="I44" i="15" s="1"/>
  <c r="F44" i="15"/>
  <c r="F45" i="15"/>
  <c r="H46" i="15"/>
  <c r="I46" i="15" s="1"/>
  <c r="F46" i="15"/>
  <c r="H47" i="15"/>
  <c r="I47" i="15" s="1"/>
  <c r="F47" i="15"/>
  <c r="F48" i="15"/>
  <c r="H49" i="15"/>
  <c r="I49" i="15" s="1"/>
  <c r="F49" i="15"/>
  <c r="H50" i="15"/>
  <c r="I50" i="15" s="1"/>
  <c r="F50" i="15"/>
  <c r="H51" i="15"/>
  <c r="I51" i="15" s="1"/>
  <c r="F51" i="15"/>
  <c r="H52" i="15"/>
  <c r="I52" i="15" s="1"/>
  <c r="F52" i="15"/>
  <c r="F53" i="15"/>
  <c r="H54" i="15"/>
  <c r="I54" i="15" s="1"/>
  <c r="F54" i="15"/>
  <c r="H55" i="15"/>
  <c r="I55" i="15" s="1"/>
  <c r="F55" i="15"/>
  <c r="H56" i="15"/>
  <c r="I56" i="15" s="1"/>
  <c r="F56" i="15"/>
  <c r="H57" i="15"/>
  <c r="I57" i="15" s="1"/>
  <c r="F57" i="15"/>
  <c r="H58" i="15"/>
  <c r="I58" i="15" s="1"/>
  <c r="F58" i="15"/>
  <c r="H59" i="15"/>
  <c r="I59" i="15" s="1"/>
  <c r="F59" i="15"/>
  <c r="F63" i="15"/>
  <c r="H64" i="15"/>
  <c r="I64" i="15" s="1"/>
  <c r="F64" i="15"/>
  <c r="F65" i="15"/>
  <c r="F69" i="15"/>
  <c r="C715" i="34"/>
  <c r="C648" i="34"/>
  <c r="M716" i="34" s="1"/>
  <c r="D615" i="34"/>
  <c r="D204" i="32" l="1"/>
  <c r="CE48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D716" i="34"/>
  <c r="D713" i="34"/>
  <c r="D712" i="34"/>
  <c r="D711" i="34"/>
  <c r="D710" i="34"/>
  <c r="D709" i="34"/>
  <c r="D708" i="34"/>
  <c r="D707" i="34"/>
  <c r="D706" i="34"/>
  <c r="D705" i="34"/>
  <c r="D704" i="34"/>
  <c r="D703" i="34"/>
  <c r="D702" i="34"/>
  <c r="D701" i="34"/>
  <c r="D700" i="34"/>
  <c r="D699" i="34"/>
  <c r="D698" i="34"/>
  <c r="D697" i="34"/>
  <c r="D696" i="34"/>
  <c r="D695" i="34"/>
  <c r="D694" i="34"/>
  <c r="D693" i="34"/>
  <c r="D692" i="34"/>
  <c r="D691" i="34"/>
  <c r="D690" i="34"/>
  <c r="D689" i="34"/>
  <c r="D688" i="34"/>
  <c r="D687" i="34"/>
  <c r="D686" i="34"/>
  <c r="D685" i="34"/>
  <c r="D684" i="34"/>
  <c r="D683" i="34"/>
  <c r="D682" i="34"/>
  <c r="D681" i="34"/>
  <c r="D680" i="34"/>
  <c r="D679" i="34"/>
  <c r="D678" i="34"/>
  <c r="D677" i="34"/>
  <c r="D676" i="34"/>
  <c r="D675" i="34"/>
  <c r="D674" i="34"/>
  <c r="D673" i="34"/>
  <c r="D672" i="34"/>
  <c r="D671" i="34"/>
  <c r="D670" i="34"/>
  <c r="D669" i="34"/>
  <c r="D668" i="34"/>
  <c r="D647" i="34"/>
  <c r="D646" i="34"/>
  <c r="D64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9" i="34"/>
  <c r="D628" i="34"/>
  <c r="D627" i="34"/>
  <c r="D626" i="34"/>
  <c r="D625" i="34"/>
  <c r="D624" i="34"/>
  <c r="D623" i="34"/>
  <c r="D622" i="34"/>
  <c r="D621" i="34"/>
  <c r="D620" i="34"/>
  <c r="D619" i="34"/>
  <c r="D618" i="34"/>
  <c r="D617" i="34"/>
  <c r="D616" i="34"/>
  <c r="C167" i="8"/>
  <c r="D26" i="33"/>
  <c r="E414" i="24"/>
  <c r="C137" i="8"/>
  <c r="D12" i="33"/>
  <c r="E380" i="24"/>
  <c r="C87" i="8"/>
  <c r="D350" i="24"/>
  <c r="C50" i="8"/>
  <c r="D352" i="24"/>
  <c r="C103" i="8" s="1"/>
  <c r="F309" i="24"/>
  <c r="BP2" i="30"/>
  <c r="C119" i="8"/>
  <c r="BN2" i="30"/>
  <c r="C117" i="8"/>
  <c r="D366" i="24"/>
  <c r="F16" i="6"/>
  <c r="F234" i="24"/>
  <c r="I381" i="32"/>
  <c r="G612" i="24"/>
  <c r="CF91" i="24"/>
  <c r="I378" i="32"/>
  <c r="K612" i="24"/>
  <c r="E373" i="32"/>
  <c r="C94" i="15"/>
  <c r="G94" i="15" s="1"/>
  <c r="H2" i="31"/>
  <c r="C12" i="32"/>
  <c r="CE62" i="24"/>
  <c r="I364" i="32" s="1"/>
  <c r="C67" i="24" l="1"/>
  <c r="CE52" i="24"/>
  <c r="D85" i="24"/>
  <c r="M3" i="31"/>
  <c r="D17" i="32"/>
  <c r="E85" i="24"/>
  <c r="M4" i="31"/>
  <c r="E17" i="32"/>
  <c r="F85" i="24"/>
  <c r="M5" i="31"/>
  <c r="F17" i="32"/>
  <c r="G85" i="24"/>
  <c r="M6" i="31"/>
  <c r="G17" i="32"/>
  <c r="H85" i="24"/>
  <c r="M7" i="31"/>
  <c r="H17" i="32"/>
  <c r="I85" i="24"/>
  <c r="M8" i="31"/>
  <c r="I17" i="32"/>
  <c r="J85" i="24"/>
  <c r="M9" i="31"/>
  <c r="C49" i="32"/>
  <c r="K85" i="24"/>
  <c r="M10" i="31"/>
  <c r="D49" i="32"/>
  <c r="L85" i="24"/>
  <c r="M11" i="31"/>
  <c r="E49" i="32"/>
  <c r="M85" i="24"/>
  <c r="M12" i="31"/>
  <c r="F49" i="32"/>
  <c r="N85" i="24"/>
  <c r="M13" i="31"/>
  <c r="G49" i="32"/>
  <c r="O85" i="24"/>
  <c r="M14" i="31"/>
  <c r="H49" i="32"/>
  <c r="P85" i="24"/>
  <c r="M15" i="31"/>
  <c r="I49" i="32"/>
  <c r="Q85" i="24"/>
  <c r="M16" i="31"/>
  <c r="C81" i="32"/>
  <c r="R85" i="24"/>
  <c r="M17" i="31"/>
  <c r="D81" i="32"/>
  <c r="S85" i="24"/>
  <c r="M18" i="31"/>
  <c r="E81" i="32"/>
  <c r="T85" i="24"/>
  <c r="M19" i="31"/>
  <c r="F81" i="32"/>
  <c r="U85" i="24"/>
  <c r="M20" i="31"/>
  <c r="G81" i="32"/>
  <c r="V85" i="24"/>
  <c r="M21" i="31"/>
  <c r="H81" i="32"/>
  <c r="W85" i="24"/>
  <c r="M22" i="31"/>
  <c r="I81" i="32"/>
  <c r="X85" i="24"/>
  <c r="M23" i="31"/>
  <c r="C113" i="32"/>
  <c r="Y85" i="24"/>
  <c r="M24" i="31"/>
  <c r="D113" i="32"/>
  <c r="Z85" i="24"/>
  <c r="M25" i="31"/>
  <c r="E113" i="32"/>
  <c r="AA85" i="24"/>
  <c r="M26" i="31"/>
  <c r="F113" i="32"/>
  <c r="AB85" i="24"/>
  <c r="M27" i="31"/>
  <c r="G113" i="32"/>
  <c r="AC85" i="24"/>
  <c r="M28" i="31"/>
  <c r="H113" i="32"/>
  <c r="AD85" i="24"/>
  <c r="M29" i="31"/>
  <c r="I113" i="32"/>
  <c r="AE85" i="24"/>
  <c r="M30" i="31"/>
  <c r="C145" i="32"/>
  <c r="AF85" i="24"/>
  <c r="M31" i="31"/>
  <c r="D145" i="32"/>
  <c r="AG85" i="24"/>
  <c r="M32" i="31"/>
  <c r="E145" i="32"/>
  <c r="AH85" i="24"/>
  <c r="M33" i="31"/>
  <c r="F145" i="32"/>
  <c r="AI85" i="24"/>
  <c r="M34" i="31"/>
  <c r="G145" i="32"/>
  <c r="AJ85" i="24"/>
  <c r="M35" i="31"/>
  <c r="H145" i="32"/>
  <c r="AK85" i="24"/>
  <c r="M36" i="31"/>
  <c r="I145" i="32"/>
  <c r="AL85" i="24"/>
  <c r="M37" i="31"/>
  <c r="C177" i="32"/>
  <c r="AM85" i="24"/>
  <c r="M38" i="31"/>
  <c r="D177" i="32"/>
  <c r="AN85" i="24"/>
  <c r="M39" i="31"/>
  <c r="E177" i="32"/>
  <c r="AO85" i="24"/>
  <c r="M40" i="31"/>
  <c r="F177" i="32"/>
  <c r="AP85" i="24"/>
  <c r="M41" i="31"/>
  <c r="G177" i="32"/>
  <c r="AQ85" i="24"/>
  <c r="M42" i="31"/>
  <c r="H177" i="32"/>
  <c r="AR85" i="24"/>
  <c r="M43" i="31"/>
  <c r="I177" i="32"/>
  <c r="AS85" i="24"/>
  <c r="M44" i="31"/>
  <c r="C209" i="32"/>
  <c r="AT85" i="24"/>
  <c r="M45" i="31"/>
  <c r="D209" i="32"/>
  <c r="AU85" i="24"/>
  <c r="M46" i="31"/>
  <c r="E209" i="32"/>
  <c r="AV85" i="24"/>
  <c r="M47" i="31"/>
  <c r="F209" i="32"/>
  <c r="AW85" i="24"/>
  <c r="M48" i="31"/>
  <c r="G209" i="32"/>
  <c r="AX85" i="24"/>
  <c r="M49" i="31"/>
  <c r="H209" i="32"/>
  <c r="AY85" i="24"/>
  <c r="M50" i="31"/>
  <c r="I209" i="32"/>
  <c r="AZ85" i="24"/>
  <c r="M51" i="31"/>
  <c r="C241" i="32"/>
  <c r="BA85" i="24"/>
  <c r="M52" i="31"/>
  <c r="D241" i="32"/>
  <c r="BB85" i="24"/>
  <c r="M53" i="31"/>
  <c r="E241" i="32"/>
  <c r="BC85" i="24"/>
  <c r="M54" i="31"/>
  <c r="F241" i="32"/>
  <c r="BD85" i="24"/>
  <c r="M55" i="31"/>
  <c r="G241" i="32"/>
  <c r="BE85" i="24"/>
  <c r="M56" i="31"/>
  <c r="H241" i="32"/>
  <c r="BF85" i="24"/>
  <c r="M57" i="31"/>
  <c r="I241" i="32"/>
  <c r="BG85" i="24"/>
  <c r="M58" i="31"/>
  <c r="C273" i="32"/>
  <c r="BH85" i="24"/>
  <c r="M59" i="31"/>
  <c r="D273" i="32"/>
  <c r="BI85" i="24"/>
  <c r="M60" i="31"/>
  <c r="E273" i="32"/>
  <c r="BJ85" i="24"/>
  <c r="M61" i="31"/>
  <c r="F273" i="32"/>
  <c r="BK85" i="24"/>
  <c r="M62" i="31"/>
  <c r="G273" i="32"/>
  <c r="BL85" i="24"/>
  <c r="M63" i="31"/>
  <c r="H273" i="32"/>
  <c r="BM85" i="24"/>
  <c r="M64" i="31"/>
  <c r="I273" i="32"/>
  <c r="BN85" i="24"/>
  <c r="M65" i="31"/>
  <c r="C305" i="32"/>
  <c r="BO85" i="24"/>
  <c r="M66" i="31"/>
  <c r="D305" i="32"/>
  <c r="BP85" i="24"/>
  <c r="M67" i="31"/>
  <c r="E305" i="32"/>
  <c r="BQ85" i="24"/>
  <c r="M68" i="31"/>
  <c r="F305" i="32"/>
  <c r="BR85" i="24"/>
  <c r="M69" i="31"/>
  <c r="G305" i="32"/>
  <c r="BS85" i="24"/>
  <c r="M70" i="31"/>
  <c r="H305" i="32"/>
  <c r="BT85" i="24"/>
  <c r="M71" i="31"/>
  <c r="I305" i="32"/>
  <c r="BU85" i="24"/>
  <c r="M72" i="31"/>
  <c r="C337" i="32"/>
  <c r="BV85" i="24"/>
  <c r="M73" i="31"/>
  <c r="D337" i="32"/>
  <c r="BW85" i="24"/>
  <c r="M74" i="31"/>
  <c r="E337" i="32"/>
  <c r="BX85" i="24"/>
  <c r="M75" i="31"/>
  <c r="F337" i="32"/>
  <c r="BY85" i="24"/>
  <c r="M76" i="31"/>
  <c r="G337" i="32"/>
  <c r="BZ85" i="24"/>
  <c r="M77" i="31"/>
  <c r="H337" i="32"/>
  <c r="CA85" i="24"/>
  <c r="M78" i="31"/>
  <c r="I337" i="32"/>
  <c r="CB85" i="24"/>
  <c r="M79" i="31"/>
  <c r="C369" i="32"/>
  <c r="CC85" i="24"/>
  <c r="M80" i="31"/>
  <c r="D369" i="32"/>
  <c r="C120" i="8"/>
  <c r="D367" i="24"/>
  <c r="D715" i="34"/>
  <c r="E623" i="34"/>
  <c r="E612" i="34"/>
  <c r="D373" i="32" l="1"/>
  <c r="C93" i="15"/>
  <c r="G93" i="15" s="1"/>
  <c r="C620" i="24"/>
  <c r="C373" i="32"/>
  <c r="C92" i="15"/>
  <c r="G92" i="15" s="1"/>
  <c r="C622" i="24"/>
  <c r="I341" i="32"/>
  <c r="C91" i="15"/>
  <c r="G91" i="15" s="1"/>
  <c r="C647" i="24"/>
  <c r="H341" i="32"/>
  <c r="C90" i="15"/>
  <c r="G90" i="15" s="1"/>
  <c r="C646" i="24"/>
  <c r="G341" i="32"/>
  <c r="C89" i="15"/>
  <c r="G89" i="15" s="1"/>
  <c r="C645" i="24"/>
  <c r="F341" i="32"/>
  <c r="C88" i="15"/>
  <c r="G88" i="15" s="1"/>
  <c r="C644" i="24"/>
  <c r="E341" i="32"/>
  <c r="C87" i="15"/>
  <c r="G87" i="15" s="1"/>
  <c r="C643" i="24"/>
  <c r="D341" i="32"/>
  <c r="C86" i="15"/>
  <c r="G86" i="15" s="1"/>
  <c r="C642" i="24"/>
  <c r="C341" i="32"/>
  <c r="C85" i="15"/>
  <c r="G85" i="15" s="1"/>
  <c r="C641" i="24"/>
  <c r="I309" i="32"/>
  <c r="C84" i="15"/>
  <c r="G84" i="15" s="1"/>
  <c r="C640" i="24"/>
  <c r="H309" i="32"/>
  <c r="C83" i="15"/>
  <c r="G83" i="15" s="1"/>
  <c r="C639" i="24"/>
  <c r="G309" i="32"/>
  <c r="C82" i="15"/>
  <c r="G82" i="15" s="1"/>
  <c r="C626" i="24"/>
  <c r="F309" i="32"/>
  <c r="C81" i="15"/>
  <c r="G81" i="15" s="1"/>
  <c r="C623" i="24"/>
  <c r="E309" i="32"/>
  <c r="C80" i="15"/>
  <c r="G80" i="15" s="1"/>
  <c r="C621" i="24"/>
  <c r="D309" i="32"/>
  <c r="C79" i="15"/>
  <c r="G79" i="15" s="1"/>
  <c r="C627" i="24"/>
  <c r="C309" i="32"/>
  <c r="C78" i="15"/>
  <c r="G78" i="15" s="1"/>
  <c r="C619" i="24"/>
  <c r="I277" i="32"/>
  <c r="C77" i="15"/>
  <c r="G77" i="15" s="1"/>
  <c r="C638" i="24"/>
  <c r="H277" i="32"/>
  <c r="C76" i="15"/>
  <c r="G76" i="15" s="1"/>
  <c r="C637" i="24"/>
  <c r="G277" i="32"/>
  <c r="C75" i="15"/>
  <c r="G75" i="15" s="1"/>
  <c r="C635" i="24"/>
  <c r="F277" i="32"/>
  <c r="C74" i="15"/>
  <c r="G74" i="15" s="1"/>
  <c r="C617" i="24"/>
  <c r="E277" i="32"/>
  <c r="C73" i="15"/>
  <c r="G73" i="15" s="1"/>
  <c r="C634" i="24"/>
  <c r="D277" i="32"/>
  <c r="C72" i="15"/>
  <c r="G72" i="15" s="1"/>
  <c r="C636" i="24"/>
  <c r="C277" i="32"/>
  <c r="C71" i="15"/>
  <c r="G71" i="15" s="1"/>
  <c r="C618" i="24"/>
  <c r="I245" i="32"/>
  <c r="C70" i="15"/>
  <c r="G70" i="15" s="1"/>
  <c r="C629" i="24"/>
  <c r="H245" i="32"/>
  <c r="C69" i="15"/>
  <c r="C614" i="24"/>
  <c r="G245" i="32"/>
  <c r="C68" i="15"/>
  <c r="G68" i="15" s="1"/>
  <c r="C624" i="24"/>
  <c r="F245" i="32"/>
  <c r="C67" i="15"/>
  <c r="G67" i="15" s="1"/>
  <c r="C633" i="24"/>
  <c r="E245" i="32"/>
  <c r="C66" i="15"/>
  <c r="G66" i="15" s="1"/>
  <c r="C632" i="24"/>
  <c r="D245" i="32"/>
  <c r="C65" i="15"/>
  <c r="C630" i="24"/>
  <c r="C245" i="32"/>
  <c r="C64" i="15"/>
  <c r="G64" i="15" s="1"/>
  <c r="C628" i="24"/>
  <c r="I213" i="32"/>
  <c r="C63" i="15"/>
  <c r="C625" i="24"/>
  <c r="H213" i="32"/>
  <c r="C62" i="15"/>
  <c r="C616" i="24"/>
  <c r="G213" i="32"/>
  <c r="C61" i="15"/>
  <c r="C631" i="24"/>
  <c r="F213" i="32"/>
  <c r="C60" i="15"/>
  <c r="C713" i="24"/>
  <c r="E213" i="32"/>
  <c r="C59" i="15"/>
  <c r="G59" i="15" s="1"/>
  <c r="C712" i="24"/>
  <c r="D213" i="32"/>
  <c r="C58" i="15"/>
  <c r="G58" i="15" s="1"/>
  <c r="C711" i="24"/>
  <c r="C213" i="32"/>
  <c r="C57" i="15"/>
  <c r="G57" i="15" s="1"/>
  <c r="C710" i="24"/>
  <c r="I181" i="32"/>
  <c r="C56" i="15"/>
  <c r="G56" i="15" s="1"/>
  <c r="C709" i="24"/>
  <c r="H181" i="32"/>
  <c r="C55" i="15"/>
  <c r="G55" i="15" s="1"/>
  <c r="C708" i="24"/>
  <c r="G181" i="32"/>
  <c r="C54" i="15"/>
  <c r="G54" i="15" s="1"/>
  <c r="C707" i="24"/>
  <c r="F181" i="32"/>
  <c r="C53" i="15"/>
  <c r="C706" i="24"/>
  <c r="E181" i="32"/>
  <c r="C52" i="15"/>
  <c r="G52" i="15" s="1"/>
  <c r="C705" i="24"/>
  <c r="D181" i="32"/>
  <c r="C51" i="15"/>
  <c r="G51" i="15" s="1"/>
  <c r="C704" i="24"/>
  <c r="C181" i="32"/>
  <c r="C50" i="15"/>
  <c r="G50" i="15" s="1"/>
  <c r="C703" i="24"/>
  <c r="I149" i="32"/>
  <c r="C49" i="15"/>
  <c r="G49" i="15" s="1"/>
  <c r="C702" i="24"/>
  <c r="H149" i="32"/>
  <c r="C48" i="15"/>
  <c r="C701" i="24"/>
  <c r="G149" i="32"/>
  <c r="C47" i="15"/>
  <c r="G47" i="15" s="1"/>
  <c r="C700" i="24"/>
  <c r="F149" i="32"/>
  <c r="C46" i="15"/>
  <c r="G46" i="15" s="1"/>
  <c r="C699" i="24"/>
  <c r="E149" i="32"/>
  <c r="C45" i="15"/>
  <c r="C698" i="24"/>
  <c r="D149" i="32"/>
  <c r="C44" i="15"/>
  <c r="G44" i="15" s="1"/>
  <c r="C697" i="24"/>
  <c r="C149" i="32"/>
  <c r="C43" i="15"/>
  <c r="C696" i="24"/>
  <c r="I117" i="32"/>
  <c r="C42" i="15"/>
  <c r="G42" i="15" s="1"/>
  <c r="C695" i="24"/>
  <c r="H117" i="32"/>
  <c r="C41" i="15"/>
  <c r="C694" i="24"/>
  <c r="G117" i="32"/>
  <c r="C40" i="15"/>
  <c r="G40" i="15" s="1"/>
  <c r="C693" i="24"/>
  <c r="F117" i="32"/>
  <c r="C39" i="15"/>
  <c r="G39" i="15" s="1"/>
  <c r="C692" i="24"/>
  <c r="E117" i="32"/>
  <c r="C38" i="15"/>
  <c r="G38" i="15" s="1"/>
  <c r="C691" i="24"/>
  <c r="D117" i="32"/>
  <c r="C37" i="15"/>
  <c r="C690" i="24"/>
  <c r="C117" i="32"/>
  <c r="C36" i="15"/>
  <c r="C689" i="24"/>
  <c r="I85" i="32"/>
  <c r="C35" i="15"/>
  <c r="C688" i="24"/>
  <c r="H85" i="32"/>
  <c r="C34" i="15"/>
  <c r="G34" i="15" s="1"/>
  <c r="C687" i="24"/>
  <c r="G85" i="32"/>
  <c r="C33" i="15"/>
  <c r="C686" i="24"/>
  <c r="F85" i="32"/>
  <c r="C32" i="15"/>
  <c r="G32" i="15" s="1"/>
  <c r="C685" i="24"/>
  <c r="E85" i="32"/>
  <c r="C31" i="15"/>
  <c r="G31" i="15" s="1"/>
  <c r="C684" i="24"/>
  <c r="D85" i="32"/>
  <c r="C30" i="15"/>
  <c r="C683" i="24"/>
  <c r="C85" i="32"/>
  <c r="C29" i="15"/>
  <c r="C682" i="24"/>
  <c r="I53" i="32"/>
  <c r="C28" i="15"/>
  <c r="C681" i="24"/>
  <c r="H53" i="32"/>
  <c r="C27" i="15"/>
  <c r="G27" i="15" s="1"/>
  <c r="C680" i="24"/>
  <c r="G53" i="32"/>
  <c r="C26" i="15"/>
  <c r="G26" i="15" s="1"/>
  <c r="C679" i="24"/>
  <c r="F53" i="32"/>
  <c r="C25" i="15"/>
  <c r="G25" i="15" s="1"/>
  <c r="C678" i="24"/>
  <c r="E53" i="32"/>
  <c r="C24" i="15"/>
  <c r="C677" i="24"/>
  <c r="D53" i="32"/>
  <c r="C23" i="15"/>
  <c r="G23" i="15" s="1"/>
  <c r="C676" i="24"/>
  <c r="C53" i="32"/>
  <c r="C22" i="15"/>
  <c r="G22" i="15" s="1"/>
  <c r="C675" i="24"/>
  <c r="I21" i="32"/>
  <c r="C21" i="15"/>
  <c r="G21" i="15" s="1"/>
  <c r="C674" i="24"/>
  <c r="H21" i="32"/>
  <c r="C20" i="15"/>
  <c r="G20" i="15" s="1"/>
  <c r="C673" i="24"/>
  <c r="G21" i="32"/>
  <c r="C19" i="15"/>
  <c r="G19" i="15" s="1"/>
  <c r="C672" i="24"/>
  <c r="F21" i="32"/>
  <c r="C18" i="15"/>
  <c r="G18" i="15" s="1"/>
  <c r="C671" i="24"/>
  <c r="E21" i="32"/>
  <c r="C17" i="15"/>
  <c r="C670" i="24"/>
  <c r="D21" i="32"/>
  <c r="C16" i="15"/>
  <c r="G16" i="15" s="1"/>
  <c r="C669" i="24"/>
  <c r="M2" i="31"/>
  <c r="C17" i="32"/>
  <c r="CE67" i="24"/>
  <c r="I369" i="32" s="1"/>
  <c r="C85" i="24"/>
  <c r="E716" i="34"/>
  <c r="E713" i="34"/>
  <c r="E712" i="34"/>
  <c r="E711" i="34"/>
  <c r="E710" i="34"/>
  <c r="E709" i="34"/>
  <c r="E708" i="34"/>
  <c r="E707" i="34"/>
  <c r="E706" i="34"/>
  <c r="E705" i="34"/>
  <c r="E704" i="34"/>
  <c r="E703" i="34"/>
  <c r="E702" i="34"/>
  <c r="E701" i="34"/>
  <c r="E700" i="34"/>
  <c r="E699" i="34"/>
  <c r="E698" i="34"/>
  <c r="E697" i="34"/>
  <c r="E696" i="34"/>
  <c r="E695" i="34"/>
  <c r="E694" i="34"/>
  <c r="E693" i="34"/>
  <c r="E692" i="34"/>
  <c r="E691" i="34"/>
  <c r="E690" i="34"/>
  <c r="E689" i="34"/>
  <c r="E688" i="34"/>
  <c r="E687" i="34"/>
  <c r="E686" i="34"/>
  <c r="E685" i="34"/>
  <c r="E684" i="34"/>
  <c r="E683" i="34"/>
  <c r="E682" i="34"/>
  <c r="E681" i="34"/>
  <c r="E680" i="34"/>
  <c r="E679" i="34"/>
  <c r="E678" i="34"/>
  <c r="E677" i="34"/>
  <c r="E676" i="34"/>
  <c r="E675" i="34"/>
  <c r="E674" i="34"/>
  <c r="E673" i="34"/>
  <c r="E672" i="34"/>
  <c r="E671" i="34"/>
  <c r="E670" i="34"/>
  <c r="E669" i="34"/>
  <c r="E668" i="34"/>
  <c r="E647" i="34"/>
  <c r="E646" i="34"/>
  <c r="E64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9" i="34"/>
  <c r="E628" i="34"/>
  <c r="E627" i="34"/>
  <c r="E626" i="34"/>
  <c r="E625" i="34"/>
  <c r="E624" i="34"/>
  <c r="C121" i="8"/>
  <c r="D384" i="24"/>
  <c r="C21" i="32" l="1"/>
  <c r="C15" i="15"/>
  <c r="G15" i="15" s="1"/>
  <c r="C668" i="24"/>
  <c r="CE85" i="24"/>
  <c r="G17" i="15"/>
  <c r="H17" i="15" s="1"/>
  <c r="I17" i="15" s="1"/>
  <c r="G24" i="15"/>
  <c r="H24" i="15" s="1"/>
  <c r="I24" i="15" s="1"/>
  <c r="G28" i="15"/>
  <c r="H28" i="15" s="1"/>
  <c r="G29" i="15"/>
  <c r="H29" i="15" s="1"/>
  <c r="G30" i="15"/>
  <c r="H30" i="15" s="1"/>
  <c r="I30" i="15" s="1"/>
  <c r="G33" i="15"/>
  <c r="H33" i="15" s="1"/>
  <c r="I33" i="15" s="1"/>
  <c r="G35" i="15"/>
  <c r="H35" i="15" s="1"/>
  <c r="I35" i="15" s="1"/>
  <c r="G36" i="15"/>
  <c r="H36" i="15" s="1"/>
  <c r="I36" i="15" s="1"/>
  <c r="G37" i="15"/>
  <c r="H37" i="15" s="1"/>
  <c r="I37" i="15" s="1"/>
  <c r="G41" i="15"/>
  <c r="H41" i="15" s="1"/>
  <c r="G43" i="15"/>
  <c r="H43" i="15" s="1"/>
  <c r="G45" i="15"/>
  <c r="H45" i="15" s="1"/>
  <c r="I45" i="15" s="1"/>
  <c r="G48" i="15"/>
  <c r="H48" i="15" s="1"/>
  <c r="I48" i="15" s="1"/>
  <c r="G53" i="15"/>
  <c r="H53" i="15" s="1"/>
  <c r="I53" i="15" s="1"/>
  <c r="G63" i="15"/>
  <c r="H63" i="15" s="1"/>
  <c r="I63" i="15" s="1"/>
  <c r="G65" i="15"/>
  <c r="H65" i="15"/>
  <c r="I65" i="15" s="1"/>
  <c r="C715" i="24"/>
  <c r="C648" i="24"/>
  <c r="M716" i="24" s="1"/>
  <c r="D615" i="24"/>
  <c r="G69" i="15"/>
  <c r="H69" i="15"/>
  <c r="I69" i="15" s="1"/>
  <c r="C138" i="8"/>
  <c r="D417" i="24"/>
  <c r="E715" i="34"/>
  <c r="F624" i="34"/>
  <c r="D716" i="24" l="1"/>
  <c r="D713" i="24"/>
  <c r="D712" i="24"/>
  <c r="D711" i="24"/>
  <c r="D710" i="24"/>
  <c r="D709" i="24"/>
  <c r="D708" i="24"/>
  <c r="D707" i="24"/>
  <c r="D706" i="24"/>
  <c r="D705" i="24"/>
  <c r="D704" i="24"/>
  <c r="D703" i="24"/>
  <c r="D702" i="24"/>
  <c r="D701" i="24"/>
  <c r="D700" i="24"/>
  <c r="D699" i="24"/>
  <c r="D698" i="24"/>
  <c r="D697" i="24"/>
  <c r="D696" i="24"/>
  <c r="D695" i="24"/>
  <c r="D694" i="24"/>
  <c r="D693" i="24"/>
  <c r="D692" i="24"/>
  <c r="D691" i="24"/>
  <c r="D690" i="24"/>
  <c r="D689" i="24"/>
  <c r="D688" i="24"/>
  <c r="D687" i="24"/>
  <c r="D686" i="24"/>
  <c r="D685" i="24"/>
  <c r="D684" i="24"/>
  <c r="D683" i="24"/>
  <c r="D682" i="24"/>
  <c r="D681" i="24"/>
  <c r="D680" i="24"/>
  <c r="D679" i="24"/>
  <c r="D678" i="24"/>
  <c r="D677" i="24"/>
  <c r="D676" i="24"/>
  <c r="D675" i="24"/>
  <c r="D674" i="24"/>
  <c r="D673" i="24"/>
  <c r="D672" i="24"/>
  <c r="D671" i="24"/>
  <c r="D670" i="24"/>
  <c r="D669" i="24"/>
  <c r="D668" i="24"/>
  <c r="D647" i="24"/>
  <c r="D646" i="24"/>
  <c r="D64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9" i="24"/>
  <c r="D628" i="24"/>
  <c r="D627" i="24"/>
  <c r="D626" i="24"/>
  <c r="D625" i="24"/>
  <c r="D624" i="24"/>
  <c r="D623" i="24"/>
  <c r="D622" i="24"/>
  <c r="D621" i="24"/>
  <c r="D620" i="24"/>
  <c r="D619" i="24"/>
  <c r="D618" i="24"/>
  <c r="D617" i="24"/>
  <c r="D616" i="24"/>
  <c r="I373" i="32"/>
  <c r="C716" i="24"/>
  <c r="F716" i="34"/>
  <c r="F713" i="34"/>
  <c r="F712" i="34"/>
  <c r="F711" i="34"/>
  <c r="F710" i="34"/>
  <c r="F709" i="34"/>
  <c r="F708" i="34"/>
  <c r="F707" i="34"/>
  <c r="F706" i="34"/>
  <c r="F705" i="34"/>
  <c r="F704" i="34"/>
  <c r="F703" i="34"/>
  <c r="F702" i="34"/>
  <c r="F701" i="34"/>
  <c r="F700" i="34"/>
  <c r="F699" i="34"/>
  <c r="F698" i="34"/>
  <c r="F697" i="34"/>
  <c r="F696" i="34"/>
  <c r="F695" i="34"/>
  <c r="F694" i="34"/>
  <c r="F693" i="34"/>
  <c r="F692" i="34"/>
  <c r="F691" i="34"/>
  <c r="F690" i="34"/>
  <c r="F689" i="34"/>
  <c r="F688" i="34"/>
  <c r="F687" i="34"/>
  <c r="F686" i="34"/>
  <c r="F685" i="34"/>
  <c r="F684" i="34"/>
  <c r="F683" i="34"/>
  <c r="F682" i="34"/>
  <c r="F681" i="34"/>
  <c r="F680" i="34"/>
  <c r="F679" i="34"/>
  <c r="F678" i="34"/>
  <c r="F677" i="34"/>
  <c r="F676" i="34"/>
  <c r="F675" i="34"/>
  <c r="F674" i="34"/>
  <c r="F673" i="34"/>
  <c r="F672" i="34"/>
  <c r="F671" i="34"/>
  <c r="F670" i="34"/>
  <c r="F669" i="34"/>
  <c r="F668" i="34"/>
  <c r="F647" i="34"/>
  <c r="F646" i="34"/>
  <c r="F64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9" i="34"/>
  <c r="F628" i="34"/>
  <c r="F627" i="34"/>
  <c r="F626" i="34"/>
  <c r="F625" i="34"/>
  <c r="C168" i="8"/>
  <c r="D421" i="24"/>
  <c r="E612" i="24" l="1"/>
  <c r="D715" i="24"/>
  <c r="E623" i="24"/>
  <c r="C172" i="8"/>
  <c r="D424" i="24"/>
  <c r="C177" i="8" s="1"/>
  <c r="F715" i="34"/>
  <c r="G625" i="34"/>
  <c r="E716" i="24" l="1"/>
  <c r="E713" i="24"/>
  <c r="E712" i="24"/>
  <c r="E711" i="24"/>
  <c r="E710" i="24"/>
  <c r="E709" i="24"/>
  <c r="E708" i="24"/>
  <c r="E707" i="24"/>
  <c r="E706" i="24"/>
  <c r="E705" i="24"/>
  <c r="E704" i="24"/>
  <c r="E703" i="24"/>
  <c r="E702" i="24"/>
  <c r="E701" i="24"/>
  <c r="E700" i="24"/>
  <c r="E699" i="24"/>
  <c r="E698" i="24"/>
  <c r="E697" i="24"/>
  <c r="E696" i="24"/>
  <c r="E695" i="24"/>
  <c r="E694" i="24"/>
  <c r="E693" i="24"/>
  <c r="E692" i="24"/>
  <c r="E691" i="24"/>
  <c r="E690" i="24"/>
  <c r="E689" i="24"/>
  <c r="E688" i="24"/>
  <c r="E687" i="24"/>
  <c r="E686" i="24"/>
  <c r="E685" i="24"/>
  <c r="E684" i="24"/>
  <c r="E683" i="24"/>
  <c r="E682" i="24"/>
  <c r="E681" i="24"/>
  <c r="E680" i="24"/>
  <c r="E679" i="24"/>
  <c r="E678" i="24"/>
  <c r="E677" i="24"/>
  <c r="E676" i="24"/>
  <c r="E675" i="24"/>
  <c r="E674" i="24"/>
  <c r="E673" i="24"/>
  <c r="E672" i="24"/>
  <c r="E671" i="24"/>
  <c r="E670" i="24"/>
  <c r="E669" i="24"/>
  <c r="E668" i="24"/>
  <c r="E64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9" i="24"/>
  <c r="E628" i="24"/>
  <c r="E627" i="24"/>
  <c r="E626" i="24"/>
  <c r="E625" i="24"/>
  <c r="E624" i="24"/>
  <c r="G716" i="34"/>
  <c r="G713" i="34"/>
  <c r="G712" i="34"/>
  <c r="G711" i="34"/>
  <c r="G710" i="34"/>
  <c r="G709" i="34"/>
  <c r="G708" i="34"/>
  <c r="G707" i="34"/>
  <c r="G706" i="34"/>
  <c r="G705" i="34"/>
  <c r="G704" i="34"/>
  <c r="G703" i="34"/>
  <c r="G702" i="34"/>
  <c r="G701" i="34"/>
  <c r="G700" i="34"/>
  <c r="G699" i="34"/>
  <c r="G698" i="34"/>
  <c r="G697" i="34"/>
  <c r="G696" i="34"/>
  <c r="G695" i="34"/>
  <c r="G694" i="34"/>
  <c r="G693" i="34"/>
  <c r="G692" i="34"/>
  <c r="G691" i="34"/>
  <c r="G690" i="34"/>
  <c r="G689" i="34"/>
  <c r="G688" i="34"/>
  <c r="G687" i="34"/>
  <c r="G686" i="34"/>
  <c r="G685" i="34"/>
  <c r="G684" i="34"/>
  <c r="G683" i="34"/>
  <c r="G682" i="34"/>
  <c r="G681" i="34"/>
  <c r="G680" i="34"/>
  <c r="G679" i="34"/>
  <c r="G678" i="34"/>
  <c r="G677" i="34"/>
  <c r="G676" i="34"/>
  <c r="G675" i="34"/>
  <c r="G674" i="34"/>
  <c r="G673" i="34"/>
  <c r="G672" i="34"/>
  <c r="G671" i="34"/>
  <c r="G670" i="34"/>
  <c r="G669" i="34"/>
  <c r="G668" i="34"/>
  <c r="G647" i="34"/>
  <c r="G646" i="34"/>
  <c r="G64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29" i="34"/>
  <c r="G628" i="34"/>
  <c r="G627" i="34"/>
  <c r="G626" i="34"/>
  <c r="E715" i="24" l="1"/>
  <c r="F624" i="24"/>
  <c r="G715" i="34"/>
  <c r="H628" i="34"/>
  <c r="F716" i="24" l="1"/>
  <c r="F713" i="24"/>
  <c r="F712" i="24"/>
  <c r="F711" i="24"/>
  <c r="F710" i="24"/>
  <c r="F709" i="24"/>
  <c r="F708" i="24"/>
  <c r="F707" i="24"/>
  <c r="F706" i="24"/>
  <c r="F705" i="24"/>
  <c r="F704" i="24"/>
  <c r="F703" i="24"/>
  <c r="F702" i="24"/>
  <c r="F701" i="24"/>
  <c r="F700" i="24"/>
  <c r="F699" i="24"/>
  <c r="F698" i="24"/>
  <c r="F697" i="24"/>
  <c r="F696" i="24"/>
  <c r="F695" i="24"/>
  <c r="F694" i="24"/>
  <c r="F693" i="24"/>
  <c r="F692" i="24"/>
  <c r="F691" i="24"/>
  <c r="F690" i="24"/>
  <c r="F689" i="24"/>
  <c r="F688" i="24"/>
  <c r="F687" i="24"/>
  <c r="F686" i="24"/>
  <c r="F685" i="24"/>
  <c r="F684" i="24"/>
  <c r="F683" i="24"/>
  <c r="F682" i="24"/>
  <c r="F681" i="24"/>
  <c r="F680" i="24"/>
  <c r="F679" i="24"/>
  <c r="F678" i="24"/>
  <c r="F677" i="24"/>
  <c r="F676" i="24"/>
  <c r="F675" i="24"/>
  <c r="F674" i="24"/>
  <c r="F673" i="24"/>
  <c r="F672" i="24"/>
  <c r="F671" i="24"/>
  <c r="F670" i="24"/>
  <c r="F669" i="24"/>
  <c r="F668" i="24"/>
  <c r="F64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629" i="24"/>
  <c r="F628" i="24"/>
  <c r="F627" i="24"/>
  <c r="F626" i="24"/>
  <c r="F625" i="24"/>
  <c r="H716" i="34"/>
  <c r="H713" i="34"/>
  <c r="H712" i="34"/>
  <c r="H711" i="34"/>
  <c r="H710" i="34"/>
  <c r="H709" i="34"/>
  <c r="H708" i="34"/>
  <c r="H707" i="34"/>
  <c r="H706" i="34"/>
  <c r="H705" i="34"/>
  <c r="H704" i="34"/>
  <c r="H703" i="34"/>
  <c r="H702" i="34"/>
  <c r="H701" i="34"/>
  <c r="H700" i="34"/>
  <c r="H699" i="34"/>
  <c r="H698" i="34"/>
  <c r="H697" i="34"/>
  <c r="H696" i="34"/>
  <c r="H695" i="34"/>
  <c r="H694" i="34"/>
  <c r="H693" i="34"/>
  <c r="H692" i="34"/>
  <c r="H691" i="34"/>
  <c r="H690" i="34"/>
  <c r="H689" i="34"/>
  <c r="H688" i="34"/>
  <c r="H687" i="34"/>
  <c r="H686" i="34"/>
  <c r="H685" i="34"/>
  <c r="H684" i="34"/>
  <c r="H683" i="34"/>
  <c r="H682" i="34"/>
  <c r="H681" i="34"/>
  <c r="H680" i="34"/>
  <c r="H679" i="34"/>
  <c r="H678" i="34"/>
  <c r="H677" i="34"/>
  <c r="H676" i="34"/>
  <c r="H675" i="34"/>
  <c r="H674" i="34"/>
  <c r="H673" i="34"/>
  <c r="H672" i="34"/>
  <c r="H671" i="34"/>
  <c r="H670" i="34"/>
  <c r="H669" i="34"/>
  <c r="H668" i="34"/>
  <c r="H647" i="34"/>
  <c r="H646" i="34"/>
  <c r="H64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29" i="34"/>
  <c r="F715" i="24" l="1"/>
  <c r="G625" i="24"/>
  <c r="H715" i="34"/>
  <c r="I629" i="34"/>
  <c r="G716" i="24" l="1"/>
  <c r="G713" i="24"/>
  <c r="G712" i="24"/>
  <c r="G711" i="24"/>
  <c r="G710" i="24"/>
  <c r="G709" i="24"/>
  <c r="G708" i="24"/>
  <c r="G707" i="24"/>
  <c r="G706" i="24"/>
  <c r="G705" i="24"/>
  <c r="G704" i="24"/>
  <c r="G703" i="24"/>
  <c r="G702" i="24"/>
  <c r="G701" i="24"/>
  <c r="G700" i="24"/>
  <c r="G699" i="24"/>
  <c r="G698" i="24"/>
  <c r="G697" i="24"/>
  <c r="G696" i="24"/>
  <c r="G695" i="24"/>
  <c r="G694" i="24"/>
  <c r="G693" i="24"/>
  <c r="G692" i="24"/>
  <c r="G691" i="24"/>
  <c r="G690" i="24"/>
  <c r="G689" i="24"/>
  <c r="G688" i="24"/>
  <c r="G687" i="24"/>
  <c r="G686" i="24"/>
  <c r="G685" i="24"/>
  <c r="G684" i="24"/>
  <c r="G683" i="24"/>
  <c r="G682" i="24"/>
  <c r="G681" i="24"/>
  <c r="G680" i="24"/>
  <c r="G679" i="24"/>
  <c r="G678" i="24"/>
  <c r="G677" i="24"/>
  <c r="G676" i="24"/>
  <c r="G675" i="24"/>
  <c r="G674" i="24"/>
  <c r="G673" i="24"/>
  <c r="G672" i="24"/>
  <c r="G671" i="24"/>
  <c r="G670" i="24"/>
  <c r="G669" i="24"/>
  <c r="G66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G628" i="24"/>
  <c r="G627" i="24"/>
  <c r="G626" i="24"/>
  <c r="I716" i="34"/>
  <c r="I713" i="34"/>
  <c r="I712" i="34"/>
  <c r="I711" i="34"/>
  <c r="I710" i="34"/>
  <c r="I709" i="34"/>
  <c r="I708" i="34"/>
  <c r="I707" i="34"/>
  <c r="I706" i="34"/>
  <c r="I705" i="34"/>
  <c r="I704" i="34"/>
  <c r="I703" i="34"/>
  <c r="I702" i="34"/>
  <c r="I701" i="34"/>
  <c r="I700" i="34"/>
  <c r="I699" i="34"/>
  <c r="I698" i="34"/>
  <c r="I697" i="34"/>
  <c r="I696" i="34"/>
  <c r="I695" i="34"/>
  <c r="I694" i="34"/>
  <c r="I693" i="34"/>
  <c r="I692" i="34"/>
  <c r="I691" i="34"/>
  <c r="I690" i="34"/>
  <c r="I689" i="34"/>
  <c r="I688" i="34"/>
  <c r="I687" i="34"/>
  <c r="I686" i="34"/>
  <c r="I685" i="34"/>
  <c r="I684" i="34"/>
  <c r="I683" i="34"/>
  <c r="I682" i="34"/>
  <c r="I681" i="34"/>
  <c r="I680" i="34"/>
  <c r="I679" i="34"/>
  <c r="I678" i="34"/>
  <c r="I677" i="34"/>
  <c r="I676" i="34"/>
  <c r="I675" i="34"/>
  <c r="I674" i="34"/>
  <c r="I673" i="34"/>
  <c r="I672" i="34"/>
  <c r="I671" i="34"/>
  <c r="I670" i="34"/>
  <c r="I669" i="34"/>
  <c r="I668" i="34"/>
  <c r="I647" i="34"/>
  <c r="I646" i="34"/>
  <c r="I64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G715" i="24" l="1"/>
  <c r="H628" i="24"/>
  <c r="I715" i="34"/>
  <c r="J630" i="34"/>
  <c r="H716" i="24" l="1"/>
  <c r="H713" i="24"/>
  <c r="H712" i="24"/>
  <c r="H711" i="24"/>
  <c r="H710" i="24"/>
  <c r="H709" i="24"/>
  <c r="H708" i="24"/>
  <c r="H707" i="24"/>
  <c r="H706" i="24"/>
  <c r="H705" i="24"/>
  <c r="H704" i="24"/>
  <c r="H703" i="24"/>
  <c r="H702" i="24"/>
  <c r="H701" i="24"/>
  <c r="H700" i="24"/>
  <c r="H699" i="24"/>
  <c r="H698" i="24"/>
  <c r="H697" i="24"/>
  <c r="H696" i="24"/>
  <c r="H695" i="24"/>
  <c r="H694" i="24"/>
  <c r="H693" i="24"/>
  <c r="H692" i="24"/>
  <c r="H691" i="24"/>
  <c r="H690" i="24"/>
  <c r="H689" i="24"/>
  <c r="H688" i="24"/>
  <c r="H687" i="24"/>
  <c r="H686" i="24"/>
  <c r="H685" i="24"/>
  <c r="H684" i="24"/>
  <c r="H683" i="24"/>
  <c r="H682" i="24"/>
  <c r="H681" i="24"/>
  <c r="H680" i="24"/>
  <c r="H679" i="24"/>
  <c r="H678" i="24"/>
  <c r="H677" i="24"/>
  <c r="H676" i="24"/>
  <c r="H675" i="24"/>
  <c r="H674" i="24"/>
  <c r="H673" i="24"/>
  <c r="H672" i="24"/>
  <c r="H671" i="24"/>
  <c r="H670" i="24"/>
  <c r="H669" i="24"/>
  <c r="H668" i="24"/>
  <c r="H64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29" i="24"/>
  <c r="J716" i="34"/>
  <c r="J713" i="34"/>
  <c r="J712" i="34"/>
  <c r="J711" i="34"/>
  <c r="J710" i="34"/>
  <c r="J709" i="34"/>
  <c r="J708" i="34"/>
  <c r="J707" i="34"/>
  <c r="J706" i="34"/>
  <c r="J705" i="34"/>
  <c r="J704" i="34"/>
  <c r="J703" i="34"/>
  <c r="J702" i="34"/>
  <c r="J701" i="34"/>
  <c r="J700" i="34"/>
  <c r="J699" i="34"/>
  <c r="J698" i="34"/>
  <c r="J697" i="34"/>
  <c r="J696" i="34"/>
  <c r="J695" i="34"/>
  <c r="J694" i="34"/>
  <c r="J693" i="34"/>
  <c r="J692" i="34"/>
  <c r="J691" i="34"/>
  <c r="J690" i="34"/>
  <c r="J689" i="34"/>
  <c r="J688" i="34"/>
  <c r="J687" i="34"/>
  <c r="J686" i="34"/>
  <c r="J685" i="34"/>
  <c r="J684" i="34"/>
  <c r="J683" i="34"/>
  <c r="J682" i="34"/>
  <c r="J681" i="34"/>
  <c r="J680" i="34"/>
  <c r="J679" i="34"/>
  <c r="J678" i="34"/>
  <c r="J677" i="34"/>
  <c r="J676" i="34"/>
  <c r="J675" i="34"/>
  <c r="J674" i="34"/>
  <c r="J673" i="34"/>
  <c r="J672" i="34"/>
  <c r="J671" i="34"/>
  <c r="J670" i="34"/>
  <c r="J669" i="34"/>
  <c r="J668" i="34"/>
  <c r="J647" i="34"/>
  <c r="J646" i="34"/>
  <c r="J645" i="34"/>
  <c r="L647" i="34" s="1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H715" i="24" l="1"/>
  <c r="I629" i="24"/>
  <c r="J715" i="34"/>
  <c r="K644" i="34"/>
  <c r="L716" i="34"/>
  <c r="L713" i="34"/>
  <c r="L712" i="34"/>
  <c r="L711" i="34"/>
  <c r="L710" i="34"/>
  <c r="L709" i="34"/>
  <c r="L708" i="34"/>
  <c r="L707" i="34"/>
  <c r="L706" i="34"/>
  <c r="L705" i="34"/>
  <c r="L704" i="34"/>
  <c r="L703" i="34"/>
  <c r="L702" i="34"/>
  <c r="L701" i="34"/>
  <c r="L700" i="34"/>
  <c r="L699" i="34"/>
  <c r="L698" i="34"/>
  <c r="L697" i="34"/>
  <c r="L696" i="34"/>
  <c r="L695" i="34"/>
  <c r="L694" i="34"/>
  <c r="L693" i="34"/>
  <c r="L692" i="34"/>
  <c r="L691" i="34"/>
  <c r="L690" i="34"/>
  <c r="L689" i="34"/>
  <c r="L688" i="34"/>
  <c r="L687" i="34"/>
  <c r="L686" i="34"/>
  <c r="L685" i="34"/>
  <c r="L684" i="34"/>
  <c r="L683" i="34"/>
  <c r="L682" i="34"/>
  <c r="L681" i="34"/>
  <c r="L680" i="34"/>
  <c r="L679" i="34"/>
  <c r="L678" i="34"/>
  <c r="L677" i="34"/>
  <c r="L676" i="34"/>
  <c r="L675" i="34"/>
  <c r="L674" i="34"/>
  <c r="L673" i="34"/>
  <c r="L672" i="34"/>
  <c r="L671" i="34"/>
  <c r="L670" i="34"/>
  <c r="L669" i="34"/>
  <c r="L668" i="34"/>
  <c r="L715" i="34" s="1"/>
  <c r="I716" i="24" l="1"/>
  <c r="I713" i="24"/>
  <c r="I712" i="24"/>
  <c r="I711" i="24"/>
  <c r="I710" i="24"/>
  <c r="I709" i="24"/>
  <c r="I708" i="24"/>
  <c r="I707" i="24"/>
  <c r="I706" i="24"/>
  <c r="I705" i="24"/>
  <c r="I704" i="24"/>
  <c r="I703" i="24"/>
  <c r="I702" i="24"/>
  <c r="I701" i="24"/>
  <c r="I700" i="24"/>
  <c r="I699" i="24"/>
  <c r="I698" i="24"/>
  <c r="I697" i="24"/>
  <c r="I696" i="24"/>
  <c r="I695" i="24"/>
  <c r="I694" i="24"/>
  <c r="I693" i="24"/>
  <c r="I692" i="24"/>
  <c r="I691" i="24"/>
  <c r="I690" i="24"/>
  <c r="I689" i="24"/>
  <c r="I688" i="24"/>
  <c r="I687" i="24"/>
  <c r="I686" i="24"/>
  <c r="I685" i="24"/>
  <c r="I684" i="24"/>
  <c r="I683" i="24"/>
  <c r="I682" i="24"/>
  <c r="I681" i="24"/>
  <c r="I680" i="24"/>
  <c r="I679" i="24"/>
  <c r="I678" i="24"/>
  <c r="I677" i="24"/>
  <c r="I676" i="24"/>
  <c r="I675" i="24"/>
  <c r="I674" i="24"/>
  <c r="I673" i="24"/>
  <c r="I672" i="24"/>
  <c r="I671" i="24"/>
  <c r="I670" i="24"/>
  <c r="I669" i="24"/>
  <c r="I668" i="24"/>
  <c r="I64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K716" i="34"/>
  <c r="K713" i="34"/>
  <c r="M713" i="34" s="1"/>
  <c r="K712" i="34"/>
  <c r="M712" i="34" s="1"/>
  <c r="K711" i="34"/>
  <c r="M711" i="34" s="1"/>
  <c r="K710" i="34"/>
  <c r="M710" i="34" s="1"/>
  <c r="K709" i="34"/>
  <c r="M709" i="34" s="1"/>
  <c r="K708" i="34"/>
  <c r="M708" i="34" s="1"/>
  <c r="K707" i="34"/>
  <c r="M707" i="34" s="1"/>
  <c r="K706" i="34"/>
  <c r="M706" i="34" s="1"/>
  <c r="K705" i="34"/>
  <c r="M705" i="34" s="1"/>
  <c r="K704" i="34"/>
  <c r="M704" i="34" s="1"/>
  <c r="K703" i="34"/>
  <c r="M703" i="34" s="1"/>
  <c r="K702" i="34"/>
  <c r="M702" i="34" s="1"/>
  <c r="K701" i="34"/>
  <c r="M701" i="34" s="1"/>
  <c r="K700" i="34"/>
  <c r="M700" i="34" s="1"/>
  <c r="K699" i="34"/>
  <c r="M699" i="34" s="1"/>
  <c r="K698" i="34"/>
  <c r="M698" i="34" s="1"/>
  <c r="K697" i="34"/>
  <c r="M697" i="34" s="1"/>
  <c r="K696" i="34"/>
  <c r="M696" i="34" s="1"/>
  <c r="K695" i="34"/>
  <c r="M695" i="34" s="1"/>
  <c r="K694" i="34"/>
  <c r="M694" i="34" s="1"/>
  <c r="K693" i="34"/>
  <c r="M693" i="34" s="1"/>
  <c r="K692" i="34"/>
  <c r="M692" i="34" s="1"/>
  <c r="K691" i="34"/>
  <c r="M691" i="34" s="1"/>
  <c r="K690" i="34"/>
  <c r="M690" i="34" s="1"/>
  <c r="K689" i="34"/>
  <c r="M689" i="34" s="1"/>
  <c r="K688" i="34"/>
  <c r="M688" i="34" s="1"/>
  <c r="K687" i="34"/>
  <c r="M687" i="34" s="1"/>
  <c r="K686" i="34"/>
  <c r="M686" i="34" s="1"/>
  <c r="K685" i="34"/>
  <c r="M685" i="34" s="1"/>
  <c r="K684" i="34"/>
  <c r="M684" i="34" s="1"/>
  <c r="K683" i="34"/>
  <c r="M683" i="34" s="1"/>
  <c r="K682" i="34"/>
  <c r="M682" i="34" s="1"/>
  <c r="K681" i="34"/>
  <c r="M681" i="34" s="1"/>
  <c r="K680" i="34"/>
  <c r="M680" i="34" s="1"/>
  <c r="K679" i="34"/>
  <c r="M679" i="34" s="1"/>
  <c r="K678" i="34"/>
  <c r="M678" i="34" s="1"/>
  <c r="K677" i="34"/>
  <c r="M677" i="34" s="1"/>
  <c r="K676" i="34"/>
  <c r="M676" i="34" s="1"/>
  <c r="K675" i="34"/>
  <c r="M675" i="34" s="1"/>
  <c r="K674" i="34"/>
  <c r="M674" i="34" s="1"/>
  <c r="K673" i="34"/>
  <c r="M673" i="34" s="1"/>
  <c r="K672" i="34"/>
  <c r="M672" i="34" s="1"/>
  <c r="K671" i="34"/>
  <c r="M671" i="34" s="1"/>
  <c r="K670" i="34"/>
  <c r="M670" i="34" s="1"/>
  <c r="K669" i="34"/>
  <c r="M669" i="34" s="1"/>
  <c r="K668" i="34"/>
  <c r="I715" i="24" l="1"/>
  <c r="J630" i="24"/>
  <c r="K715" i="34"/>
  <c r="M668" i="34"/>
  <c r="M715" i="34" s="1"/>
  <c r="J716" i="24" l="1"/>
  <c r="J713" i="24"/>
  <c r="J712" i="24"/>
  <c r="J711" i="24"/>
  <c r="J710" i="24"/>
  <c r="J709" i="24"/>
  <c r="J708" i="24"/>
  <c r="J707" i="24"/>
  <c r="J706" i="24"/>
  <c r="J705" i="24"/>
  <c r="J704" i="24"/>
  <c r="J703" i="24"/>
  <c r="J702" i="24"/>
  <c r="J701" i="24"/>
  <c r="J700" i="24"/>
  <c r="J699" i="24"/>
  <c r="J698" i="24"/>
  <c r="J697" i="24"/>
  <c r="J696" i="24"/>
  <c r="J695" i="24"/>
  <c r="J694" i="24"/>
  <c r="J693" i="24"/>
  <c r="J692" i="24"/>
  <c r="J691" i="24"/>
  <c r="J690" i="24"/>
  <c r="J689" i="24"/>
  <c r="J688" i="24"/>
  <c r="J687" i="24"/>
  <c r="J686" i="24"/>
  <c r="J685" i="24"/>
  <c r="J684" i="24"/>
  <c r="J683" i="24"/>
  <c r="J682" i="24"/>
  <c r="J681" i="24"/>
  <c r="J680" i="24"/>
  <c r="J679" i="24"/>
  <c r="J678" i="24"/>
  <c r="J677" i="24"/>
  <c r="J676" i="24"/>
  <c r="J675" i="24"/>
  <c r="J674" i="24"/>
  <c r="J673" i="24"/>
  <c r="J672" i="24"/>
  <c r="J671" i="24"/>
  <c r="J670" i="24"/>
  <c r="J669" i="24"/>
  <c r="J668" i="24"/>
  <c r="J647" i="24"/>
  <c r="J646" i="24"/>
  <c r="J645" i="24"/>
  <c r="L647" i="24" s="1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715" i="24" l="1"/>
  <c r="K644" i="24"/>
  <c r="L716" i="24"/>
  <c r="L713" i="24"/>
  <c r="L712" i="24"/>
  <c r="L711" i="24"/>
  <c r="L710" i="24"/>
  <c r="L709" i="24"/>
  <c r="L708" i="24"/>
  <c r="L707" i="24"/>
  <c r="L706" i="24"/>
  <c r="L705" i="24"/>
  <c r="L704" i="24"/>
  <c r="L703" i="24"/>
  <c r="L702" i="24"/>
  <c r="L701" i="24"/>
  <c r="L700" i="24"/>
  <c r="L699" i="24"/>
  <c r="L698" i="24"/>
  <c r="L697" i="24"/>
  <c r="L696" i="24"/>
  <c r="L695" i="24"/>
  <c r="L694" i="24"/>
  <c r="L693" i="24"/>
  <c r="L692" i="24"/>
  <c r="L691" i="24"/>
  <c r="L690" i="24"/>
  <c r="L689" i="24"/>
  <c r="L688" i="24"/>
  <c r="L687" i="24"/>
  <c r="L686" i="24"/>
  <c r="L685" i="24"/>
  <c r="L684" i="24"/>
  <c r="L683" i="24"/>
  <c r="L682" i="24"/>
  <c r="L681" i="24"/>
  <c r="L680" i="24"/>
  <c r="L679" i="24"/>
  <c r="L678" i="24"/>
  <c r="L677" i="24"/>
  <c r="L676" i="24"/>
  <c r="L675" i="24"/>
  <c r="L674" i="24"/>
  <c r="L673" i="24"/>
  <c r="L672" i="24"/>
  <c r="L671" i="24"/>
  <c r="L670" i="24"/>
  <c r="L669" i="24"/>
  <c r="L668" i="24"/>
  <c r="L715" i="24" l="1"/>
  <c r="K716" i="24"/>
  <c r="K713" i="24"/>
  <c r="M713" i="24" s="1"/>
  <c r="F215" i="32" s="1"/>
  <c r="K712" i="24"/>
  <c r="M712" i="24" s="1"/>
  <c r="E215" i="32" s="1"/>
  <c r="K711" i="24"/>
  <c r="M711" i="24" s="1"/>
  <c r="D215" i="32" s="1"/>
  <c r="K710" i="24"/>
  <c r="M710" i="24" s="1"/>
  <c r="C215" i="32" s="1"/>
  <c r="K709" i="24"/>
  <c r="M709" i="24" s="1"/>
  <c r="I183" i="32" s="1"/>
  <c r="K708" i="24"/>
  <c r="M708" i="24" s="1"/>
  <c r="H183" i="32" s="1"/>
  <c r="K707" i="24"/>
  <c r="M707" i="24" s="1"/>
  <c r="G183" i="32" s="1"/>
  <c r="K706" i="24"/>
  <c r="M706" i="24" s="1"/>
  <c r="F183" i="32" s="1"/>
  <c r="K705" i="24"/>
  <c r="M705" i="24" s="1"/>
  <c r="E183" i="32" s="1"/>
  <c r="K704" i="24"/>
  <c r="M704" i="24" s="1"/>
  <c r="D183" i="32" s="1"/>
  <c r="K703" i="24"/>
  <c r="M703" i="24" s="1"/>
  <c r="C183" i="32" s="1"/>
  <c r="K702" i="24"/>
  <c r="M702" i="24" s="1"/>
  <c r="I151" i="32" s="1"/>
  <c r="K701" i="24"/>
  <c r="M701" i="24" s="1"/>
  <c r="H151" i="32" s="1"/>
  <c r="K700" i="24"/>
  <c r="M700" i="24" s="1"/>
  <c r="G151" i="32" s="1"/>
  <c r="K699" i="24"/>
  <c r="M699" i="24" s="1"/>
  <c r="F151" i="32" s="1"/>
  <c r="K698" i="24"/>
  <c r="M698" i="24" s="1"/>
  <c r="E151" i="32" s="1"/>
  <c r="K697" i="24"/>
  <c r="M697" i="24" s="1"/>
  <c r="D151" i="32" s="1"/>
  <c r="K696" i="24"/>
  <c r="M696" i="24" s="1"/>
  <c r="C151" i="32" s="1"/>
  <c r="K695" i="24"/>
  <c r="M695" i="24" s="1"/>
  <c r="I119" i="32" s="1"/>
  <c r="K694" i="24"/>
  <c r="M694" i="24" s="1"/>
  <c r="H119" i="32" s="1"/>
  <c r="K693" i="24"/>
  <c r="M693" i="24" s="1"/>
  <c r="K692" i="24"/>
  <c r="M692" i="24" s="1"/>
  <c r="K691" i="24"/>
  <c r="M691" i="24" s="1"/>
  <c r="K690" i="24"/>
  <c r="M690" i="24" s="1"/>
  <c r="D119" i="32" s="1"/>
  <c r="K689" i="24"/>
  <c r="M689" i="24" s="1"/>
  <c r="C119" i="32" s="1"/>
  <c r="K688" i="24"/>
  <c r="M688" i="24" s="1"/>
  <c r="I87" i="32" s="1"/>
  <c r="K687" i="24"/>
  <c r="M687" i="24" s="1"/>
  <c r="H87" i="32" s="1"/>
  <c r="K686" i="24"/>
  <c r="M686" i="24" s="1"/>
  <c r="G87" i="32" s="1"/>
  <c r="K685" i="24"/>
  <c r="M685" i="24" s="1"/>
  <c r="F87" i="32" s="1"/>
  <c r="K684" i="24"/>
  <c r="M684" i="24" s="1"/>
  <c r="E87" i="32" s="1"/>
  <c r="K683" i="24"/>
  <c r="M683" i="24" s="1"/>
  <c r="D87" i="32" s="1"/>
  <c r="K682" i="24"/>
  <c r="M682" i="24" s="1"/>
  <c r="C87" i="32" s="1"/>
  <c r="K681" i="24"/>
  <c r="M681" i="24" s="1"/>
  <c r="I55" i="32" s="1"/>
  <c r="K680" i="24"/>
  <c r="M680" i="24" s="1"/>
  <c r="H55" i="32" s="1"/>
  <c r="K679" i="24"/>
  <c r="M679" i="24" s="1"/>
  <c r="K678" i="24"/>
  <c r="M678" i="24" s="1"/>
  <c r="K677" i="24"/>
  <c r="M677" i="24" s="1"/>
  <c r="E55" i="32" s="1"/>
  <c r="K676" i="24"/>
  <c r="M676" i="24" s="1"/>
  <c r="D55" i="32" s="1"/>
  <c r="K675" i="24"/>
  <c r="M675" i="24" s="1"/>
  <c r="C55" i="32" s="1"/>
  <c r="K674" i="24"/>
  <c r="M674" i="24" s="1"/>
  <c r="I23" i="32" s="1"/>
  <c r="K673" i="24"/>
  <c r="M673" i="24" s="1"/>
  <c r="H23" i="32" s="1"/>
  <c r="K672" i="24"/>
  <c r="M672" i="24" s="1"/>
  <c r="G23" i="32" s="1"/>
  <c r="K671" i="24"/>
  <c r="M671" i="24" s="1"/>
  <c r="F23" i="32" s="1"/>
  <c r="K670" i="24"/>
  <c r="M670" i="24" s="1"/>
  <c r="E23" i="32" s="1"/>
  <c r="K669" i="24"/>
  <c r="M669" i="24" s="1"/>
  <c r="D23" i="32" s="1"/>
  <c r="K668" i="24"/>
  <c r="K715" i="24" l="1"/>
  <c r="M668" i="24"/>
  <c r="E119" i="32"/>
  <c r="F119" i="32"/>
  <c r="F55" i="32"/>
  <c r="G119" i="32"/>
  <c r="C23" i="32" l="1"/>
  <c r="M715" i="24"/>
</calcChain>
</file>

<file path=xl/sharedStrings.xml><?xml version="1.0" encoding="utf-8"?>
<sst xmlns="http://schemas.openxmlformats.org/spreadsheetml/2006/main" count="5231" uniqueCount="1565">
  <si>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</si>
  <si>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</si>
  <si>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</si>
  <si>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</si>
  <si>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</si>
  <si>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</si>
  <si>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</si>
  <si>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</si>
  <si>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</si>
  <si>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</si>
  <si>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</si>
  <si>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</si>
  <si>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</si>
  <si>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</si>
  <si>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</si>
  <si>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</si>
  <si>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</si>
  <si>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</si>
  <si>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</si>
  <si>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</si>
  <si>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</si>
  <si>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</si>
  <si>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</si>
  <si>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</si>
  <si>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</si>
  <si>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</si>
  <si>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</si>
  <si>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</si>
  <si>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</si>
  <si>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</si>
  <si>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</si>
  <si>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</si>
  <si>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</si>
  <si>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</si>
  <si>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</si>
  <si>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</si>
  <si>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</si>
  <si>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</si>
  <si>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</si>
  <si>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</si>
  <si>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</si>
  <si>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</si>
  <si>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</si>
  <si>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</si>
  <si>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</si>
  <si>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</si>
  <si>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</si>
  <si>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</si>
  <si>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</si>
  <si>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</si>
  <si>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</si>
  <si>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</si>
  <si>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</si>
  <si>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</si>
  <si>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</si>
  <si>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</si>
  <si>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</si>
  <si>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</si>
  <si>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</si>
  <si>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</si>
  <si>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</si>
  <si>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</si>
  <si>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</si>
  <si>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</si>
  <si>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</si>
  <si>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</si>
  <si>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</si>
  <si>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</si>
  <si>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</si>
  <si>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</si>
  <si>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</si>
  <si>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</si>
  <si>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</si>
  <si>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</si>
  <si>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</si>
  <si>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</si>
  <si>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</si>
  <si>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</si>
  <si>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</si>
  <si>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</si>
  <si>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</si>
  <si>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</si>
  <si>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</si>
  <si>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</si>
  <si>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</si>
  <si>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</si>
  <si>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</si>
  <si>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</si>
  <si>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</si>
  <si>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</si>
  <si>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</si>
  <si>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</si>
  <si>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</si>
  <si>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</si>
  <si>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</si>
  <si>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</si>
  <si>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</si>
  <si>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</si>
  <si>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</si>
  <si>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</si>
  <si>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</si>
  <si>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</si>
  <si>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</si>
  <si>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</si>
  <si>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</si>
  <si>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</si>
  <si>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</si>
  <si>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</si>
  <si>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</si>
  <si>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</si>
  <si>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</si>
  <si>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</si>
  <si>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</si>
  <si>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</si>
  <si>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</si>
  <si>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</si>
  <si>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</si>
  <si>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</si>
  <si>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</si>
  <si>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</si>
  <si>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</si>
  <si>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</si>
  <si>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</si>
  <si>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</si>
  <si>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</si>
  <si>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</si>
  <si>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</si>
  <si>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</si>
  <si>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</si>
  <si>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</si>
  <si>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</si>
  <si>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</si>
  <si>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</si>
  <si>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</si>
  <si>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</si>
  <si>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</si>
  <si>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</si>
  <si>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</si>
  <si>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</si>
  <si>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</si>
  <si>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</si>
  <si>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</si>
  <si>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</si>
  <si>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</si>
  <si>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</si>
  <si>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</si>
  <si>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</si>
  <si>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</si>
  <si>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</si>
  <si>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</si>
  <si>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</si>
  <si>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</si>
  <si>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</si>
  <si>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</si>
  <si>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</si>
  <si>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</si>
  <si>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</si>
  <si>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</si>
  <si>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</si>
  <si>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</si>
  <si>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</si>
  <si>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</si>
  <si>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</si>
  <si>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</si>
  <si>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</si>
  <si>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</si>
  <si>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</si>
  <si>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</si>
  <si>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</si>
  <si>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</si>
  <si>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</si>
  <si>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</si>
  <si>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</si>
  <si>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</si>
  <si>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</si>
  <si>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</si>
  <si>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</si>
  <si>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</si>
  <si>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</si>
  <si>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</si>
  <si>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</si>
  <si>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</si>
  <si>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</si>
  <si>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</si>
  <si>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</si>
  <si>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</si>
  <si>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</si>
  <si>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</si>
  <si>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</si>
  <si>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</si>
  <si>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</si>
  <si>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</si>
  <si>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</si>
  <si>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</si>
  <si>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</si>
  <si>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</si>
  <si>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</si>
  <si>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</si>
  <si>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</si>
  <si>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</si>
  <si>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</si>
  <si>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</si>
  <si>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</si>
  <si>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</si>
  <si>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</si>
  <si>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</si>
  <si>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</si>
  <si>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</si>
  <si>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</si>
  <si>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</si>
  <si>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</si>
  <si>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</si>
  <si>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</si>
  <si>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</si>
  <si>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</si>
  <si>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</si>
  <si>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</si>
  <si>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</si>
  <si>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</si>
  <si>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</si>
  <si>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</si>
  <si>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</si>
  <si>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</si>
  <si>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</si>
  <si>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</si>
  <si>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</si>
  <si>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</si>
  <si>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</si>
  <si>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</si>
  <si>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</si>
  <si>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</si>
  <si>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</si>
  <si>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</si>
  <si>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</si>
  <si>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</si>
  <si>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</si>
  <si>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</si>
  <si>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</si>
  <si>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</si>
  <si>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</si>
  <si>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</si>
  <si>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</si>
  <si>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</si>
  <si>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</si>
  <si>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</si>
  <si>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</si>
  <si>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</si>
  <si>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</si>
  <si>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</si>
  <si>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</si>
  <si>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</si>
  <si>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</si>
  <si>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</si>
  <si>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</si>
  <si>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</si>
  <si>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</si>
  <si>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</si>
  <si>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</si>
  <si>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</si>
  <si>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</si>
  <si>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</si>
  <si>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</si>
  <si>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</si>
  <si>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</si>
  <si>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</si>
  <si>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</si>
  <si>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</si>
  <si>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</si>
  <si>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</si>
  <si>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</si>
  <si>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</si>
  <si>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</si>
  <si>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</si>
  <si>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</si>
  <si>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</si>
  <si>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</si>
  <si>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</si>
  <si>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</si>
  <si>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</si>
  <si>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</si>
  <si>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</si>
  <si>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</si>
  <si>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</si>
  <si>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</si>
  <si>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</si>
  <si>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</si>
  <si>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</si>
  <si>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</si>
  <si>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</si>
  <si>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</si>
  <si>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</si>
  <si>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</si>
  <si>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</si>
  <si>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</si>
  <si>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</si>
  <si>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</si>
  <si>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</si>
  <si>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</si>
  <si>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</si>
  <si>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</si>
  <si>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023</t>
  </si>
  <si>
    <t>Hospital Name</t>
  </si>
  <si>
    <t>Three Rivers Hospital</t>
  </si>
  <si>
    <t>Mailing Address</t>
  </si>
  <si>
    <t>507 Hospital Way P.O. Box 577</t>
  </si>
  <si>
    <t>City</t>
  </si>
  <si>
    <t>Brewster</t>
  </si>
  <si>
    <t>State</t>
  </si>
  <si>
    <t>WA</t>
  </si>
  <si>
    <t>Zip</t>
  </si>
  <si>
    <t>County</t>
  </si>
  <si>
    <t>Okanogan</t>
  </si>
  <si>
    <t>Chief Executive Officer</t>
  </si>
  <si>
    <t>Chief Financial Officer</t>
  </si>
  <si>
    <t>Chair of Governing Board</t>
  </si>
  <si>
    <t>Telephone Number</t>
  </si>
  <si>
    <t>(509) 689-2517</t>
  </si>
  <si>
    <t>Facsimile Number</t>
  </si>
  <si>
    <t>(509) 689-2086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</si>
  <si>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</si>
  <si>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</si>
  <si>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</si>
  <si>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</si>
  <si>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</si>
  <si>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</si>
  <si>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</si>
  <si>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</si>
  <si>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</si>
  <si>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</si>
  <si>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</si>
  <si>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</si>
  <si>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</si>
  <si>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</si>
  <si>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</si>
  <si>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</si>
  <si>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</si>
  <si>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</si>
  <si>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</si>
  <si>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</si>
  <si>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</si>
  <si>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</si>
  <si>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</si>
  <si>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</si>
  <si>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</si>
  <si>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</si>
  <si>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</si>
  <si>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</si>
  <si>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</si>
  <si>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</si>
  <si>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</si>
  <si>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</si>
  <si>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</si>
  <si>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</si>
  <si>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</si>
  <si>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</si>
  <si>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</si>
  <si>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</si>
  <si>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</si>
  <si>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</si>
  <si>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</si>
  <si>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</si>
  <si>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</si>
  <si>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</si>
  <si>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</si>
  <si>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</si>
  <si>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</si>
  <si>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</si>
  <si>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</si>
  <si>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</si>
  <si>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</si>
  <si>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</si>
  <si>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</si>
  <si>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</si>
  <si>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</si>
  <si>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</si>
  <si>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</si>
  <si>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</si>
  <si>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</si>
  <si>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</si>
  <si>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</si>
  <si>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</si>
  <si>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</si>
  <si>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</si>
  <si>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</si>
  <si>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</si>
  <si>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</si>
  <si>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</si>
  <si>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</si>
  <si>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</si>
  <si>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</si>
  <si>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</si>
  <si>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</si>
  <si>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</si>
  <si>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</si>
  <si>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</si>
  <si>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</si>
  <si>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</si>
  <si>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</si>
  <si>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</si>
  <si>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</si>
  <si>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</si>
  <si>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</si>
  <si>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</si>
  <si>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</si>
  <si>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</si>
  <si>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</si>
  <si>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</si>
  <si>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</si>
  <si>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</si>
  <si>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</si>
  <si>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</si>
  <si>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</si>
  <si>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</si>
  <si>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</si>
  <si>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</si>
  <si>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</si>
  <si>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</si>
  <si>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</si>
  <si>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</si>
  <si>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</si>
  <si>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</si>
  <si>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</si>
  <si>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</si>
  <si>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</si>
  <si>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</si>
  <si>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</si>
  <si>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</si>
  <si>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</si>
  <si>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</si>
  <si>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</si>
  <si>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</si>
  <si>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</si>
  <si>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</si>
  <si>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</si>
  <si>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</si>
  <si>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</si>
  <si>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</si>
  <si>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</si>
  <si>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</si>
  <si>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</si>
  <si>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</si>
  <si>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</si>
  <si>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</si>
  <si>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</si>
  <si>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</si>
  <si>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</si>
  <si>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</si>
  <si>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</si>
  <si>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</si>
  <si>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</si>
  <si>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</si>
  <si>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</si>
  <si>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</si>
  <si>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</si>
  <si>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</si>
  <si>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</si>
  <si>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</si>
  <si>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</si>
  <si>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</si>
  <si>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</si>
  <si>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</si>
  <si>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</si>
  <si>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</si>
  <si>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</si>
  <si>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</si>
  <si>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</si>
  <si>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</si>
  <si>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</si>
  <si>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</si>
  <si>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</si>
  <si>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</si>
  <si>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</si>
  <si>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</si>
  <si>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</si>
  <si>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</si>
  <si>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</si>
  <si>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</si>
  <si>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</si>
  <si>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</si>
  <si>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</si>
  <si>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</si>
  <si>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</si>
  <si>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</si>
  <si>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</si>
  <si>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</si>
  <si>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</si>
  <si>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</si>
  <si>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</si>
  <si>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</si>
  <si>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</si>
  <si>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</si>
  <si>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</si>
  <si>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</si>
  <si>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</si>
  <si>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</si>
  <si>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</si>
  <si>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</si>
  <si>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</si>
  <si>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</si>
  <si>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</si>
  <si>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</si>
  <si>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</si>
  <si>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</si>
  <si>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</si>
  <si>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</si>
  <si>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</si>
  <si>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</si>
  <si>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</si>
  <si>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</si>
  <si>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</si>
  <si>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</si>
  <si>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</si>
  <si>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</si>
  <si>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</si>
  <si>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</si>
  <si>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</si>
  <si>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</si>
  <si>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</si>
  <si>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</si>
  <si>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</si>
  <si>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</si>
  <si>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</si>
  <si>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</si>
  <si>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</si>
  <si>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</si>
  <si>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</si>
  <si>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</si>
  <si>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</si>
  <si>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</si>
  <si>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</si>
  <si>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</si>
  <si>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</si>
  <si>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</si>
  <si>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</si>
  <si>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</si>
  <si>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</si>
  <si>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</si>
  <si>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</si>
  <si>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</si>
  <si>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</si>
  <si>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</si>
  <si>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</si>
  <si>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</si>
  <si>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</si>
  <si>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</si>
  <si>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</si>
  <si>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</si>
  <si>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</si>
  <si>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</si>
  <si>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</si>
  <si>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</si>
  <si>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</si>
  <si>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</si>
  <si>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</si>
  <si>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</si>
  <si>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</si>
  <si>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</si>
  <si>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</si>
  <si>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</si>
  <si>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</si>
  <si>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</si>
  <si>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</si>
  <si>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</si>
  <si>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</si>
  <si>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</si>
  <si>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</si>
  <si>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</si>
  <si>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</si>
  <si>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</si>
  <si>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</si>
  <si>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</si>
  <si>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</si>
  <si>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</si>
  <si>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</si>
  <si>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</si>
  <si>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</si>
  <si>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</si>
  <si>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</si>
  <si>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</si>
  <si>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</si>
  <si>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</si>
  <si>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</si>
  <si>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</si>
  <si>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</si>
  <si>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</si>
  <si>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</si>
  <si>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</si>
  <si>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</si>
  <si>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</si>
  <si>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</si>
  <si>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</si>
  <si>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</si>
  <si>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</si>
  <si>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</si>
  <si>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</si>
  <si>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</si>
  <si>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</si>
  <si>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</si>
  <si>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</si>
  <si>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</si>
  <si>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</si>
  <si>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</si>
  <si>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</si>
  <si>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</si>
  <si>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</si>
  <si>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</si>
  <si>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</si>
  <si>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</si>
  <si>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</si>
  <si>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</si>
  <si>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</si>
  <si>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</si>
  <si>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</si>
  <si>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</si>
  <si>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</si>
  <si>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</si>
  <si>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</si>
  <si>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</si>
  <si>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</si>
  <si>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</si>
  <si>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</si>
  <si>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</si>
  <si>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</si>
  <si>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</si>
  <si>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</si>
  <si>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</si>
  <si>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</si>
  <si>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</si>
  <si>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</si>
  <si>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</si>
  <si>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</si>
  <si>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</si>
  <si>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</si>
  <si>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</si>
  <si>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</si>
  <si>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</si>
  <si>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</si>
  <si>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</si>
  <si>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</si>
  <si>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</si>
  <si>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</si>
  <si>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</si>
  <si>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</si>
  <si>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</si>
  <si>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</si>
  <si>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</si>
  <si>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</si>
  <si>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</si>
  <si>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</si>
  <si>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</si>
  <si>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</si>
  <si>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</si>
  <si>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</si>
  <si>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</si>
  <si>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</si>
  <si>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</si>
  <si>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</si>
  <si>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</si>
  <si>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</si>
  <si>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</si>
  <si>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</si>
  <si>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</si>
  <si>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</si>
  <si>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</si>
  <si>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</si>
  <si>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</si>
  <si>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</si>
  <si>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</si>
  <si>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</si>
  <si>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</si>
  <si>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</si>
  <si>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</si>
  <si>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</si>
  <si>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</si>
  <si>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</si>
  <si>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</si>
  <si>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</si>
  <si>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</si>
  <si>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</si>
  <si>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</si>
  <si>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</si>
  <si>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</si>
  <si>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</si>
  <si>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</si>
  <si>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</si>
  <si>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</si>
  <si>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</si>
  <si>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</si>
  <si>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</si>
  <si>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</si>
  <si>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</si>
  <si>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</si>
  <si>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</si>
  <si>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</si>
  <si>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</si>
  <si>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</si>
  <si>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</si>
  <si>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</si>
  <si>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</si>
  <si>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</si>
  <si>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</si>
  <si>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</si>
  <si>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</si>
  <si>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</si>
  <si>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</si>
  <si>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</si>
  <si>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</si>
  <si>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</si>
  <si>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</si>
  <si>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</si>
  <si>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</si>
  <si>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</si>
  <si>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</si>
  <si>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</si>
  <si>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</si>
  <si>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</si>
  <si>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</si>
  <si>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</si>
  <si>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</si>
  <si>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</si>
  <si>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</si>
  <si>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</si>
  <si>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</si>
  <si>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</si>
  <si>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</si>
  <si>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</si>
  <si>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</si>
  <si>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</si>
  <si>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</si>
  <si>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</si>
  <si>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</si>
  <si>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</si>
  <si>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</si>
  <si>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</si>
  <si>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</si>
  <si>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</si>
  <si>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</si>
  <si>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</si>
  <si>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</si>
  <si>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</si>
  <si>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</si>
  <si>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</si>
  <si>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</si>
  <si>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</si>
  <si>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</si>
  <si>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</si>
  <si>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</si>
  <si>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</si>
  <si>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</si>
  <si>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</si>
  <si>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</si>
  <si>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</si>
  <si>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</si>
  <si>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</si>
  <si>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</si>
  <si>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</si>
  <si>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</si>
  <si>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</si>
  <si>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</si>
  <si>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</si>
  <si>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</si>
  <si>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</si>
  <si>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</si>
  <si>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</si>
  <si>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</si>
  <si>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</si>
  <si>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</si>
  <si>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</si>
  <si>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</si>
  <si>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</si>
  <si>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</si>
  <si>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</si>
  <si>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</si>
  <si>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</si>
  <si>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</si>
  <si>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</si>
  <si>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</si>
  <si>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</si>
  <si>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</si>
  <si>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</si>
  <si>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</si>
  <si>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</si>
  <si>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</si>
  <si>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</si>
  <si>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</si>
  <si>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</si>
  <si>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</si>
  <si>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</si>
  <si>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</si>
  <si>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</si>
  <si>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</si>
  <si>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</si>
  <si>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</si>
  <si>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</si>
  <si>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</si>
  <si>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</si>
  <si>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</si>
  <si>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</si>
  <si>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</si>
  <si>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</si>
  <si>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</si>
  <si>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</si>
  <si>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</si>
  <si>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</si>
  <si>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</si>
  <si>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</si>
  <si>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</si>
  <si>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</si>
  <si>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</si>
  <si>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</si>
  <si>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</si>
  <si>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</si>
  <si>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</si>
  <si>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</si>
  <si>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</si>
  <si>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</si>
  <si>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</si>
  <si>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</si>
  <si>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</si>
  <si>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</si>
  <si>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</si>
  <si>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</si>
  <si>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</si>
  <si>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</si>
  <si>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</si>
  <si>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</si>
  <si>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</si>
  <si>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</si>
  <si>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</si>
  <si>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</si>
  <si>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</si>
  <si>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</si>
  <si>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</si>
  <si>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</si>
  <si>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</si>
  <si>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</si>
  <si>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</si>
  <si>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</si>
  <si>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</si>
  <si>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</si>
  <si>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</si>
  <si>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</si>
  <si>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</si>
  <si>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</si>
  <si>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</si>
  <si>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</si>
  <si>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</si>
  <si>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</si>
  <si>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</si>
  <si>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</si>
  <si>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</si>
  <si>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</si>
  <si>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</si>
  <si>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</si>
  <si>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</si>
  <si>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</si>
  <si>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</si>
  <si>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</si>
  <si>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</si>
  <si>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</si>
  <si>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</si>
  <si>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</si>
  <si>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</si>
  <si>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</si>
  <si>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</si>
  <si>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</si>
  <si>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</si>
  <si>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</si>
  <si>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</si>
  <si>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</si>
  <si>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</si>
  <si>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</si>
  <si>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</si>
  <si>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</si>
  <si>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</si>
  <si>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</si>
  <si>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</si>
  <si>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</si>
  <si>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</si>
  <si>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</si>
  <si>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</si>
  <si>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</si>
  <si>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</si>
  <si>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</si>
  <si>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</si>
  <si>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</si>
  <si>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</si>
  <si>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</si>
  <si>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</si>
  <si>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</si>
  <si>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</si>
  <si>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</si>
  <si>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</si>
  <si>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</si>
  <si>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</si>
  <si>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</si>
  <si>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</si>
  <si>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</si>
  <si>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</si>
  <si>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</si>
  <si>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</si>
  <si>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</si>
  <si>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</si>
  <si>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</si>
  <si>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</si>
  <si>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</si>
  <si>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</si>
  <si>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</si>
  <si>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</si>
  <si>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</si>
  <si>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</si>
  <si>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</si>
  <si>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</si>
  <si>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</si>
  <si>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</si>
  <si>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</si>
  <si>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</si>
  <si>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</si>
  <si>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</si>
  <si>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</si>
  <si>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</si>
  <si>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</si>
  <si>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</si>
  <si>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</si>
  <si>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</si>
  <si>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</si>
  <si>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</si>
  <si>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</si>
  <si>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</si>
  <si>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</si>
  <si>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</si>
  <si>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</si>
  <si>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</si>
  <si>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</si>
  <si>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</si>
  <si>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</si>
  <si>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</si>
  <si>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</si>
  <si>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</si>
  <si>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</si>
  <si>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</si>
  <si>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</si>
  <si>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</si>
  <si>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</si>
  <si>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</si>
  <si>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</si>
  <si>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</si>
  <si>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</si>
  <si>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</si>
  <si>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</si>
  <si>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</si>
  <si>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</si>
  <si>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</si>
  <si>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</si>
  <si>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</si>
  <si>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</si>
  <si>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</si>
  <si>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</si>
  <si>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</si>
  <si>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</si>
  <si>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</si>
  <si>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</si>
  <si>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</si>
  <si>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</si>
  <si>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</si>
  <si>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</si>
  <si>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</si>
  <si>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</si>
  <si>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</si>
  <si>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</si>
  <si>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</si>
  <si>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</si>
  <si>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</si>
  <si>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</si>
  <si>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</si>
  <si>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</si>
  <si>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</si>
  <si>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</si>
  <si>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</si>
  <si>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</si>
  <si>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</si>
  <si>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</si>
  <si>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</si>
  <si>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</si>
  <si>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</si>
  <si>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</si>
  <si>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</si>
  <si>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</si>
  <si>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</si>
  <si>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</si>
  <si>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</si>
  <si>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</si>
  <si>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</si>
  <si>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</si>
  <si>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</si>
  <si>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</si>
  <si>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</si>
  <si>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</si>
  <si>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</si>
  <si>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</si>
  <si>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</si>
  <si>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</si>
  <si>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</si>
  <si>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</si>
  <si>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</si>
  <si>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</si>
  <si>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</si>
  <si>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</si>
  <si>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</si>
  <si>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</si>
  <si>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</si>
  <si>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</si>
  <si>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</si>
  <si>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</si>
  <si>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</si>
  <si>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</si>
  <si>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</si>
  <si>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</si>
  <si>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</si>
  <si>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</si>
  <si>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</si>
  <si>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</si>
  <si>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</si>
  <si>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</si>
  <si>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</si>
  <si>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</si>
  <si>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</si>
  <si>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</si>
  <si>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</si>
  <si>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</si>
  <si>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</si>
  <si>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</si>
  <si>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</si>
  <si>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</si>
  <si>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</si>
  <si>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</si>
  <si>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</si>
  <si>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</si>
  <si>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</si>
  <si>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</si>
  <si>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</si>
  <si>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</si>
  <si>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</si>
  <si>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</si>
  <si>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</si>
  <si>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</si>
  <si>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</si>
  <si>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</si>
  <si>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</si>
  <si>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</si>
  <si>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</si>
  <si>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</si>
  <si>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</si>
  <si>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</si>
  <si>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</si>
  <si>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</si>
  <si>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</si>
  <si>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</si>
  <si>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</si>
  <si>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</si>
  <si>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J. Scott Graham</t>
  </si>
  <si>
    <t>Jennifer Munson</t>
  </si>
  <si>
    <t>Mike Pruett</t>
  </si>
  <si>
    <t>Jeannette Ring</t>
  </si>
  <si>
    <t>jring@dza.cpa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</si>
  <si>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</si>
  <si>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</si>
  <si>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</si>
  <si>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</si>
  <si>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</si>
  <si>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</si>
  <si>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</si>
  <si>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</si>
  <si>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</si>
  <si>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</si>
  <si>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</si>
  <si>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</si>
  <si>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</si>
  <si>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</si>
  <si>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</si>
  <si>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</si>
  <si>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</si>
  <si>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</si>
  <si>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</si>
  <si>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</si>
  <si>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</si>
  <si>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</si>
  <si>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</si>
  <si>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</si>
  <si>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</si>
  <si>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</si>
  <si>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</si>
  <si>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</si>
  <si>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</si>
  <si>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</si>
  <si>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</si>
  <si>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</si>
  <si>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</si>
  <si>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</si>
  <si>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</si>
  <si>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</si>
  <si>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</si>
  <si>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</si>
  <si>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</si>
  <si>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</si>
  <si>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</si>
  <si>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</si>
  <si>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</si>
  <si>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</si>
  <si>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</si>
  <si>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</si>
  <si>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</si>
  <si>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</si>
  <si>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</si>
  <si>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</si>
  <si>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</si>
  <si>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</si>
  <si>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</si>
  <si>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</si>
  <si>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</si>
  <si>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</si>
  <si>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</si>
  <si>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</si>
  <si>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</si>
  <si>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</si>
  <si>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</si>
  <si>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</si>
  <si>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</si>
  <si>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</si>
  <si>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</si>
  <si>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</si>
  <si>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</si>
  <si>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</si>
  <si>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</si>
  <si>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</si>
  <si>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</si>
  <si>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</si>
  <si>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</si>
  <si>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</si>
  <si>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</si>
  <si>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</si>
  <si>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</si>
  <si>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</si>
  <si>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</si>
  <si>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</si>
  <si>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</si>
  <si>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</si>
  <si>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</si>
  <si>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</si>
  <si>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</si>
  <si>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</si>
  <si>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</si>
  <si>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</si>
  <si>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</si>
  <si>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</si>
  <si>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</si>
  <si>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</si>
  <si>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</si>
  <si>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</si>
  <si>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</si>
  <si>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</si>
  <si>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</si>
  <si>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</si>
  <si>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</si>
  <si>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</si>
  <si>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</si>
  <si>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</si>
  <si>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</si>
  <si>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</si>
  <si>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</si>
  <si>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</si>
  <si>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</si>
  <si>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</si>
  <si>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</si>
  <si>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</si>
  <si>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</si>
  <si>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</si>
  <si>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</si>
  <si>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</si>
  <si>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</si>
  <si>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</si>
  <si>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</si>
  <si>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</si>
  <si>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</si>
  <si>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</si>
  <si>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</si>
  <si>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</si>
  <si>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</si>
  <si>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</si>
  <si>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</si>
  <si>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</si>
  <si>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</si>
  <si>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</si>
  <si>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</si>
  <si>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</si>
  <si>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</si>
  <si>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</si>
  <si>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</si>
  <si>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</si>
  <si>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</si>
  <si>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</si>
  <si>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</si>
  <si>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</si>
  <si>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</si>
  <si>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</si>
  <si>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</si>
  <si>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</si>
  <si>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</si>
  <si>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</si>
  <si>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</si>
  <si>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</si>
  <si>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</si>
  <si>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</si>
  <si>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</si>
  <si>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</si>
  <si>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</si>
  <si>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</si>
  <si>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</si>
  <si>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</si>
  <si>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</si>
  <si>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</si>
  <si>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</si>
  <si>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</si>
  <si>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</si>
  <si>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</si>
  <si>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</si>
  <si>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</si>
  <si>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</si>
  <si>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</si>
  <si>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</si>
  <si>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</si>
  <si>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</si>
  <si>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</si>
  <si>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</si>
  <si>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</si>
  <si>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</si>
  <si>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</si>
  <si>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</si>
  <si>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</si>
  <si>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</si>
  <si>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</si>
  <si>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</si>
  <si>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</si>
  <si>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</si>
  <si>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</si>
  <si>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</si>
  <si>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</si>
  <si>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</si>
  <si>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</si>
  <si>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</si>
  <si>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</si>
  <si>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</si>
  <si>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</si>
  <si>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</si>
  <si>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</si>
  <si>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</si>
  <si>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</si>
  <si>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</si>
  <si>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</si>
  <si>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</si>
  <si>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</si>
  <si>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</si>
  <si>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</si>
  <si>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</si>
  <si>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</si>
  <si>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</si>
  <si>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</si>
  <si>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</si>
  <si>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</si>
  <si>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</si>
  <si>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</si>
  <si>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</si>
  <si>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</si>
  <si>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</si>
  <si>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</si>
  <si>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</si>
  <si>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</si>
  <si>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</si>
  <si>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</si>
  <si>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</si>
  <si>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</si>
  <si>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</si>
  <si>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</si>
  <si>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</si>
  <si>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</si>
  <si>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</si>
  <si>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</si>
  <si>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</si>
  <si>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</si>
  <si>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</si>
  <si>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</si>
  <si>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</si>
  <si>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</si>
  <si>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</si>
  <si>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</si>
  <si>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</si>
  <si>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</si>
  <si>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</si>
  <si>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</si>
  <si>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</si>
  <si>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</si>
  <si>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</si>
  <si>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</si>
  <si>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</si>
  <si>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</si>
  <si>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</si>
  <si>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</si>
  <si>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</si>
  <si>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</si>
  <si>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</si>
  <si>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</si>
  <si>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</si>
  <si>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</si>
  <si>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</si>
  <si>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</si>
  <si>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</si>
  <si>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</si>
  <si>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</si>
  <si>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</si>
  <si>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</si>
  <si>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</si>
  <si>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</si>
  <si>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</si>
  <si>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</si>
  <si>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</si>
  <si>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</si>
  <si>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</si>
  <si>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</si>
  <si>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</si>
  <si>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</si>
  <si>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</si>
  <si>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</si>
  <si>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</si>
  <si>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</si>
  <si>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</si>
  <si>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</si>
  <si>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</si>
  <si>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</si>
  <si>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</si>
  <si>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</si>
  <si>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</si>
  <si>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</si>
  <si>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</si>
  <si>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</si>
  <si>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</si>
  <si>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</si>
  <si>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</si>
  <si>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</si>
  <si>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</si>
  <si>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</si>
  <si>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</si>
  <si>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</si>
  <si>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</si>
  <si>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</si>
  <si>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</si>
  <si>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</si>
  <si>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</si>
  <si>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</si>
  <si>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</si>
  <si>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</si>
  <si>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</si>
  <si>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</si>
  <si>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</si>
  <si>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</si>
  <si>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</si>
  <si>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</si>
  <si>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</si>
  <si>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</si>
  <si>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</si>
  <si>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</si>
  <si>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</si>
  <si>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The following includes more than the "other" expenses.  It also includes repairs &amp; maintenance, training, and recruitment.</t>
  </si>
  <si>
    <t>LS 6105, 6107, 6108, 6110</t>
  </si>
  <si>
    <t>41620004</t>
  </si>
  <si>
    <t>REPAIRS &amp; MAINT -ACUT CARE</t>
  </si>
  <si>
    <t>41930000</t>
  </si>
  <si>
    <t>DUES &amp; SUBSCRIPTIONS-ACUTE CAR</t>
  </si>
  <si>
    <t>41930004</t>
  </si>
  <si>
    <t>DUES &amp; SUBSCRIPTIONS-ACUTE</t>
  </si>
  <si>
    <t>41940004</t>
  </si>
  <si>
    <t>TRAVEL &amp; TRAINING -ACUT CARE</t>
  </si>
  <si>
    <t>41620014</t>
  </si>
  <si>
    <t>REPAIRS &amp; MAINT -SURGERY</t>
  </si>
  <si>
    <t>41930014</t>
  </si>
  <si>
    <t>DUES &amp; SUBSCRIPTIONS-SURGERY</t>
  </si>
  <si>
    <t>41940014</t>
  </si>
  <si>
    <t>TRAVEL &amp; TRAINING -SURGERY</t>
  </si>
  <si>
    <t>41971014</t>
  </si>
  <si>
    <t>EMPLOYEE RECRUITMENT-SURGERY</t>
  </si>
  <si>
    <t>41620016</t>
  </si>
  <si>
    <t>REPAIRS &amp; MAINT -RECOVERY</t>
  </si>
  <si>
    <t>41620018</t>
  </si>
  <si>
    <t>REPAIRS &amp; MAINT -ANESTH</t>
  </si>
  <si>
    <t>41620020</t>
  </si>
  <si>
    <t>REPAIRS &amp; MAINT -CENT SPLY</t>
  </si>
  <si>
    <t>41940020</t>
  </si>
  <si>
    <t>TRAVEL &amp; TRAINING -CENT SPLY</t>
  </si>
  <si>
    <t>41990020</t>
  </si>
  <si>
    <t>OTHER MISC EXPENSES -CENT SPLY</t>
  </si>
  <si>
    <t>41492024</t>
  </si>
  <si>
    <t>FREIGHT -LAB</t>
  </si>
  <si>
    <t>41620024</t>
  </si>
  <si>
    <t>REPAIRS &amp; MAINT -LAB</t>
  </si>
  <si>
    <t>41930024</t>
  </si>
  <si>
    <t>DUES &amp; SUBSCRIPTIONS-LAB</t>
  </si>
  <si>
    <t>41940024</t>
  </si>
  <si>
    <t>TRAVEL &amp; TRAINING -LAB</t>
  </si>
  <si>
    <t>41971024</t>
  </si>
  <si>
    <t>EMPLOYEE RECRUITMENT-LAB</t>
  </si>
  <si>
    <t>41620034</t>
  </si>
  <si>
    <t>REPAIRS &amp; MAINT -CAT SCAN</t>
  </si>
  <si>
    <t>Radiology-Diagnostic</t>
  </si>
  <si>
    <t>41492036</t>
  </si>
  <si>
    <t>FREIGHT -RADIOLOGY</t>
  </si>
  <si>
    <t>41620036</t>
  </si>
  <si>
    <t>REPAIRS &amp; MAINT -RADIOLOGY</t>
  </si>
  <si>
    <t>41930036</t>
  </si>
  <si>
    <t>DUES &amp; SUBSCRIPTIONS-RADIOLOGY</t>
  </si>
  <si>
    <t>41940036</t>
  </si>
  <si>
    <t>TRAVEL &amp; TRAINING -RADIOLOGY</t>
  </si>
  <si>
    <t>41492040</t>
  </si>
  <si>
    <t>FREIGHT -PHARMACY</t>
  </si>
  <si>
    <t>41620040</t>
  </si>
  <si>
    <t>REPAIRS &amp; MAINT -PHARMACY</t>
  </si>
  <si>
    <t>41930040</t>
  </si>
  <si>
    <t>DUES &amp; SUBSCRIPTIONS-PHARMACY</t>
  </si>
  <si>
    <t>41940040</t>
  </si>
  <si>
    <t>TRAVEL &amp; TRAINING -PHARMACY</t>
  </si>
  <si>
    <t>RT</t>
  </si>
  <si>
    <t>41620044</t>
  </si>
  <si>
    <t>REPAIRS &amp; MAINT -RESP THER</t>
  </si>
  <si>
    <t>PT</t>
  </si>
  <si>
    <t>41620046</t>
  </si>
  <si>
    <t>REPAIRS &amp; MAINT -PHYS THER</t>
  </si>
  <si>
    <t>ER</t>
  </si>
  <si>
    <t>41620048</t>
  </si>
  <si>
    <t>REPAIRS &amp; MAINT -EMER ROOM</t>
  </si>
  <si>
    <t>41930048</t>
  </si>
  <si>
    <t>DUES &amp; SUBSCRIPTIONS-EMER ROOM</t>
  </si>
  <si>
    <t>41940048</t>
  </si>
  <si>
    <t>TRAVEL &amp; TRAINING -EMER ROOM</t>
  </si>
  <si>
    <t>41492053</t>
  </si>
  <si>
    <t>FREIGHT -RHC</t>
  </si>
  <si>
    <t>41620052</t>
  </si>
  <si>
    <t>REPAIRS &amp; MAINT -CLINIC</t>
  </si>
  <si>
    <t>41620053</t>
  </si>
  <si>
    <t>REPAIRS &amp; MAINT - RHC</t>
  </si>
  <si>
    <t>41930052</t>
  </si>
  <si>
    <t>DUES &amp; SUBSCRIPTIONS-CLINIC</t>
  </si>
  <si>
    <t>41930053</t>
  </si>
  <si>
    <t>DUES &amp; SUBSCRIPTIONS - RHC</t>
  </si>
  <si>
    <t>41940052</t>
  </si>
  <si>
    <t>TRAVEL &amp; TRAINING -CLINIC</t>
  </si>
  <si>
    <t>41940053</t>
  </si>
  <si>
    <t>TRAVEL &amp; TRAINING -RHC</t>
  </si>
  <si>
    <t>41960053</t>
  </si>
  <si>
    <t>CASH SHORT/LONG - RHC</t>
  </si>
  <si>
    <t>41971053</t>
  </si>
  <si>
    <t>EMPLOYEE RECRUITMENT - RHC</t>
  </si>
  <si>
    <t>41492058</t>
  </si>
  <si>
    <t>FREIGHT -DIETARY</t>
  </si>
  <si>
    <t>41620058</t>
  </si>
  <si>
    <t>REPAIRS &amp; MAINT -DIETARY</t>
  </si>
  <si>
    <t>41940058</t>
  </si>
  <si>
    <t>TRAVEL &amp; TRAINING -DIETARY</t>
  </si>
  <si>
    <t>41620060</t>
  </si>
  <si>
    <t>REPAIRS &amp; MAINT -LAUNDRY</t>
  </si>
  <si>
    <t>41492064</t>
  </si>
  <si>
    <t>FREIGHT -PURCHAS</t>
  </si>
  <si>
    <t>41930064</t>
  </si>
  <si>
    <t>DUES &amp; SUBSCRIPTIONS-PURCHAS</t>
  </si>
  <si>
    <t>41940064</t>
  </si>
  <si>
    <t>TRAVEL &amp; TRAINING -PURCHAS</t>
  </si>
  <si>
    <t>41990064</t>
  </si>
  <si>
    <t>OTHER MISC EXPENSE -PURCHASE</t>
  </si>
  <si>
    <t>41620006</t>
  </si>
  <si>
    <t>DO NOT USE</t>
  </si>
  <si>
    <t>41620066</t>
  </si>
  <si>
    <t>REPAIRS &amp; MAINT -PLANT</t>
  </si>
  <si>
    <t>41940066</t>
  </si>
  <si>
    <t>TRAVEL &amp; TRAINING -PLANT</t>
  </si>
  <si>
    <t>41620068</t>
  </si>
  <si>
    <t>REPAIRS &amp; MAINT -HSKPG</t>
  </si>
  <si>
    <t>41620071</t>
  </si>
  <si>
    <t>REPAIRS &amp; MAINT - INFO TECH</t>
  </si>
  <si>
    <t>41930071</t>
  </si>
  <si>
    <t>DUES &amp; SUBS - INFO TECH</t>
  </si>
  <si>
    <t>41940071</t>
  </si>
  <si>
    <t>TRAVEL &amp; TRAINING - INFO TECH</t>
  </si>
  <si>
    <t>41620072</t>
  </si>
  <si>
    <t>REPAIRS &amp; MAINT -ACCT</t>
  </si>
  <si>
    <t>41930072</t>
  </si>
  <si>
    <t>DUES &amp; SUBSCRIPTIONS-ACCT</t>
  </si>
  <si>
    <t>41940072</t>
  </si>
  <si>
    <t>TRAVEL &amp; TRAINING -ACCT</t>
  </si>
  <si>
    <t>41620074</t>
  </si>
  <si>
    <t>REPAIRS &amp; MAINT -PAT ACCT</t>
  </si>
  <si>
    <t>41930074</t>
  </si>
  <si>
    <t>DUES &amp; SUBSCRIPTIONS-PAT ACCT</t>
  </si>
  <si>
    <t>41940074</t>
  </si>
  <si>
    <t>TRAVEL &amp; TRAINING -PAT ACCT</t>
  </si>
  <si>
    <t>41960074</t>
  </si>
  <si>
    <t>CASH SHORT/LONG -PAT ACCT</t>
  </si>
  <si>
    <t>41620076</t>
  </si>
  <si>
    <t>REPAIRS &amp; MAINT -ADMIT</t>
  </si>
  <si>
    <t>41930076</t>
  </si>
  <si>
    <t>DUES &amp; SUBSCRIPTIONS-ADMIT</t>
  </si>
  <si>
    <t>41940076</t>
  </si>
  <si>
    <t>TRAVEL &amp; TRAINING -ADMIT</t>
  </si>
  <si>
    <t>Hospital Admin</t>
  </si>
  <si>
    <t>41451078</t>
  </si>
  <si>
    <t>POSTAGE -ADMIN</t>
  </si>
  <si>
    <t>41620078</t>
  </si>
  <si>
    <t>REPAIRS &amp; MAINT -ADMIN</t>
  </si>
  <si>
    <t>41930078</t>
  </si>
  <si>
    <t>DUES &amp; SUBSCRIPTIONS-ADMIN</t>
  </si>
  <si>
    <t>41940078</t>
  </si>
  <si>
    <t>TRAVEL &amp; TRAINING -ADMIN</t>
  </si>
  <si>
    <t>41940080</t>
  </si>
  <si>
    <t>TRAVEL &amp; TRAINING -BOARD</t>
  </si>
  <si>
    <t>41970078</t>
  </si>
  <si>
    <t>PHYSICIAN RECR/RET - ADMIN</t>
  </si>
  <si>
    <t>41990078</t>
  </si>
  <si>
    <t>OTHER MISC EXPENSES -ADMIN</t>
  </si>
  <si>
    <t>41930082</t>
  </si>
  <si>
    <t>DUES &amp; SUBSCRIPTIONS-PUB REL</t>
  </si>
  <si>
    <t>41940082</t>
  </si>
  <si>
    <t>TRAVEL &amp; TRAINING -PUB REL</t>
  </si>
  <si>
    <t>41972082</t>
  </si>
  <si>
    <t>ADVERTISING -PUB REL</t>
  </si>
  <si>
    <t>41620079</t>
  </si>
  <si>
    <t>REPAIRS &amp; MAINT -HUMAN RES</t>
  </si>
  <si>
    <t>41930079</t>
  </si>
  <si>
    <t>DUES &amp; SUBSCRIPTIONS-HUMAN RES</t>
  </si>
  <si>
    <t>41940079</t>
  </si>
  <si>
    <t>TRAVEL &amp; TRAINING -HUMAN RES</t>
  </si>
  <si>
    <t>41971079</t>
  </si>
  <si>
    <t>EMPLOYEE RECRUITMENT-HUMAN RES</t>
  </si>
  <si>
    <t>41620084</t>
  </si>
  <si>
    <t>REPAIRS &amp; MAINT -MED REC</t>
  </si>
  <si>
    <t>41930084</t>
  </si>
  <si>
    <t>DUES &amp; SUBSCRIPTIONS-MED REC</t>
  </si>
  <si>
    <t>41940084</t>
  </si>
  <si>
    <t>TRAVEL &amp; TRAINING -MED REC</t>
  </si>
  <si>
    <t>Utilization Management</t>
  </si>
  <si>
    <t>41930086</t>
  </si>
  <si>
    <t>DUES &amp; SUBSCRIPTIONS-QUALITY/U</t>
  </si>
  <si>
    <t>41940086</t>
  </si>
  <si>
    <t>TRAVEL &amp; TRAINING-QUALITY/UR</t>
  </si>
  <si>
    <t>Nursing Admin</t>
  </si>
  <si>
    <t>41930088</t>
  </si>
  <si>
    <t>DUES &amp; SUBSCRIPTIONS-NRSG ADMN</t>
  </si>
  <si>
    <t>41940088</t>
  </si>
  <si>
    <t>TRAVEL &amp; TRAINING -NRSG ADMN</t>
  </si>
  <si>
    <t>41940092</t>
  </si>
  <si>
    <t>TRAVEL &amp; TRAINING-INF PREV/H&amp;W</t>
  </si>
  <si>
    <t>Other Admin Services</t>
  </si>
  <si>
    <t>41990082</t>
  </si>
  <si>
    <t>OTHER MISC EXPENSES -PUB REL</t>
  </si>
  <si>
    <t>41990092</t>
  </si>
  <si>
    <t>OTHER MISC EXP-INF PREV/H&amp;W</t>
  </si>
  <si>
    <t>Nurses often float between surgery and recovery, therefore it makes sense that the surgery cost per unit is down, while recorvery is up.</t>
  </si>
  <si>
    <t>see above</t>
  </si>
  <si>
    <t>Contract therapy expenses decreased, however the volumes increased.</t>
  </si>
  <si>
    <t>Expenses stayed about the same, however volumes decreased.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</si>
</sst>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_);_(* \(#,##0\);_(* &quot;-&quot;??_);_(@_)"/>
    <numFmt numFmtId="171" formatCode="_(* #,##0.00_);_(* \(#,##0.00\);_(* 0.00_);_(@_)"/>
  </numFmts>
  <fonts count="7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</font>
    <font>
      <b/>
      <sz val="11"/>
      <color rgb="FF000000"/>
      <name val="Calibri"/>
      <family val="2"/>
    </font>
    <font>
      <u val="singleAccounting"/>
      <sz val="11"/>
      <color rgb="FF000000"/>
      <name val="Calibri"/>
      <family val="2"/>
    </font>
    <font>
      <b/>
      <u val="doubleAccounting"/>
      <sz val="11"/>
      <color rgb="FF000000"/>
      <name val="Calibri"/>
      <family val="2"/>
    </font>
    <font>
      <sz val="12"/>
      <name val="Courier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</fonts>
  <fills count="5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5998413037507248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1262">
    <xf numFmtId="37" fontId="0" fillId="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39" fillId="22" borderId="0"/>
    <xf numFmtId="0" fontId="6" fillId="22" borderId="0"/>
    <xf numFmtId="0" fontId="6" fillId="22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39" fillId="23" borderId="0"/>
    <xf numFmtId="0" fontId="6" fillId="23" borderId="0"/>
    <xf numFmtId="0" fontId="6" fillId="23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39" fillId="24" borderId="0"/>
    <xf numFmtId="0" fontId="6" fillId="24" borderId="0"/>
    <xf numFmtId="0" fontId="6" fillId="24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39" fillId="25" borderId="0"/>
    <xf numFmtId="0" fontId="6" fillId="25" borderId="0"/>
    <xf numFmtId="0" fontId="6" fillId="25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39" fillId="26" borderId="0"/>
    <xf numFmtId="0" fontId="6" fillId="26" borderId="0"/>
    <xf numFmtId="0" fontId="6" fillId="26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39" fillId="27" borderId="0"/>
    <xf numFmtId="0" fontId="6" fillId="27" borderId="0"/>
    <xf numFmtId="0" fontId="6" fillId="27" borderId="0"/>
    <xf numFmtId="43" fontId="11" fillId="0" borderId="0"/>
    <xf numFmtId="41" fontId="11" fillId="0" borderId="0"/>
    <xf numFmtId="41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44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40" fillId="0" borderId="0"/>
    <xf numFmtId="43" fontId="6" fillId="0" borderId="0"/>
    <xf numFmtId="43" fontId="40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2" fontId="11" fillId="0" borderId="0"/>
    <xf numFmtId="42" fontId="11" fillId="0" borderId="0"/>
    <xf numFmtId="44" fontId="11" fillId="0" borderId="0"/>
    <xf numFmtId="44" fontId="11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0" fontId="12" fillId="0" borderId="0">
      <alignment vertical="top"/>
      <protection locked="0"/>
    </xf>
    <xf numFmtId="0" fontId="36" fillId="0" borderId="0"/>
    <xf numFmtId="0" fontId="36" fillId="0" borderId="0"/>
    <xf numFmtId="0" fontId="12" fillId="0" borderId="0">
      <alignment vertical="top"/>
      <protection locked="0"/>
    </xf>
    <xf numFmtId="0" fontId="38" fillId="28" borderId="0"/>
    <xf numFmtId="0" fontId="42" fillId="28" borderId="0"/>
    <xf numFmtId="0" fontId="38" fillId="28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44" fillId="0" borderId="0"/>
    <xf numFmtId="0" fontId="14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11" fillId="0" borderId="0"/>
    <xf numFmtId="169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3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6" fillId="0" borderId="0"/>
    <xf numFmtId="0" fontId="40" fillId="0" borderId="0"/>
    <xf numFmtId="0" fontId="6" fillId="0" borderId="0"/>
    <xf numFmtId="0" fontId="7" fillId="0" borderId="0"/>
    <xf numFmtId="0" fontId="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9" fontId="6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0" fontId="37" fillId="0" borderId="0"/>
    <xf numFmtId="0" fontId="43" fillId="0" borderId="0"/>
    <xf numFmtId="0" fontId="37" fillId="0" borderId="0"/>
    <xf numFmtId="0" fontId="35" fillId="0" borderId="0" applyBorder="0"/>
    <xf numFmtId="43" fontId="35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2" fillId="28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37" fontId="60" fillId="0" borderId="0"/>
    <xf numFmtId="0" fontId="2" fillId="0" borderId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61" fillId="5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6" borderId="0" applyNumberFormat="0" applyBorder="0" applyAlignment="0" applyProtection="0"/>
    <xf numFmtId="0" fontId="61" fillId="5" borderId="0" applyNumberFormat="0" applyBorder="0" applyAlignment="0" applyProtection="0"/>
    <xf numFmtId="0" fontId="61" fillId="32" borderId="0" applyNumberFormat="0" applyBorder="0" applyAlignment="0" applyProtection="0"/>
    <xf numFmtId="0" fontId="61" fillId="39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2" fillId="3" borderId="0" applyNumberFormat="0" applyBorder="0" applyAlignment="0" applyProtection="0"/>
    <xf numFmtId="0" fontId="63" fillId="43" borderId="42" applyNumberFormat="0" applyAlignment="0" applyProtection="0"/>
    <xf numFmtId="0" fontId="64" fillId="44" borderId="4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1" fillId="0" borderId="0" applyFont="0" applyFill="0" applyBorder="0" applyProtection="0"/>
    <xf numFmtId="3" fontId="11" fillId="0" borderId="0" applyFont="0" applyFill="0" applyBorder="0" applyProtection="0"/>
    <xf numFmtId="3" fontId="11" fillId="0" borderId="0" applyFont="0" applyFill="0" applyBorder="0" applyProtection="0"/>
    <xf numFmtId="5" fontId="11" fillId="0" borderId="0" applyFont="0" applyFill="0" applyBorder="0" applyProtection="0"/>
    <xf numFmtId="5" fontId="11" fillId="0" borderId="0" applyFont="0" applyFill="0" applyBorder="0" applyProtection="0"/>
    <xf numFmtId="5" fontId="11" fillId="0" borderId="0" applyFont="0" applyFill="0" applyBorder="0" applyProtection="0"/>
    <xf numFmtId="0" fontId="11" fillId="0" borderId="0" applyFont="0" applyFill="0" applyBorder="0" applyProtection="0"/>
    <xf numFmtId="0" fontId="11" fillId="0" borderId="0" applyFont="0" applyFill="0" applyBorder="0" applyProtection="0"/>
    <xf numFmtId="0" fontId="11" fillId="0" borderId="0" applyFont="0" applyFill="0" applyBorder="0" applyProtection="0"/>
    <xf numFmtId="0" fontId="65" fillId="0" borderId="0" applyNumberFormat="0" applyFill="0" applyBorder="0" applyAlignment="0" applyProtection="0"/>
    <xf numFmtId="2" fontId="11" fillId="0" borderId="0" applyFont="0" applyFill="0" applyBorder="0" applyProtection="0"/>
    <xf numFmtId="2" fontId="11" fillId="0" borderId="0" applyFont="0" applyFill="0" applyBorder="0" applyProtection="0"/>
    <xf numFmtId="2" fontId="11" fillId="0" borderId="0" applyFont="0" applyFill="0" applyBorder="0" applyProtection="0"/>
    <xf numFmtId="0" fontId="66" fillId="5" borderId="0" applyNumberFormat="0" applyBorder="0" applyAlignment="0" applyProtection="0"/>
    <xf numFmtId="0" fontId="67" fillId="0" borderId="44" applyNumberFormat="0" applyFill="0" applyAlignment="0" applyProtection="0"/>
    <xf numFmtId="0" fontId="68" fillId="0" borderId="0" applyNumberFormat="0" applyFill="0" applyBorder="0" applyProtection="0"/>
    <xf numFmtId="0" fontId="68" fillId="0" borderId="0" applyNumberFormat="0" applyFill="0" applyBorder="0" applyProtection="0"/>
    <xf numFmtId="0" fontId="68" fillId="0" borderId="0" applyNumberFormat="0" applyFill="0" applyBorder="0" applyProtection="0"/>
    <xf numFmtId="0" fontId="69" fillId="0" borderId="45" applyNumberFormat="0" applyFill="0" applyAlignment="0" applyProtection="0"/>
    <xf numFmtId="0" fontId="30" fillId="0" borderId="0" applyNumberFormat="0" applyFill="0" applyBorder="0" applyProtection="0"/>
    <xf numFmtId="0" fontId="30" fillId="0" borderId="0" applyNumberFormat="0" applyFill="0" applyBorder="0" applyProtection="0"/>
    <xf numFmtId="0" fontId="30" fillId="0" borderId="0" applyNumberFormat="0" applyFill="0" applyBorder="0" applyProtection="0"/>
    <xf numFmtId="0" fontId="70" fillId="0" borderId="46" applyNumberFormat="0" applyFill="0" applyAlignment="0" applyProtection="0"/>
    <xf numFmtId="0" fontId="70" fillId="0" borderId="0" applyNumberFormat="0" applyFill="0" applyBorder="0" applyAlignment="0" applyProtection="0"/>
    <xf numFmtId="0" fontId="71" fillId="35" borderId="42" applyNumberFormat="0" applyAlignment="0" applyProtection="0"/>
    <xf numFmtId="0" fontId="72" fillId="0" borderId="47" applyNumberFormat="0" applyFill="0" applyAlignment="0" applyProtection="0"/>
    <xf numFmtId="0" fontId="73" fillId="35" borderId="0" applyNumberFormat="0" applyBorder="0" applyAlignment="0" applyProtection="0"/>
    <xf numFmtId="0" fontId="2" fillId="0" borderId="0"/>
    <xf numFmtId="37" fontId="60" fillId="0" borderId="0"/>
    <xf numFmtId="0" fontId="60" fillId="33" borderId="48" applyNumberFormat="0" applyFont="0" applyAlignment="0" applyProtection="0"/>
    <xf numFmtId="0" fontId="11" fillId="33" borderId="48" applyNumberFormat="0" applyFont="0" applyAlignment="0" applyProtection="0"/>
    <xf numFmtId="0" fontId="11" fillId="33" borderId="48" applyNumberFormat="0" applyFont="0" applyAlignment="0" applyProtection="0"/>
    <xf numFmtId="0" fontId="2" fillId="9" borderId="33" applyNumberFormat="0" applyFont="0" applyAlignment="0" applyProtection="0"/>
    <xf numFmtId="0" fontId="74" fillId="43" borderId="49" applyNumberFormat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50" applyNumberFormat="0" applyFill="0" applyAlignment="0" applyProtection="0"/>
    <xf numFmtId="0" fontId="11" fillId="0" borderId="51" applyNumberFormat="0" applyFont="0" applyFill="0" applyProtection="0"/>
    <xf numFmtId="0" fontId="11" fillId="0" borderId="51" applyNumberFormat="0" applyFont="0" applyFill="0" applyProtection="0"/>
    <xf numFmtId="0" fontId="11" fillId="0" borderId="51" applyNumberFormat="0" applyFont="0" applyFill="0" applyProtection="0"/>
    <xf numFmtId="0" fontId="72" fillId="0" borderId="0" applyNumberFormat="0" applyFill="0" applyBorder="0" applyAlignment="0" applyProtection="0"/>
    <xf numFmtId="0" fontId="11" fillId="33" borderId="48" applyNumberFormat="0" applyFont="0" applyAlignment="0" applyProtection="0"/>
    <xf numFmtId="44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33" applyNumberFormat="0" applyFont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7" fillId="0" borderId="44" applyNumberFormat="0" applyFill="0" applyAlignment="0" applyProtection="0"/>
    <xf numFmtId="0" fontId="69" fillId="0" borderId="45" applyNumberFormat="0" applyFill="0" applyAlignment="0" applyProtection="0"/>
    <xf numFmtId="37" fontId="60" fillId="0" borderId="0"/>
    <xf numFmtId="0" fontId="60" fillId="33" borderId="48" applyNumberFormat="0" applyFont="0" applyAlignment="0" applyProtection="0"/>
    <xf numFmtId="0" fontId="76" fillId="0" borderId="50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37" fontId="60" fillId="0" borderId="0"/>
    <xf numFmtId="9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1" fillId="33" borderId="48" applyNumberFormat="0" applyFont="0" applyAlignment="0" applyProtection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77" fillId="0" borderId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0" borderId="0"/>
    <xf numFmtId="0" fontId="77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37" fontId="60" fillId="0" borderId="0"/>
    <xf numFmtId="0" fontId="11" fillId="0" borderId="0"/>
    <xf numFmtId="43" fontId="11" fillId="0" borderId="0" applyFont="0" applyFill="0" applyBorder="0" applyAlignment="0" applyProtection="0"/>
    <xf numFmtId="0" fontId="35" fillId="0" borderId="0" applyBorder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58">
    <xf numFmtId="37" fontId="0" fillId="0" borderId="0" xfId="0"/>
    <xf numFmtId="37" fontId="13" fillId="0" borderId="0" xfId="0" applyFont="1"/>
    <xf numFmtId="37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center"/>
    </xf>
    <xf numFmtId="37" fontId="13" fillId="0" borderId="0" xfId="0" quotePrefix="1" applyFont="1" applyAlignment="1">
      <alignment horizontal="center"/>
    </xf>
    <xf numFmtId="10" fontId="13" fillId="0" borderId="0" xfId="0" applyNumberFormat="1" applyFont="1"/>
    <xf numFmtId="49" fontId="13" fillId="0" borderId="0" xfId="0" quotePrefix="1" applyNumberFormat="1" applyFont="1"/>
    <xf numFmtId="37" fontId="15" fillId="0" borderId="0" xfId="0" applyFont="1" applyAlignment="1" applyProtection="1">
      <alignment horizontal="center"/>
      <protection locked="0"/>
    </xf>
    <xf numFmtId="37" fontId="16" fillId="0" borderId="0" xfId="0" applyFont="1"/>
    <xf numFmtId="37" fontId="17" fillId="0" borderId="0" xfId="0" applyFont="1" applyAlignment="1">
      <alignment horizontal="center"/>
    </xf>
    <xf numFmtId="37" fontId="17" fillId="0" borderId="0" xfId="0" applyFont="1"/>
    <xf numFmtId="37" fontId="17" fillId="0" borderId="0" xfId="0" applyFont="1" applyAlignment="1">
      <alignment horizontal="left"/>
    </xf>
    <xf numFmtId="38" fontId="17" fillId="0" borderId="0" xfId="0" applyNumberFormat="1" applyFont="1"/>
    <xf numFmtId="37" fontId="17" fillId="0" borderId="0" xfId="0" quotePrefix="1" applyFont="1" applyAlignment="1">
      <alignment horizontal="left"/>
    </xf>
    <xf numFmtId="37" fontId="18" fillId="0" borderId="0" xfId="631" applyNumberFormat="1" applyFont="1" applyAlignment="1" applyProtection="1"/>
    <xf numFmtId="37" fontId="17" fillId="3" borderId="0" xfId="0" applyFont="1" applyFill="1"/>
    <xf numFmtId="38" fontId="17" fillId="3" borderId="0" xfId="0" applyNumberFormat="1" applyFont="1" applyFill="1" applyAlignment="1">
      <alignment horizontal="center"/>
    </xf>
    <xf numFmtId="37" fontId="17" fillId="3" borderId="0" xfId="0" applyFont="1" applyFill="1" applyAlignment="1">
      <alignment horizontal="center"/>
    </xf>
    <xf numFmtId="37" fontId="17" fillId="3" borderId="0" xfId="0" quotePrefix="1" applyFont="1" applyFill="1" applyAlignment="1">
      <alignment horizontal="center"/>
    </xf>
    <xf numFmtId="37" fontId="17" fillId="3" borderId="0" xfId="0" quotePrefix="1" applyFont="1" applyFill="1"/>
    <xf numFmtId="37" fontId="17" fillId="3" borderId="0" xfId="0" quotePrefix="1" applyFont="1" applyFill="1" applyAlignment="1">
      <alignment horizontal="left"/>
    </xf>
    <xf numFmtId="38" fontId="17" fillId="3" borderId="0" xfId="0" applyNumberFormat="1" applyFont="1" applyFill="1"/>
    <xf numFmtId="165" fontId="17" fillId="3" borderId="0" xfId="0" applyNumberFormat="1" applyFont="1" applyFill="1" applyAlignment="1">
      <alignment horizontal="center"/>
    </xf>
    <xf numFmtId="37" fontId="17" fillId="3" borderId="0" xfId="0" quotePrefix="1" applyFont="1" applyFill="1" applyAlignment="1">
      <alignment horizontal="fill"/>
    </xf>
    <xf numFmtId="37" fontId="17" fillId="6" borderId="0" xfId="0" applyFont="1" applyFill="1"/>
    <xf numFmtId="37" fontId="17" fillId="6" borderId="0" xfId="0" quotePrefix="1" applyFont="1" applyFill="1" applyAlignment="1">
      <alignment horizontal="left" indent="1"/>
    </xf>
    <xf numFmtId="43" fontId="17" fillId="3" borderId="0" xfId="547" applyFont="1" applyFill="1"/>
    <xf numFmtId="37" fontId="17" fillId="3" borderId="0" xfId="547" quotePrefix="1" applyNumberFormat="1" applyFont="1" applyFill="1" applyAlignment="1">
      <alignment horizontal="fill"/>
    </xf>
    <xf numFmtId="39" fontId="17" fillId="3" borderId="0" xfId="0" applyNumberFormat="1" applyFont="1" applyFill="1"/>
    <xf numFmtId="37" fontId="17" fillId="3" borderId="0" xfId="0" applyFont="1" applyFill="1" applyAlignment="1">
      <alignment horizontal="centerContinuous"/>
    </xf>
    <xf numFmtId="37" fontId="17" fillId="6" borderId="0" xfId="0" quotePrefix="1" applyFont="1" applyFill="1" applyAlignment="1">
      <alignment horizontal="left"/>
    </xf>
    <xf numFmtId="37" fontId="17" fillId="6" borderId="0" xfId="0" applyFont="1" applyFill="1" applyAlignment="1">
      <alignment horizontal="right"/>
    </xf>
    <xf numFmtId="37" fontId="17" fillId="6" borderId="0" xfId="0" applyFont="1" applyFill="1" applyAlignment="1">
      <alignment horizontal="left"/>
    </xf>
    <xf numFmtId="37" fontId="19" fillId="3" borderId="0" xfId="0" applyFont="1" applyFill="1" applyAlignment="1">
      <alignment horizontal="centerContinuous"/>
    </xf>
    <xf numFmtId="37" fontId="17" fillId="3" borderId="0" xfId="0" applyFont="1" applyFill="1" applyAlignment="1">
      <alignment horizontal="right"/>
    </xf>
    <xf numFmtId="38" fontId="17" fillId="3" borderId="0" xfId="0" applyNumberFormat="1" applyFont="1" applyFill="1" applyAlignment="1">
      <alignment horizontal="right"/>
    </xf>
    <xf numFmtId="37" fontId="17" fillId="3" borderId="0" xfId="0" quotePrefix="1" applyFont="1" applyFill="1" applyAlignment="1">
      <alignment horizontal="centerContinuous"/>
    </xf>
    <xf numFmtId="37" fontId="19" fillId="3" borderId="0" xfId="0" quotePrefix="1" applyFont="1" applyFill="1" applyAlignment="1">
      <alignment horizontal="left"/>
    </xf>
    <xf numFmtId="37" fontId="19" fillId="3" borderId="0" xfId="0" applyFont="1" applyFill="1" applyAlignment="1">
      <alignment horizontal="center"/>
    </xf>
    <xf numFmtId="38" fontId="19" fillId="3" borderId="0" xfId="0" applyNumberFormat="1" applyFont="1" applyFill="1" applyAlignment="1">
      <alignment horizontal="center"/>
    </xf>
    <xf numFmtId="38" fontId="19" fillId="3" borderId="0" xfId="0" applyNumberFormat="1" applyFont="1" applyFill="1"/>
    <xf numFmtId="37" fontId="19" fillId="3" borderId="0" xfId="0" applyFont="1" applyFill="1"/>
    <xf numFmtId="37" fontId="17" fillId="3" borderId="0" xfId="0" applyFont="1" applyFill="1" applyAlignment="1">
      <alignment horizontal="left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9" fillId="6" borderId="0" xfId="0" applyFont="1" applyFill="1" applyAlignment="1">
      <alignment horizontal="centerContinuous"/>
    </xf>
    <xf numFmtId="37" fontId="17" fillId="6" borderId="0" xfId="0" applyFont="1" applyFill="1" applyAlignment="1">
      <alignment horizontal="left" indent="1"/>
    </xf>
    <xf numFmtId="10" fontId="17" fillId="0" borderId="0" xfId="939" applyNumberFormat="1" applyFont="1"/>
    <xf numFmtId="37" fontId="17" fillId="6" borderId="0" xfId="0" applyFont="1" applyFill="1" applyAlignment="1">
      <alignment horizontal="left" indent="2"/>
    </xf>
    <xf numFmtId="37" fontId="17" fillId="6" borderId="0" xfId="0" quotePrefix="1" applyFont="1" applyFill="1" applyAlignment="1">
      <alignment horizontal="left" indent="2"/>
    </xf>
    <xf numFmtId="39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 applyAlignment="1">
      <alignment horizontal="center"/>
    </xf>
    <xf numFmtId="37" fontId="17" fillId="0" borderId="0" xfId="0" applyFont="1" applyAlignment="1">
      <alignment horizontal="right"/>
    </xf>
    <xf numFmtId="37" fontId="20" fillId="0" borderId="0" xfId="0" applyFont="1"/>
    <xf numFmtId="37" fontId="15" fillId="0" borderId="0" xfId="0" applyFont="1" applyAlignment="1">
      <alignment horizontal="center"/>
    </xf>
    <xf numFmtId="37" fontId="17" fillId="0" borderId="0" xfId="0" quotePrefix="1" applyFont="1"/>
    <xf numFmtId="37" fontId="21" fillId="0" borderId="0" xfId="0" applyFont="1" applyAlignment="1">
      <alignment vertical="center" readingOrder="1"/>
    </xf>
    <xf numFmtId="37" fontId="23" fillId="0" borderId="0" xfId="0" applyFont="1" applyAlignment="1">
      <alignment vertical="center" readingOrder="1"/>
    </xf>
    <xf numFmtId="37" fontId="24" fillId="0" borderId="0" xfId="0" quotePrefix="1" applyFont="1"/>
    <xf numFmtId="37" fontId="24" fillId="0" borderId="0" xfId="0" applyFont="1"/>
    <xf numFmtId="37" fontId="13" fillId="0" borderId="0" xfId="0" quotePrefix="1" applyFont="1" applyAlignment="1">
      <alignment horizontal="right"/>
    </xf>
    <xf numFmtId="37" fontId="13" fillId="0" borderId="0" xfId="0" applyFont="1" applyAlignment="1">
      <alignment horizontal="centerContinuous"/>
    </xf>
    <xf numFmtId="37" fontId="25" fillId="0" borderId="1" xfId="0" applyFont="1" applyBorder="1"/>
    <xf numFmtId="37" fontId="25" fillId="0" borderId="8" xfId="0" applyFont="1" applyBorder="1"/>
    <xf numFmtId="37" fontId="13" fillId="0" borderId="6" xfId="0" applyFont="1" applyBorder="1"/>
    <xf numFmtId="37" fontId="13" fillId="0" borderId="8" xfId="0" applyFont="1" applyBorder="1"/>
    <xf numFmtId="37" fontId="25" fillId="0" borderId="2" xfId="0" applyFont="1" applyBorder="1"/>
    <xf numFmtId="37" fontId="25" fillId="0" borderId="13" xfId="0" applyFont="1" applyBorder="1"/>
    <xf numFmtId="37" fontId="25" fillId="0" borderId="0" xfId="0" applyFont="1"/>
    <xf numFmtId="37" fontId="25" fillId="0" borderId="4" xfId="0" applyFont="1" applyBorder="1"/>
    <xf numFmtId="37" fontId="13" fillId="0" borderId="13" xfId="0" applyFont="1" applyBorder="1"/>
    <xf numFmtId="37" fontId="13" fillId="0" borderId="10" xfId="0" applyFont="1" applyBorder="1"/>
    <xf numFmtId="37" fontId="25" fillId="0" borderId="14" xfId="0" applyFont="1" applyBorder="1" applyAlignment="1">
      <alignment horizontal="centerContinuous"/>
    </xf>
    <xf numFmtId="37" fontId="25" fillId="0" borderId="2" xfId="0" applyFont="1" applyBorder="1" applyAlignment="1">
      <alignment horizontal="centerContinuous"/>
    </xf>
    <xf numFmtId="37" fontId="25" fillId="0" borderId="8" xfId="0" applyFont="1" applyBorder="1" applyAlignment="1">
      <alignment horizontal="centerContinuous"/>
    </xf>
    <xf numFmtId="37" fontId="13" fillId="0" borderId="8" xfId="0" applyFont="1" applyBorder="1" applyAlignment="1">
      <alignment horizontal="centerContinuous"/>
    </xf>
    <xf numFmtId="37" fontId="13" fillId="0" borderId="2" xfId="0" applyFont="1" applyBorder="1" applyAlignment="1">
      <alignment horizontal="centerContinuous"/>
    </xf>
    <xf numFmtId="37" fontId="25" fillId="0" borderId="1" xfId="0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2" xfId="0" quotePrefix="1" applyFont="1" applyBorder="1" applyAlignment="1">
      <alignment horizontal="left"/>
    </xf>
    <xf numFmtId="37" fontId="25" fillId="0" borderId="12" xfId="0" applyFont="1" applyBorder="1"/>
    <xf numFmtId="37" fontId="13" fillId="0" borderId="4" xfId="0" applyFont="1" applyBorder="1"/>
    <xf numFmtId="37" fontId="25" fillId="0" borderId="8" xfId="0" quotePrefix="1" applyFont="1" applyBorder="1" applyAlignment="1">
      <alignment horizontal="left"/>
    </xf>
    <xf numFmtId="37" fontId="13" fillId="0" borderId="2" xfId="0" applyFont="1" applyBorder="1"/>
    <xf numFmtId="37" fontId="13" fillId="0" borderId="3" xfId="0" applyFont="1" applyBorder="1"/>
    <xf numFmtId="37" fontId="25" fillId="0" borderId="0" xfId="0" applyFont="1" applyAlignment="1">
      <alignment horizontal="left"/>
    </xf>
    <xf numFmtId="37" fontId="13" fillId="2" borderId="0" xfId="0" applyFont="1" applyFill="1"/>
    <xf numFmtId="37" fontId="13" fillId="2" borderId="4" xfId="0" applyFont="1" applyFill="1" applyBorder="1"/>
    <xf numFmtId="37" fontId="13" fillId="0" borderId="9" xfId="0" applyFont="1" applyBorder="1"/>
    <xf numFmtId="37" fontId="25" fillId="0" borderId="12" xfId="0" applyFont="1" applyBorder="1" applyAlignment="1">
      <alignment horizontal="left"/>
    </xf>
    <xf numFmtId="37" fontId="25" fillId="0" borderId="10" xfId="0" applyFont="1" applyBorder="1" applyAlignment="1">
      <alignment horizontal="right"/>
    </xf>
    <xf numFmtId="37" fontId="13" fillId="2" borderId="12" xfId="0" applyFont="1" applyFill="1" applyBorder="1"/>
    <xf numFmtId="37" fontId="13" fillId="2" borderId="10" xfId="0" applyFont="1" applyFill="1" applyBorder="1"/>
    <xf numFmtId="37" fontId="17" fillId="0" borderId="0" xfId="0" quotePrefix="1" applyFont="1" applyAlignment="1">
      <alignment horizontal="right"/>
    </xf>
    <xf numFmtId="37" fontId="17" fillId="0" borderId="16" xfId="0" applyFont="1" applyBorder="1"/>
    <xf numFmtId="37" fontId="17" fillId="0" borderId="17" xfId="0" applyFont="1" applyBorder="1"/>
    <xf numFmtId="37" fontId="17" fillId="0" borderId="18" xfId="0" applyFont="1" applyBorder="1"/>
    <xf numFmtId="37" fontId="17" fillId="0" borderId="19" xfId="0" applyFont="1" applyBorder="1"/>
    <xf numFmtId="37" fontId="17" fillId="0" borderId="20" xfId="0" applyFont="1" applyBorder="1"/>
    <xf numFmtId="37" fontId="17" fillId="0" borderId="21" xfId="0" applyFont="1" applyBorder="1"/>
    <xf numFmtId="37" fontId="17" fillId="0" borderId="22" xfId="0" applyFont="1" applyBorder="1"/>
    <xf numFmtId="37" fontId="17" fillId="0" borderId="23" xfId="0" applyFont="1" applyBorder="1"/>
    <xf numFmtId="37" fontId="17" fillId="0" borderId="17" xfId="0" applyFont="1" applyBorder="1" applyAlignment="1">
      <alignment horizontal="center"/>
    </xf>
    <xf numFmtId="37" fontId="17" fillId="0" borderId="17" xfId="0" applyFont="1" applyBorder="1" applyAlignment="1">
      <alignment horizontal="right"/>
    </xf>
    <xf numFmtId="37" fontId="17" fillId="0" borderId="24" xfId="0" applyFont="1" applyBorder="1"/>
    <xf numFmtId="37" fontId="17" fillId="0" borderId="8" xfId="0" applyFont="1" applyBorder="1"/>
    <xf numFmtId="37" fontId="17" fillId="0" borderId="8" xfId="0" applyFont="1" applyBorder="1" applyAlignment="1">
      <alignment horizontal="center"/>
    </xf>
    <xf numFmtId="37" fontId="17" fillId="0" borderId="25" xfId="0" applyFont="1" applyBorder="1"/>
    <xf numFmtId="37" fontId="17" fillId="0" borderId="26" xfId="0" applyFont="1" applyBorder="1"/>
    <xf numFmtId="37" fontId="17" fillId="0" borderId="6" xfId="0" applyFont="1" applyBorder="1"/>
    <xf numFmtId="37" fontId="17" fillId="0" borderId="27" xfId="0" applyFont="1" applyBorder="1"/>
    <xf numFmtId="37" fontId="17" fillId="0" borderId="28" xfId="0" quotePrefix="1" applyFont="1" applyBorder="1" applyAlignment="1">
      <alignment horizontal="left"/>
    </xf>
    <xf numFmtId="37" fontId="17" fillId="0" borderId="12" xfId="0" applyFont="1" applyBorder="1"/>
    <xf numFmtId="37" fontId="17" fillId="0" borderId="29" xfId="0" applyFont="1" applyBorder="1"/>
    <xf numFmtId="37" fontId="17" fillId="0" borderId="28" xfId="0" applyFont="1" applyBorder="1" applyAlignment="1">
      <alignment horizontal="center"/>
    </xf>
    <xf numFmtId="37" fontId="17" fillId="0" borderId="30" xfId="0" applyFont="1" applyBorder="1"/>
    <xf numFmtId="37" fontId="17" fillId="0" borderId="31" xfId="0" applyFont="1" applyBorder="1"/>
    <xf numFmtId="37" fontId="17" fillId="0" borderId="31" xfId="0" applyFont="1" applyBorder="1" applyAlignment="1">
      <alignment horizontal="center"/>
    </xf>
    <xf numFmtId="37" fontId="17" fillId="0" borderId="32" xfId="0" applyFont="1" applyBorder="1"/>
    <xf numFmtId="37" fontId="25" fillId="0" borderId="0" xfId="0" quotePrefix="1" applyFont="1" applyAlignment="1">
      <alignment horizontal="left"/>
    </xf>
    <xf numFmtId="37" fontId="25" fillId="0" borderId="5" xfId="0" applyFont="1" applyBorder="1" applyAlignment="1">
      <alignment horizontal="centerContinuous"/>
    </xf>
    <xf numFmtId="37" fontId="13" fillId="0" borderId="6" xfId="0" applyFont="1" applyBorder="1" applyAlignment="1">
      <alignment horizontal="centerContinuous"/>
    </xf>
    <xf numFmtId="37" fontId="13" fillId="0" borderId="7" xfId="0" applyFont="1" applyBorder="1" applyAlignment="1">
      <alignment horizontal="centerContinuous"/>
    </xf>
    <xf numFmtId="37" fontId="25" fillId="0" borderId="11" xfId="0" applyFont="1" applyBorder="1"/>
    <xf numFmtId="37" fontId="25" fillId="0" borderId="2" xfId="0" quotePrefix="1" applyFont="1" applyBorder="1" applyAlignment="1">
      <alignment horizontal="centerContinuous"/>
    </xf>
    <xf numFmtId="37" fontId="25" fillId="0" borderId="3" xfId="0" applyFont="1" applyBorder="1" applyAlignment="1">
      <alignment horizontal="center"/>
    </xf>
    <xf numFmtId="37" fontId="25" fillId="0" borderId="2" xfId="0" quotePrefix="1" applyFont="1" applyBorder="1"/>
    <xf numFmtId="37" fontId="25" fillId="0" borderId="13" xfId="0" applyFont="1" applyBorder="1" applyAlignment="1">
      <alignment horizontal="center"/>
    </xf>
    <xf numFmtId="37" fontId="25" fillId="0" borderId="0" xfId="0" quotePrefix="1" applyFont="1"/>
    <xf numFmtId="37" fontId="25" fillId="0" borderId="4" xfId="0" quotePrefix="1" applyFont="1" applyBorder="1"/>
    <xf numFmtId="37" fontId="25" fillId="0" borderId="13" xfId="0" applyFont="1" applyBorder="1" applyAlignment="1">
      <alignment horizontal="centerContinuous"/>
    </xf>
    <xf numFmtId="37" fontId="13" fillId="0" borderId="4" xfId="0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4" xfId="0" applyFont="1" applyBorder="1" applyAlignment="1">
      <alignment horizontal="left"/>
    </xf>
    <xf numFmtId="37" fontId="13" fillId="0" borderId="12" xfId="0" applyFont="1" applyBorder="1"/>
    <xf numFmtId="37" fontId="13" fillId="0" borderId="7" xfId="0" applyFont="1" applyBorder="1"/>
    <xf numFmtId="37" fontId="13" fillId="0" borderId="15" xfId="0" applyFont="1" applyBorder="1"/>
    <xf numFmtId="37" fontId="25" fillId="0" borderId="12" xfId="0" quotePrefix="1" applyFont="1" applyBorder="1" applyAlignment="1">
      <alignment horizontal="left"/>
    </xf>
    <xf numFmtId="37" fontId="13" fillId="0" borderId="12" xfId="0" quotePrefix="1" applyFont="1" applyBorder="1"/>
    <xf numFmtId="37" fontId="13" fillId="0" borderId="12" xfId="0" quotePrefix="1" applyFont="1" applyBorder="1" applyAlignment="1">
      <alignment horizontal="left"/>
    </xf>
    <xf numFmtId="37" fontId="25" fillId="0" borderId="0" xfId="0" applyFont="1" applyAlignment="1">
      <alignment horizontal="centerContinuous"/>
    </xf>
    <xf numFmtId="37" fontId="25" fillId="0" borderId="0" xfId="0" quotePrefix="1" applyFont="1" applyAlignment="1">
      <alignment horizontal="center"/>
    </xf>
    <xf numFmtId="37" fontId="25" fillId="0" borderId="9" xfId="0" quotePrefix="1" applyFont="1" applyBorder="1"/>
    <xf numFmtId="37" fontId="25" fillId="0" borderId="9" xfId="0" applyFont="1" applyBorder="1"/>
    <xf numFmtId="37" fontId="13" fillId="0" borderId="1" xfId="0" applyFont="1" applyBorder="1"/>
    <xf numFmtId="37" fontId="25" fillId="0" borderId="4" xfId="0" applyFont="1" applyBorder="1" applyAlignment="1">
      <alignment horizontal="centerContinuous"/>
    </xf>
    <xf numFmtId="37" fontId="25" fillId="0" borderId="6" xfId="0" applyFont="1" applyBorder="1" applyAlignment="1">
      <alignment horizontal="centerContinuous"/>
    </xf>
    <xf numFmtId="37" fontId="25" fillId="0" borderId="1" xfId="0" applyFont="1" applyBorder="1" applyAlignment="1">
      <alignment horizontal="centerContinuous"/>
    </xf>
    <xf numFmtId="37" fontId="13" fillId="0" borderId="0" xfId="0" quotePrefix="1" applyFont="1" applyAlignment="1">
      <alignment horizontal="left"/>
    </xf>
    <xf numFmtId="37" fontId="25" fillId="0" borderId="7" xfId="0" applyFont="1" applyBorder="1"/>
    <xf numFmtId="37" fontId="25" fillId="0" borderId="7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 applyAlignment="1">
      <alignment horizontal="center"/>
    </xf>
    <xf numFmtId="37" fontId="25" fillId="0" borderId="3" xfId="0" applyFont="1" applyBorder="1" applyAlignment="1">
      <alignment horizontal="centerContinuous"/>
    </xf>
    <xf numFmtId="37" fontId="25" fillId="2" borderId="2" xfId="0" applyFont="1" applyFill="1" applyBorder="1"/>
    <xf numFmtId="37" fontId="25" fillId="0" borderId="10" xfId="0" applyFont="1" applyBorder="1"/>
    <xf numFmtId="37" fontId="25" fillId="0" borderId="10" xfId="0" applyFont="1" applyBorder="1" applyAlignment="1">
      <alignment horizontal="center"/>
    </xf>
    <xf numFmtId="164" fontId="25" fillId="0" borderId="2" xfId="0" applyNumberFormat="1" applyFont="1" applyBorder="1"/>
    <xf numFmtId="37" fontId="25" fillId="0" borderId="0" xfId="0" applyFont="1" applyAlignment="1">
      <alignment horizontal="center"/>
    </xf>
    <xf numFmtId="164" fontId="25" fillId="0" borderId="2" xfId="0" applyNumberFormat="1" applyFont="1" applyBorder="1" applyAlignment="1">
      <alignment horizontal="right"/>
    </xf>
    <xf numFmtId="164" fontId="25" fillId="0" borderId="1" xfId="0" applyNumberFormat="1" applyFont="1" applyBorder="1"/>
    <xf numFmtId="164" fontId="25" fillId="0" borderId="3" xfId="0" applyNumberFormat="1" applyFont="1" applyBorder="1"/>
    <xf numFmtId="164" fontId="25" fillId="0" borderId="2" xfId="0" quotePrefix="1" applyNumberFormat="1" applyFont="1" applyBorder="1" applyAlignment="1">
      <alignment horizontal="left"/>
    </xf>
    <xf numFmtId="37" fontId="25" fillId="0" borderId="14" xfId="0" applyFont="1" applyBorder="1" applyAlignment="1">
      <alignment horizontal="center"/>
    </xf>
    <xf numFmtId="37" fontId="25" fillId="0" borderId="8" xfId="0" applyFont="1" applyBorder="1" applyAlignment="1">
      <alignment horizontal="center"/>
    </xf>
    <xf numFmtId="37" fontId="25" fillId="0" borderId="14" xfId="0" applyFont="1" applyBorder="1"/>
    <xf numFmtId="37" fontId="13" fillId="0" borderId="14" xfId="0" applyFont="1" applyBorder="1"/>
    <xf numFmtId="37" fontId="26" fillId="0" borderId="0" xfId="0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26" fillId="0" borderId="0" xfId="0" applyFont="1"/>
    <xf numFmtId="37" fontId="26" fillId="0" borderId="5" xfId="0" applyFont="1" applyBorder="1"/>
    <xf numFmtId="37" fontId="26" fillId="0" borderId="6" xfId="0" quotePrefix="1" applyFont="1" applyBorder="1" applyAlignment="1">
      <alignment horizontal="centerContinuous"/>
    </xf>
    <xf numFmtId="37" fontId="26" fillId="0" borderId="7" xfId="0" applyFont="1" applyBorder="1" applyAlignment="1">
      <alignment horizontal="centerContinuous"/>
    </xf>
    <xf numFmtId="37" fontId="26" fillId="0" borderId="1" xfId="0" applyFont="1" applyBorder="1"/>
    <xf numFmtId="37" fontId="26" fillId="0" borderId="2" xfId="0" applyFont="1" applyBorder="1" applyAlignment="1">
      <alignment horizontal="centerContinuous"/>
    </xf>
    <xf numFmtId="37" fontId="26" fillId="0" borderId="2" xfId="0" applyFont="1" applyBorder="1"/>
    <xf numFmtId="37" fontId="26" fillId="0" borderId="8" xfId="0" applyFont="1" applyBorder="1" applyAlignment="1">
      <alignment horizontal="centerContinuous"/>
    </xf>
    <xf numFmtId="37" fontId="26" fillId="0" borderId="8" xfId="0" applyFont="1" applyBorder="1"/>
    <xf numFmtId="37" fontId="26" fillId="0" borderId="9" xfId="0" applyFont="1" applyBorder="1"/>
    <xf numFmtId="37" fontId="26" fillId="0" borderId="10" xfId="0" applyFont="1" applyBorder="1"/>
    <xf numFmtId="37" fontId="26" fillId="0" borderId="11" xfId="0" applyFont="1" applyBorder="1"/>
    <xf numFmtId="37" fontId="26" fillId="0" borderId="6" xfId="0" applyFont="1" applyBorder="1" applyAlignment="1">
      <alignment horizontal="centerContinuous"/>
    </xf>
    <xf numFmtId="37" fontId="26" fillId="0" borderId="3" xfId="0" applyFont="1" applyBorder="1"/>
    <xf numFmtId="37" fontId="26" fillId="0" borderId="4" xfId="0" applyFont="1" applyBorder="1" applyAlignment="1">
      <alignment horizontal="centerContinuous"/>
    </xf>
    <xf numFmtId="37" fontId="26" fillId="0" borderId="2" xfId="0" quotePrefix="1" applyFont="1" applyBorder="1" applyAlignment="1">
      <alignment horizontal="center"/>
    </xf>
    <xf numFmtId="37" fontId="26" fillId="0" borderId="6" xfId="0" applyFont="1" applyBorder="1" applyAlignment="1">
      <alignment horizontal="center"/>
    </xf>
    <xf numFmtId="37" fontId="26" fillId="0" borderId="7" xfId="0" applyFont="1" applyBorder="1" applyAlignment="1">
      <alignment horizontal="center"/>
    </xf>
    <xf numFmtId="37" fontId="26" fillId="0" borderId="8" xfId="0" applyFont="1" applyBorder="1" applyAlignment="1">
      <alignment horizontal="left"/>
    </xf>
    <xf numFmtId="37" fontId="26" fillId="0" borderId="2" xfId="0" quotePrefix="1" applyFont="1" applyBorder="1"/>
    <xf numFmtId="37" fontId="10" fillId="0" borderId="2" xfId="0" applyFont="1" applyBorder="1"/>
    <xf numFmtId="37" fontId="10" fillId="0" borderId="2" xfId="0" quotePrefix="1" applyFont="1" applyBorder="1"/>
    <xf numFmtId="37" fontId="10" fillId="0" borderId="2" xfId="0" applyFont="1" applyBorder="1" applyAlignment="1">
      <alignment horizontal="left" indent="1"/>
    </xf>
    <xf numFmtId="37" fontId="26" fillId="0" borderId="2" xfId="0" applyFont="1" applyBorder="1" applyAlignment="1">
      <alignment horizontal="left" indent="1"/>
    </xf>
    <xf numFmtId="37" fontId="26" fillId="0" borderId="12" xfId="0" applyFont="1" applyBorder="1"/>
    <xf numFmtId="37" fontId="26" fillId="0" borderId="1" xfId="0" applyFont="1" applyBorder="1" applyAlignment="1">
      <alignment horizontal="right"/>
    </xf>
    <xf numFmtId="37" fontId="17" fillId="0" borderId="14" xfId="0" applyFont="1" applyBorder="1"/>
    <xf numFmtId="37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2" fontId="17" fillId="0" borderId="0" xfId="0" applyNumberFormat="1" applyFont="1"/>
    <xf numFmtId="37" fontId="28" fillId="0" borderId="0" xfId="0" applyFont="1"/>
    <xf numFmtId="43" fontId="17" fillId="6" borderId="0" xfId="547" applyFont="1" applyFill="1"/>
    <xf numFmtId="37" fontId="22" fillId="6" borderId="0" xfId="0" applyFont="1" applyFill="1"/>
    <xf numFmtId="2" fontId="13" fillId="0" borderId="0" xfId="0" applyNumberFormat="1" applyFont="1"/>
    <xf numFmtId="37" fontId="28" fillId="0" borderId="0" xfId="0" applyFont="1" applyProtection="1">
      <protection locked="0"/>
    </xf>
    <xf numFmtId="2" fontId="17" fillId="3" borderId="0" xfId="0" quotePrefix="1" applyNumberFormat="1" applyFont="1" applyFill="1" applyAlignment="1">
      <alignment horizontal="left"/>
    </xf>
    <xf numFmtId="2" fontId="17" fillId="3" borderId="0" xfId="0" applyNumberFormat="1" applyFont="1" applyFill="1"/>
    <xf numFmtId="2" fontId="17" fillId="3" borderId="0" xfId="0" quotePrefix="1" applyNumberFormat="1" applyFont="1" applyFill="1" applyAlignment="1">
      <alignment horizontal="fill"/>
    </xf>
    <xf numFmtId="37" fontId="28" fillId="0" borderId="0" xfId="0" applyFont="1" applyAlignment="1">
      <alignment horizontal="center"/>
    </xf>
    <xf numFmtId="37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quotePrefix="1" applyFont="1" applyAlignment="1">
      <alignment horizontal="left"/>
    </xf>
    <xf numFmtId="37" fontId="28" fillId="7" borderId="0" xfId="0" applyFont="1" applyFill="1"/>
    <xf numFmtId="37" fontId="27" fillId="0" borderId="0" xfId="0" applyFont="1"/>
    <xf numFmtId="164" fontId="28" fillId="0" borderId="0" xfId="0" applyNumberFormat="1" applyFont="1" applyAlignment="1">
      <alignment horizontal="left"/>
    </xf>
    <xf numFmtId="37" fontId="28" fillId="8" borderId="0" xfId="0" applyFont="1" applyFill="1"/>
    <xf numFmtId="37" fontId="28" fillId="8" borderId="0" xfId="0" applyFont="1" applyFill="1" applyAlignment="1">
      <alignment horizontal="center"/>
    </xf>
    <xf numFmtId="37" fontId="28" fillId="9" borderId="0" xfId="0" applyFont="1" applyFill="1"/>
    <xf numFmtId="37" fontId="28" fillId="9" borderId="0" xfId="0" applyFont="1" applyFill="1" applyAlignment="1">
      <alignment horizontal="left"/>
    </xf>
    <xf numFmtId="37" fontId="28" fillId="9" borderId="0" xfId="0" applyFont="1" applyFill="1" applyAlignment="1">
      <alignment horizontal="center"/>
    </xf>
    <xf numFmtId="39" fontId="28" fillId="9" borderId="0" xfId="0" applyNumberFormat="1" applyFont="1" applyFill="1"/>
    <xf numFmtId="39" fontId="28" fillId="8" borderId="0" xfId="0" applyNumberFormat="1" applyFont="1" applyFill="1"/>
    <xf numFmtId="37" fontId="17" fillId="6" borderId="0" xfId="0" quotePrefix="1" applyFont="1" applyFill="1" applyAlignment="1">
      <alignment horizontal="fill"/>
    </xf>
    <xf numFmtId="38" fontId="17" fillId="6" borderId="0" xfId="0" applyNumberFormat="1" applyFont="1" applyFill="1"/>
    <xf numFmtId="39" fontId="17" fillId="6" borderId="0" xfId="0" applyNumberFormat="1" applyFont="1" applyFill="1"/>
    <xf numFmtId="2" fontId="17" fillId="6" borderId="0" xfId="0" applyNumberFormat="1" applyFont="1" applyFill="1"/>
    <xf numFmtId="37" fontId="13" fillId="0" borderId="0" xfId="0" applyFont="1" applyAlignment="1">
      <alignment vertical="center"/>
    </xf>
    <xf numFmtId="37" fontId="13" fillId="0" borderId="1" xfId="0" applyFont="1" applyBorder="1" applyAlignment="1">
      <alignment vertical="center"/>
    </xf>
    <xf numFmtId="37" fontId="29" fillId="0" borderId="1" xfId="0" applyFont="1" applyBorder="1"/>
    <xf numFmtId="37" fontId="29" fillId="0" borderId="0" xfId="0" applyFont="1" applyAlignment="1">
      <alignment horizontal="centerContinuous"/>
    </xf>
    <xf numFmtId="37" fontId="30" fillId="0" borderId="0" xfId="0" applyFont="1" applyAlignment="1">
      <alignment horizontal="centerContinuous"/>
    </xf>
    <xf numFmtId="37" fontId="30" fillId="0" borderId="0" xfId="0" applyFont="1"/>
    <xf numFmtId="37" fontId="29" fillId="0" borderId="0" xfId="0" applyFont="1"/>
    <xf numFmtId="37" fontId="29" fillId="0" borderId="0" xfId="0" quotePrefix="1" applyFont="1" applyAlignment="1">
      <alignment horizontal="right"/>
    </xf>
    <xf numFmtId="37" fontId="30" fillId="0" borderId="0" xfId="0" quotePrefix="1" applyFont="1"/>
    <xf numFmtId="37" fontId="31" fillId="0" borderId="0" xfId="0" applyFont="1"/>
    <xf numFmtId="37" fontId="29" fillId="0" borderId="2" xfId="0" applyFont="1" applyBorder="1"/>
    <xf numFmtId="37" fontId="29" fillId="0" borderId="2" xfId="0" quotePrefix="1" applyFont="1" applyBorder="1" applyAlignment="1">
      <alignment horizontal="center"/>
    </xf>
    <xf numFmtId="37" fontId="29" fillId="0" borderId="2" xfId="0" applyFont="1" applyBorder="1" applyAlignment="1">
      <alignment horizontal="center"/>
    </xf>
    <xf numFmtId="37" fontId="29" fillId="0" borderId="3" xfId="0" applyFont="1" applyBorder="1"/>
    <xf numFmtId="37" fontId="29" fillId="0" borderId="4" xfId="0" applyFont="1" applyBorder="1"/>
    <xf numFmtId="37" fontId="29" fillId="0" borderId="4" xfId="0" quotePrefix="1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9" fillId="0" borderId="2" xfId="0" applyNumberFormat="1" applyFont="1" applyBorder="1"/>
    <xf numFmtId="37" fontId="29" fillId="0" borderId="2" xfId="0" quotePrefix="1" applyFont="1" applyBorder="1"/>
    <xf numFmtId="37" fontId="29" fillId="4" borderId="2" xfId="0" applyFont="1" applyFill="1" applyBorder="1"/>
    <xf numFmtId="37" fontId="29" fillId="5" borderId="2" xfId="0" applyFont="1" applyFill="1" applyBorder="1"/>
    <xf numFmtId="37" fontId="32" fillId="0" borderId="0" xfId="0" applyFont="1"/>
    <xf numFmtId="37" fontId="29" fillId="5" borderId="2" xfId="0" applyFont="1" applyFill="1" applyBorder="1" applyAlignment="1">
      <alignment horizontal="center"/>
    </xf>
    <xf numFmtId="37" fontId="33" fillId="0" borderId="0" xfId="0" applyFont="1"/>
    <xf numFmtId="37" fontId="29" fillId="0" borderId="2" xfId="0" quotePrefix="1" applyFont="1" applyBorder="1" applyAlignment="1">
      <alignment horizontal="left"/>
    </xf>
    <xf numFmtId="37" fontId="29" fillId="5" borderId="2" xfId="0" quotePrefix="1" applyFont="1" applyFill="1" applyBorder="1" applyAlignment="1">
      <alignment horizontal="center"/>
    </xf>
    <xf numFmtId="37" fontId="30" fillId="0" borderId="10" xfId="0" applyFont="1" applyBorder="1"/>
    <xf numFmtId="37" fontId="29" fillId="5" borderId="2" xfId="0" quotePrefix="1" applyFont="1" applyFill="1" applyBorder="1"/>
    <xf numFmtId="39" fontId="29" fillId="5" borderId="2" xfId="0" quotePrefix="1" applyNumberFormat="1" applyFont="1" applyFill="1" applyBorder="1" applyAlignment="1">
      <alignment horizontal="center"/>
    </xf>
    <xf numFmtId="3" fontId="29" fillId="0" borderId="2" xfId="0" applyNumberFormat="1" applyFont="1" applyBorder="1"/>
    <xf numFmtId="37" fontId="30" fillId="0" borderId="2" xfId="0" applyFont="1" applyBorder="1" applyAlignment="1">
      <alignment horizontal="center"/>
    </xf>
    <xf numFmtId="37" fontId="30" fillId="0" borderId="4" xfId="0" applyFont="1" applyBorder="1" applyAlignment="1">
      <alignment horizontal="center"/>
    </xf>
    <xf numFmtId="39" fontId="29" fillId="5" borderId="2" xfId="0" applyNumberFormat="1" applyFont="1" applyFill="1" applyBorder="1"/>
    <xf numFmtId="2" fontId="29" fillId="0" borderId="2" xfId="0" applyNumberFormat="1" applyFont="1" applyBorder="1"/>
    <xf numFmtId="3" fontId="29" fillId="5" borderId="2" xfId="0" applyNumberFormat="1" applyFont="1" applyFill="1" applyBorder="1"/>
    <xf numFmtId="37" fontId="17" fillId="6" borderId="0" xfId="547" applyNumberFormat="1" applyFont="1" applyFill="1"/>
    <xf numFmtId="0" fontId="17" fillId="3" borderId="0" xfId="0" quotePrefix="1" applyNumberFormat="1" applyFont="1" applyFill="1" applyAlignment="1">
      <alignment horizontal="fill"/>
    </xf>
    <xf numFmtId="39" fontId="17" fillId="3" borderId="0" xfId="0" quotePrefix="1" applyNumberFormat="1" applyFont="1" applyFill="1" applyAlignment="1">
      <alignment horizontal="fill"/>
    </xf>
    <xf numFmtId="0" fontId="18" fillId="0" borderId="0" xfId="631" applyFont="1">
      <alignment vertical="top"/>
      <protection locked="0"/>
    </xf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48" fillId="0" borderId="0" xfId="0" applyFont="1"/>
    <xf numFmtId="2" fontId="17" fillId="0" borderId="0" xfId="0" applyNumberFormat="1" applyFont="1" applyAlignment="1">
      <alignment horizontal="right"/>
    </xf>
    <xf numFmtId="37" fontId="19" fillId="30" borderId="1" xfId="0" applyFont="1" applyFill="1" applyBorder="1" applyProtection="1">
      <protection locked="0"/>
    </xf>
    <xf numFmtId="37" fontId="19" fillId="30" borderId="1" xfId="0" quotePrefix="1" applyFont="1" applyFill="1" applyBorder="1" applyProtection="1">
      <protection locked="0"/>
    </xf>
    <xf numFmtId="2" fontId="19" fillId="30" borderId="1" xfId="547" quotePrefix="1" applyNumberFormat="1" applyFont="1" applyFill="1" applyBorder="1" applyProtection="1">
      <protection locked="0"/>
    </xf>
    <xf numFmtId="37" fontId="19" fillId="30" borderId="1" xfId="547" quotePrefix="1" applyNumberFormat="1" applyFont="1" applyFill="1" applyBorder="1" applyProtection="1">
      <protection locked="0"/>
    </xf>
    <xf numFmtId="37" fontId="19" fillId="30" borderId="1" xfId="547" applyNumberFormat="1" applyFont="1" applyFill="1" applyBorder="1" applyProtection="1">
      <protection locked="0"/>
    </xf>
    <xf numFmtId="2" fontId="19" fillId="30" borderId="1" xfId="0" quotePrefix="1" applyNumberFormat="1" applyFont="1" applyFill="1" applyBorder="1" applyProtection="1">
      <protection locked="0"/>
    </xf>
    <xf numFmtId="2" fontId="19" fillId="30" borderId="1" xfId="939" quotePrefix="1" applyNumberFormat="1" applyFont="1" applyFill="1" applyBorder="1" applyProtection="1">
      <protection locked="0"/>
    </xf>
    <xf numFmtId="2" fontId="19" fillId="30" borderId="1" xfId="547" applyNumberFormat="1" applyFont="1" applyFill="1" applyBorder="1" applyProtection="1">
      <protection locked="0"/>
    </xf>
    <xf numFmtId="37" fontId="19" fillId="30" borderId="1" xfId="939" quotePrefix="1" applyNumberFormat="1" applyFont="1" applyFill="1" applyBorder="1" applyProtection="1">
      <protection locked="0"/>
    </xf>
    <xf numFmtId="1" fontId="19" fillId="30" borderId="1" xfId="0" quotePrefix="1" applyNumberFormat="1" applyFont="1" applyFill="1" applyBorder="1" applyProtection="1">
      <protection locked="0"/>
    </xf>
    <xf numFmtId="37" fontId="19" fillId="29" borderId="1" xfId="0" quotePrefix="1" applyFont="1" applyFill="1" applyBorder="1" applyProtection="1">
      <protection locked="0"/>
    </xf>
    <xf numFmtId="167" fontId="19" fillId="29" borderId="1" xfId="0" quotePrefix="1" applyNumberFormat="1" applyFont="1" applyFill="1" applyBorder="1" applyProtection="1">
      <protection locked="0"/>
    </xf>
    <xf numFmtId="38" fontId="19" fillId="29" borderId="8" xfId="0" applyNumberFormat="1" applyFont="1" applyFill="1" applyBorder="1" applyProtection="1">
      <protection locked="0"/>
    </xf>
    <xf numFmtId="38" fontId="19" fillId="29" borderId="2" xfId="0" applyNumberFormat="1" applyFont="1" applyFill="1" applyBorder="1" applyProtection="1">
      <protection locked="0"/>
    </xf>
    <xf numFmtId="38" fontId="19" fillId="29" borderId="1" xfId="0" quotePrefix="1" applyNumberFormat="1" applyFont="1" applyFill="1" applyBorder="1" applyAlignment="1" applyProtection="1">
      <alignment horizontal="left"/>
      <protection locked="0"/>
    </xf>
    <xf numFmtId="38" fontId="19" fillId="29" borderId="14" xfId="0" applyNumberFormat="1" applyFont="1" applyFill="1" applyBorder="1" applyProtection="1">
      <protection locked="0"/>
    </xf>
    <xf numFmtId="38" fontId="19" fillId="29" borderId="14" xfId="0" quotePrefix="1" applyNumberFormat="1" applyFont="1" applyFill="1" applyBorder="1" applyProtection="1">
      <protection locked="0"/>
    </xf>
    <xf numFmtId="166" fontId="19" fillId="29" borderId="14" xfId="0" applyNumberFormat="1" applyFont="1" applyFill="1" applyBorder="1" applyAlignment="1" applyProtection="1">
      <alignment horizontal="left"/>
      <protection locked="0"/>
    </xf>
    <xf numFmtId="49" fontId="19" fillId="29" borderId="1" xfId="0" quotePrefix="1" applyNumberFormat="1" applyFont="1" applyFill="1" applyBorder="1" applyProtection="1">
      <protection locked="0"/>
    </xf>
    <xf numFmtId="168" fontId="19" fillId="29" borderId="1" xfId="0" quotePrefix="1" applyNumberFormat="1" applyFont="1" applyFill="1" applyBorder="1" applyAlignment="1" applyProtection="1">
      <alignment horizontal="left"/>
      <protection locked="0"/>
    </xf>
    <xf numFmtId="38" fontId="19" fillId="29" borderId="1" xfId="0" applyNumberFormat="1" applyFont="1" applyFill="1" applyBorder="1" applyProtection="1">
      <protection locked="0"/>
    </xf>
    <xf numFmtId="38" fontId="19" fillId="29" borderId="1" xfId="0" applyNumberFormat="1" applyFont="1" applyFill="1" applyBorder="1" applyAlignment="1" applyProtection="1">
      <alignment horizontal="right"/>
      <protection locked="0"/>
    </xf>
    <xf numFmtId="38" fontId="19" fillId="30" borderId="1" xfId="0" applyNumberFormat="1" applyFont="1" applyFill="1" applyBorder="1" applyProtection="1">
      <protection locked="0"/>
    </xf>
    <xf numFmtId="37" fontId="19" fillId="29" borderId="1" xfId="0" applyFont="1" applyFill="1" applyBorder="1" applyProtection="1">
      <protection locked="0"/>
    </xf>
    <xf numFmtId="38" fontId="27" fillId="29" borderId="1" xfId="0" applyNumberFormat="1" applyFont="1" applyFill="1" applyBorder="1" applyProtection="1">
      <protection locked="0"/>
    </xf>
    <xf numFmtId="38" fontId="19" fillId="29" borderId="1" xfId="0" applyNumberFormat="1" applyFont="1" applyFill="1" applyBorder="1" applyAlignment="1" applyProtection="1">
      <alignment horizontal="center"/>
      <protection locked="0"/>
    </xf>
    <xf numFmtId="37" fontId="17" fillId="29" borderId="0" xfId="0" applyFont="1" applyFill="1" applyProtection="1">
      <protection locked="0"/>
    </xf>
    <xf numFmtId="37" fontId="34" fillId="0" borderId="0" xfId="0" quotePrefix="1" applyFont="1" applyAlignment="1">
      <alignment horizontal="left"/>
    </xf>
    <xf numFmtId="37" fontId="9" fillId="0" borderId="0" xfId="0" applyFont="1"/>
    <xf numFmtId="38" fontId="9" fillId="0" borderId="0" xfId="0" applyNumberFormat="1" applyFont="1"/>
    <xf numFmtId="37" fontId="9" fillId="0" borderId="0" xfId="0" quotePrefix="1" applyFont="1" applyAlignment="1">
      <alignment horizontal="left"/>
    </xf>
    <xf numFmtId="37" fontId="8" fillId="0" borderId="0" xfId="0" quotePrefix="1" applyFont="1"/>
    <xf numFmtId="37" fontId="34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4" fillId="0" borderId="0" xfId="0" quotePrefix="1" applyFont="1" applyAlignment="1">
      <alignment vertical="center" readingOrder="1"/>
    </xf>
    <xf numFmtId="37" fontId="4" fillId="0" borderId="0" xfId="0" applyFont="1" applyAlignment="1">
      <alignment vertical="center" readingOrder="1"/>
    </xf>
    <xf numFmtId="37" fontId="13" fillId="0" borderId="0" xfId="0" quotePrefix="1" applyFont="1"/>
    <xf numFmtId="37" fontId="51" fillId="0" borderId="0" xfId="0" applyFont="1" applyAlignment="1">
      <alignment vertical="center"/>
    </xf>
    <xf numFmtId="37" fontId="52" fillId="0" borderId="0" xfId="0" applyFont="1"/>
    <xf numFmtId="0" fontId="18" fillId="0" borderId="0" xfId="630" applyNumberFormat="1" applyFont="1" applyAlignment="1" applyProtection="1">
      <alignment vertical="top"/>
      <protection locked="0"/>
    </xf>
    <xf numFmtId="37" fontId="18" fillId="0" borderId="0" xfId="630" applyNumberFormat="1" applyFont="1"/>
    <xf numFmtId="37" fontId="34" fillId="30" borderId="34" xfId="0" quotePrefix="1" applyFont="1" applyFill="1" applyBorder="1" applyAlignment="1">
      <alignment horizontal="left"/>
    </xf>
    <xf numFmtId="37" fontId="3" fillId="30" borderId="35" xfId="0" applyFont="1" applyFill="1" applyBorder="1"/>
    <xf numFmtId="38" fontId="3" fillId="30" borderId="35" xfId="0" applyNumberFormat="1" applyFont="1" applyFill="1" applyBorder="1"/>
    <xf numFmtId="37" fontId="3" fillId="30" borderId="36" xfId="0" applyFont="1" applyFill="1" applyBorder="1"/>
    <xf numFmtId="37" fontId="3" fillId="30" borderId="37" xfId="0" quotePrefix="1" applyFont="1" applyFill="1" applyBorder="1" applyAlignment="1">
      <alignment vertical="center" readingOrder="1"/>
    </xf>
    <xf numFmtId="37" fontId="3" fillId="30" borderId="0" xfId="0" quotePrefix="1" applyFont="1" applyFill="1" applyAlignment="1">
      <alignment horizontal="left"/>
    </xf>
    <xf numFmtId="38" fontId="3" fillId="30" borderId="0" xfId="0" applyNumberFormat="1" applyFont="1" applyFill="1"/>
    <xf numFmtId="37" fontId="3" fillId="30" borderId="0" xfId="0" applyFont="1" applyFill="1"/>
    <xf numFmtId="37" fontId="3" fillId="30" borderId="38" xfId="0" applyFont="1" applyFill="1" applyBorder="1"/>
    <xf numFmtId="37" fontId="3" fillId="30" borderId="37" xfId="0" quotePrefix="1" applyFont="1" applyFill="1" applyBorder="1"/>
    <xf numFmtId="37" fontId="3" fillId="30" borderId="37" xfId="0" applyFont="1" applyFill="1" applyBorder="1" applyAlignment="1">
      <alignment vertical="center" readingOrder="1"/>
    </xf>
    <xf numFmtId="37" fontId="3" fillId="30" borderId="39" xfId="0" quotePrefix="1" applyFont="1" applyFill="1" applyBorder="1"/>
    <xf numFmtId="37" fontId="3" fillId="30" borderId="40" xfId="0" applyFont="1" applyFill="1" applyBorder="1"/>
    <xf numFmtId="38" fontId="3" fillId="30" borderId="40" xfId="0" applyNumberFormat="1" applyFont="1" applyFill="1" applyBorder="1"/>
    <xf numFmtId="37" fontId="3" fillId="30" borderId="41" xfId="0" applyFont="1" applyFill="1" applyBorder="1"/>
    <xf numFmtId="37" fontId="17" fillId="30" borderId="0" xfId="0" applyFont="1" applyFill="1"/>
    <xf numFmtId="37" fontId="53" fillId="30" borderId="1" xfId="0" applyFont="1" applyFill="1" applyBorder="1" applyProtection="1">
      <protection locked="0"/>
    </xf>
    <xf numFmtId="37" fontId="19" fillId="30" borderId="1" xfId="546" quotePrefix="1" applyNumberFormat="1" applyFont="1" applyFill="1" applyBorder="1" applyProtection="1">
      <protection locked="0"/>
    </xf>
    <xf numFmtId="37" fontId="17" fillId="6" borderId="0" xfId="546" applyNumberFormat="1" applyFont="1" applyFill="1"/>
    <xf numFmtId="37" fontId="19" fillId="30" borderId="1" xfId="546" applyNumberFormat="1" applyFont="1" applyFill="1" applyBorder="1" applyProtection="1">
      <protection locked="0"/>
    </xf>
    <xf numFmtId="2" fontId="19" fillId="30" borderId="1" xfId="546" quotePrefix="1" applyNumberFormat="1" applyFont="1" applyFill="1" applyBorder="1" applyProtection="1">
      <protection locked="0"/>
    </xf>
    <xf numFmtId="2" fontId="19" fillId="30" borderId="1" xfId="546" applyNumberFormat="1" applyFont="1" applyFill="1" applyBorder="1" applyProtection="1">
      <protection locked="0"/>
    </xf>
    <xf numFmtId="2" fontId="17" fillId="30" borderId="0" xfId="0" applyNumberFormat="1" applyFont="1" applyFill="1"/>
    <xf numFmtId="43" fontId="17" fillId="3" borderId="0" xfId="546" applyNumberFormat="1" applyFont="1" applyFill="1"/>
    <xf numFmtId="43" fontId="17" fillId="6" borderId="0" xfId="546" applyNumberFormat="1" applyFont="1" applyFill="1"/>
    <xf numFmtId="37" fontId="17" fillId="3" borderId="0" xfId="546" quotePrefix="1" applyNumberFormat="1" applyFont="1" applyFill="1" applyAlignment="1">
      <alignment horizontal="fill"/>
    </xf>
    <xf numFmtId="38" fontId="27" fillId="29" borderId="14" xfId="0" applyNumberFormat="1" applyFont="1" applyFill="1" applyBorder="1" applyProtection="1">
      <protection locked="0"/>
    </xf>
    <xf numFmtId="38" fontId="27" fillId="29" borderId="14" xfId="0" quotePrefix="1" applyNumberFormat="1" applyFont="1" applyFill="1" applyBorder="1" applyProtection="1">
      <protection locked="0"/>
    </xf>
    <xf numFmtId="38" fontId="27" fillId="29" borderId="1" xfId="0" quotePrefix="1" applyNumberFormat="1" applyFont="1" applyFill="1" applyBorder="1" applyAlignment="1" applyProtection="1">
      <alignment horizontal="left"/>
      <protection locked="0"/>
    </xf>
    <xf numFmtId="49" fontId="27" fillId="29" borderId="1" xfId="0" quotePrefix="1" applyNumberFormat="1" applyFont="1" applyFill="1" applyBorder="1" applyAlignment="1" applyProtection="1">
      <alignment horizontal="left"/>
      <protection locked="0"/>
    </xf>
    <xf numFmtId="0" fontId="12" fillId="30" borderId="0" xfId="630" applyNumberFormat="1" applyFont="1" applyFill="1" applyAlignment="1" applyProtection="1">
      <alignment vertical="top"/>
      <protection locked="0"/>
    </xf>
    <xf numFmtId="170" fontId="35" fillId="0" borderId="0" xfId="977" applyNumberFormat="1"/>
    <xf numFmtId="37" fontId="17" fillId="0" borderId="0" xfId="0" applyFont="1" applyProtection="1">
      <protection locked="0"/>
    </xf>
    <xf numFmtId="37" fontId="56" fillId="0" borderId="0" xfId="0" applyFont="1"/>
    <xf numFmtId="171" fontId="35" fillId="0" borderId="0" xfId="977" applyNumberFormat="1"/>
    <xf numFmtId="171" fontId="57" fillId="0" borderId="0" xfId="977" applyNumberFormat="1" applyFont="1"/>
    <xf numFmtId="171" fontId="59" fillId="0" borderId="0" xfId="977" applyNumberFormat="1" applyFont="1"/>
    <xf numFmtId="171" fontId="58" fillId="0" borderId="0" xfId="977" applyNumberFormat="1" applyFont="1"/>
    <xf numFmtId="49" fontId="57" fillId="0" borderId="0" xfId="977" applyNumberFormat="1" applyFont="1"/>
    <xf numFmtId="49" fontId="35" fillId="0" borderId="0" xfId="977" applyNumberFormat="1"/>
    <xf numFmtId="37" fontId="13" fillId="0" borderId="0" xfId="0" applyFont="1" applyAlignment="1">
      <alignment vertical="center" wrapText="1"/>
    </xf>
    <xf numFmtId="37" fontId="19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1262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2 8" xfId="1068" xr:uid="{F3BCD3F6-5C24-415B-B778-9FFDEB60701A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2 4" xfId="1200" xr:uid="{E96BA10C-0063-409A-B536-3285F044A38A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3 5" xfId="1147" xr:uid="{B0D59579-5080-46D6-A972-574A92DAFF8D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4 4" xfId="1219" xr:uid="{A24DAA66-6116-462F-9C76-E2B3794E86DD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5 4" xfId="1176" xr:uid="{61F0D33C-89E6-4218-B8CC-26B00235EC15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2 8" xfId="1069" xr:uid="{794D9276-90AA-4EEB-93BB-D7ADC4ECF534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2 4" xfId="1202" xr:uid="{B7DD8300-A653-48DC-BC4C-3AA042573B9B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3 5" xfId="1149" xr:uid="{CA30BF85-3E39-41D1-9115-04F76EC06B96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4 4" xfId="1221" xr:uid="{452DAE4D-544E-4975-A6B5-144761823D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5 4" xfId="1178" xr:uid="{AEF51E5E-D761-4863-A1D0-4209F4C73716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2 8" xfId="1070" xr:uid="{14C28E6B-31EE-4CA9-887A-D25252C52AC2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2 4" xfId="1204" xr:uid="{E2F35EA4-9940-408B-BA3D-744908B4215F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3 5" xfId="1151" xr:uid="{F48540BF-1484-4E50-B09A-858D6A07A11E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4 4" xfId="1223" xr:uid="{C29B51C7-5F8F-4F7B-8957-73E215A8B7B6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5 4" xfId="1180" xr:uid="{79B1C8A4-C8B7-4F9E-A027-3D3632DB718C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2 8" xfId="1071" xr:uid="{4040E912-6066-4B89-8E02-439BCB638991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2 4" xfId="1206" xr:uid="{6F5974DF-9898-48D9-AB23-8790D39B9DFA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3 5" xfId="1153" xr:uid="{B3B15452-6CC8-4E47-95F9-3281176DB4AA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4 4" xfId="1226" xr:uid="{89379D11-8605-4AC4-8DBF-81ED5A07D636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5 4" xfId="1182" xr:uid="{E7713B67-EEDC-49BE-9472-127F6C4C60C1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2 8" xfId="1072" xr:uid="{343E3F6B-B771-4164-AE82-9F0B7EFEE4FC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2 4" xfId="1208" xr:uid="{DB8DAE6F-8E01-4F34-B43F-5C6D828CAF49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3 5" xfId="1155" xr:uid="{35F62884-686C-4358-88D0-6F1F1D4807E4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4 4" xfId="1228" xr:uid="{94D7372E-7E5B-4E2D-AF82-97DA31A58FA8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5 4" xfId="1184" xr:uid="{5A761EA6-FF84-449A-9C28-EF3D7EF70A80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2 8" xfId="1073" xr:uid="{ABBB3E50-E08A-4817-B80F-B270F85C12F5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2 4" xfId="1210" xr:uid="{EA408234-2366-4107-8AE8-C160E467917B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3 5" xfId="1157" xr:uid="{0C556FCC-1DB6-4AA3-9FFE-985A4B1D77BB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4 4" xfId="1230" xr:uid="{899C0E57-14DF-4DF9-904D-A6EE5FE2EE86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5 4" xfId="1186" xr:uid="{9DD8B3C1-1BB4-4FE5-9630-F32000C59755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2 8" xfId="1074" xr:uid="{39EEE45B-3959-4F24-8CA5-7B053DECEFB8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2 4" xfId="1201" xr:uid="{0F1B28B3-5A43-4D2C-B5CF-8F53C98CADE0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3 5" xfId="1148" xr:uid="{43E5AF10-23F9-46EA-919C-B2C7A37269C5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4 4" xfId="1220" xr:uid="{3C6803B8-3EF3-4244-953E-E247E8ABDB06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5 4" xfId="1177" xr:uid="{5C624B2B-7F65-407B-9D1F-F08F72D977E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2 8" xfId="1075" xr:uid="{F71E152A-CCF9-4535-A845-ABA57C410C6A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2 4" xfId="1203" xr:uid="{5B9461EA-9B09-4441-A53B-D17CBEBE66D6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3 5" xfId="1150" xr:uid="{A5EA0708-4EE4-4EDD-ABF4-BD429A14504C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4 4" xfId="1222" xr:uid="{FFA3A740-CE7A-46E5-BFD6-8DE850BAB46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5 4" xfId="1179" xr:uid="{B91F4085-7CD7-4569-9F45-10C9B90C25D3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2 8" xfId="1076" xr:uid="{9B3C72A0-CE27-435E-ADB2-D905E55E9D95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2 4" xfId="1205" xr:uid="{F684450E-3E8A-42B1-9FB0-B5F57D2939C1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3 5" xfId="1152" xr:uid="{0EDE9C5B-4645-4C63-820A-1ABDD6E4AB8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4 4" xfId="1224" xr:uid="{DE41D3DC-9F49-44C7-BCF6-CABE80B0CCEB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5 4" xfId="1181" xr:uid="{D720B338-50C7-4773-AF3D-311ACD2099DC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2 8" xfId="1077" xr:uid="{0BC64419-6906-48E4-B52F-43AC12C162BC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2 4" xfId="1207" xr:uid="{7BE847BC-C1DB-4480-8FE1-C26F5F133C74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3 5" xfId="1154" xr:uid="{92A56DED-EC17-4BA8-9C7C-91D3322F795D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4 4" xfId="1227" xr:uid="{959DAA9B-1237-45EA-A150-01B847655C95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5 4" xfId="1183" xr:uid="{335DB9F7-66FA-4389-ADE9-BC818DF6973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2 8" xfId="1078" xr:uid="{2EF5438D-7903-4467-944D-25AD21F05AC8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2 4" xfId="1209" xr:uid="{00516C8A-8926-4B69-ACBC-66A485E84C5C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3 5" xfId="1156" xr:uid="{2A3BB687-B8CD-438B-A712-4B041B72001D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4 4" xfId="1229" xr:uid="{B75C2968-02C8-4725-BD85-F83AF8C8C015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5 4" xfId="1185" xr:uid="{3A1541B2-0BCB-43B7-BE25-59760764E18E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2 8" xfId="1079" xr:uid="{E34804BA-F98D-4E9C-BFF0-733260C8DF2B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2 4" xfId="1211" xr:uid="{B6B130D7-E792-47BC-B53F-8182F9CFBB58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3 5" xfId="1158" xr:uid="{4C8577A5-C772-4187-B5E8-960EA7DD6D48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4 4" xfId="1231" xr:uid="{904EB832-119B-482F-96DF-CEAA385711DB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5 4" xfId="1187" xr:uid="{02F17DF1-232E-4FA8-B91D-2271D619424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2 4" xfId="1080" xr:uid="{718C0AD8-13FF-434E-89F7-EB0DE5902228}"/>
    <cellStyle name="60% - Accent1 3" xfId="509" xr:uid="{13272442-8E20-479A-B6A1-272B74D122AD}"/>
    <cellStyle name="60% - Accent1 3 2" xfId="1060" xr:uid="{E2764B32-85B4-43BF-A07A-EFA82DDF2297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2 4" xfId="1081" xr:uid="{3E850FF9-2FCF-43A5-A4A6-F6DC5349FF81}"/>
    <cellStyle name="60% - Accent2 3" xfId="516" xr:uid="{7AEFAA1E-B0F5-4308-A2D4-8AE474FEDD4D}"/>
    <cellStyle name="60% - Accent2 3 2" xfId="1061" xr:uid="{27B99EF0-DA95-4FCE-8EED-26B7E1841DA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2 4" xfId="1082" xr:uid="{6589CEE5-185A-4F19-89F6-B452A7A9C218}"/>
    <cellStyle name="60% - Accent3 3" xfId="523" xr:uid="{E4C103D5-7C43-4C77-A5F5-4DA3667899E0}"/>
    <cellStyle name="60% - Accent3 3 2" xfId="1062" xr:uid="{E2327B7F-B349-43FD-B809-71D1BF84922A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2 4" xfId="1083" xr:uid="{33088997-1510-441F-94CF-F00512582E07}"/>
    <cellStyle name="60% - Accent4 3" xfId="530" xr:uid="{0765500A-69BD-4FC9-8767-6593BFA11E8F}"/>
    <cellStyle name="60% - Accent4 3 2" xfId="1063" xr:uid="{43894468-2D12-4E31-BEF7-13859F950C74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2 4" xfId="1084" xr:uid="{4EC6DA02-2AEC-4761-B81F-63E202A6385C}"/>
    <cellStyle name="60% - Accent5 3" xfId="537" xr:uid="{7DBFA383-F152-4373-BB99-65247FF53B1D}"/>
    <cellStyle name="60% - Accent5 3 2" xfId="1064" xr:uid="{5CB705B7-BC3D-4A8F-8E6A-DB6125A39B42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2 4" xfId="1085" xr:uid="{756626B0-4C88-43AA-B401-AFFB114E0C24}"/>
    <cellStyle name="60% - Accent6 3" xfId="544" xr:uid="{F23DAF90-1C35-41C1-ADE0-D981FF474D29}"/>
    <cellStyle name="60% - Accent6 3 2" xfId="1065" xr:uid="{456B90B3-8FBF-415C-B9F0-44D214EF7585}"/>
    <cellStyle name="60% - Accent6 4" xfId="545" xr:uid="{5028A68E-9C9D-448A-9148-A189FE4F09B1}"/>
    <cellStyle name="60% - Accent6 4 2" xfId="546" xr:uid="{A9325329-C80C-4BBC-9F50-67CE89AE3AAD}"/>
    <cellStyle name="Accent1 2" xfId="1086" xr:uid="{062F4975-562E-45BE-9441-ADFA44253AF1}"/>
    <cellStyle name="Accent2 2" xfId="1087" xr:uid="{45011076-C380-4143-B2D3-3EE4B02E2587}"/>
    <cellStyle name="Accent3 2" xfId="1088" xr:uid="{1A16C3B3-64F6-49CE-8ADD-19E4A9C11EBE}"/>
    <cellStyle name="Accent4 2" xfId="1089" xr:uid="{181F01EA-3C6D-46EA-8C84-381E405F7D73}"/>
    <cellStyle name="Accent5 2" xfId="1090" xr:uid="{84AE64F2-D0B2-4A0E-90C7-9A4D36401FB2}"/>
    <cellStyle name="Accent6 2" xfId="1091" xr:uid="{F0BAEFC1-9244-46B5-8D38-2320A2C7D620}"/>
    <cellStyle name="Bad 2" xfId="1092" xr:uid="{C615FBFF-2BDE-4FAD-A559-5E2BAA9756D8}"/>
    <cellStyle name="Calculation 2" xfId="1093" xr:uid="{153CD466-A39B-49E9-92B1-398D0F27D2E1}"/>
    <cellStyle name="Check Cell 2" xfId="1094" xr:uid="{FE6C842F-DF6B-4AFC-AEC9-09A1CCDF6B55}"/>
    <cellStyle name="Comma" xfId="547" builtinId="3"/>
    <cellStyle name="Comma [0] 2" xfId="548" xr:uid="{32FA1C11-9067-44F1-9633-99F12BACD6C5}"/>
    <cellStyle name="Comma [0] 2 2" xfId="989" xr:uid="{764EF8D7-40CB-41C2-A761-E9AEFB089845}"/>
    <cellStyle name="Comma [0] 3" xfId="549" xr:uid="{6011A93F-E0CF-4824-B0C5-A7A128BE1E7D}"/>
    <cellStyle name="Comma [0] 3 2" xfId="1252" xr:uid="{3D898600-064E-48FD-8724-1AEB92949CE5}"/>
    <cellStyle name="Comma [0] 4" xfId="983" xr:uid="{555DF450-41AA-4265-8175-121D32D62196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0 4" xfId="1258" xr:uid="{66A98454-9E35-42A2-9947-7F269DFE9B07}"/>
    <cellStyle name="Comma 11" xfId="553" xr:uid="{BD2A3ED0-FD77-4BDE-B708-5A26A08E2A94}"/>
    <cellStyle name="Comma 11 2" xfId="1057" xr:uid="{4E739B57-0927-42F1-806F-2C1DA5A51CFD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16" xfId="978" xr:uid="{A4385118-62CD-4C1C-ACC0-6A2A1FBC341B}"/>
    <cellStyle name="Comma 17" xfId="982" xr:uid="{6017F65F-44E2-484F-82D4-638F133B025E}"/>
    <cellStyle name="Comma 18" xfId="995" xr:uid="{E5451F33-00CC-49D4-8E8B-DDB0241BC2B4}"/>
    <cellStyle name="Comma 19" xfId="1002" xr:uid="{6A49BB39-99B5-40D8-8755-B922F9CA0125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2 3" xfId="1248" xr:uid="{0175F49E-E22E-471D-95A2-58C609CA9E63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2 6" xfId="992" xr:uid="{1CA0C4AC-1181-4F39-9E60-7F09C23A8D9B}"/>
    <cellStyle name="Comma 20" xfId="996" xr:uid="{3EAA28C1-66A0-40BA-AA60-61A5D8D8B5A6}"/>
    <cellStyle name="Comma 21" xfId="997" xr:uid="{3AAAC965-7300-45AE-B7A5-816638D13DA2}"/>
    <cellStyle name="Comma 22" xfId="999" xr:uid="{506167FA-8AC2-4307-961E-FFF1B1119274}"/>
    <cellStyle name="Comma 23" xfId="994" xr:uid="{0573FCCB-C331-4FF2-B8E4-4064E3E1AD3C}"/>
    <cellStyle name="Comma 24" xfId="991" xr:uid="{5FF5A239-5A5B-4CE3-9CE2-415A9C052524}"/>
    <cellStyle name="Comma 25" xfId="998" xr:uid="{3A0739B9-CFDB-4812-A361-E584D9FF7A6E}"/>
    <cellStyle name="Comma 26" xfId="1000" xr:uid="{0CE18F3B-59EF-4578-957E-3623F4AC5D9A}"/>
    <cellStyle name="Comma 27" xfId="1001" xr:uid="{993214EF-643E-4060-9D6B-50525A71CEEA}"/>
    <cellStyle name="Comma 28" xfId="1004" xr:uid="{BA291FF9-B47F-46E4-BE5A-F785B8D8BAD5}"/>
    <cellStyle name="Comma 29" xfId="1006" xr:uid="{BC68F66E-DC5B-4693-A061-B5F57BFDCE18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2 4" xfId="1096" xr:uid="{A24F5D0A-5185-4FA3-A40C-DE757CBC01E9}"/>
    <cellStyle name="Comma 3 3" xfId="586" xr:uid="{0CE4A1E9-F3F3-438E-A772-B196508CF7AF}"/>
    <cellStyle name="Comma 3 3 2" xfId="1095" xr:uid="{E63FF9D2-9D17-4F6C-827B-B8F30624B0AE}"/>
    <cellStyle name="Comma 3 4" xfId="587" xr:uid="{17A4AC75-242A-49AE-937B-5870927A98FA}"/>
    <cellStyle name="Comma 3 5" xfId="588" xr:uid="{0E0092A1-4A68-4310-9CC0-DADFFA4AB7BB}"/>
    <cellStyle name="Comma 3 6" xfId="988" xr:uid="{FA9B4C12-9B09-49B6-9F1A-9A4C09B5A2E0}"/>
    <cellStyle name="Comma 30" xfId="1008" xr:uid="{E016C07A-90BA-43CD-892F-1A6208348B1D}"/>
    <cellStyle name="Comma 31" xfId="1010" xr:uid="{443117D9-FE92-4485-8417-EC7B5CAA06EC}"/>
    <cellStyle name="Comma 32" xfId="1012" xr:uid="{5A24597C-8C04-4CAE-BDE1-47522634BB0E}"/>
    <cellStyle name="Comma 33" xfId="1014" xr:uid="{38E94141-D700-44F8-9A72-883BD8B7898C}"/>
    <cellStyle name="Comma 34" xfId="1016" xr:uid="{5B63BC6D-BE12-42F2-82AB-11EEC51EE918}"/>
    <cellStyle name="Comma 35" xfId="1018" xr:uid="{B814AA8A-14B8-4333-8435-55FC82AA5664}"/>
    <cellStyle name="Comma 36" xfId="1020" xr:uid="{F2C3F673-5FAC-46E5-94DC-89F0395292A7}"/>
    <cellStyle name="Comma 37" xfId="1022" xr:uid="{3EE28C2A-ED67-4FFE-A587-E2B66A870213}"/>
    <cellStyle name="Comma 38" xfId="1024" xr:uid="{5C553539-5780-4AA8-8377-A2D3D717F5FD}"/>
    <cellStyle name="Comma 39" xfId="1026" xr:uid="{73B6FCA0-68D8-4506-A963-00AF14DB4952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2 2" xfId="1213" xr:uid="{41AB2474-505E-4123-8511-B32FDA97D721}"/>
    <cellStyle name="Comma 4 2 3" xfId="592" xr:uid="{47346DDC-E069-4357-9486-45F84387D6EB}"/>
    <cellStyle name="Comma 4 2 4" xfId="1159" xr:uid="{EECD1935-1075-4947-A17E-EBA167D54BF0}"/>
    <cellStyle name="Comma 4 3" xfId="1234" xr:uid="{DA0CAD5B-4502-49C2-BD0B-311A886038F1}"/>
    <cellStyle name="Comma 4 4" xfId="1191" xr:uid="{76A4DF23-4247-4E56-B4C8-85FD6EF3403C}"/>
    <cellStyle name="Comma 4 5" xfId="1172" xr:uid="{65E308DE-0758-4CCA-8A01-5DFC46A29E1E}"/>
    <cellStyle name="Comma 4 6" xfId="1097" xr:uid="{3BEC9336-E6C1-4ACD-BC38-0054CEE4C751}"/>
    <cellStyle name="Comma 40" xfId="1028" xr:uid="{5187F9FA-C05C-4279-9E75-190CBA727CD9}"/>
    <cellStyle name="Comma 41" xfId="1030" xr:uid="{7CF64582-D326-4C1D-A5A3-458F7DBC04A3}"/>
    <cellStyle name="Comma 42" xfId="1032" xr:uid="{D7DD5145-3640-49F4-AE7A-2B6A8BA5F70E}"/>
    <cellStyle name="Comma 43" xfId="1034" xr:uid="{240FADF3-7A1D-41DA-B34C-9DAD3D7D5A0F}"/>
    <cellStyle name="Comma 44" xfId="1036" xr:uid="{EC776F40-C267-4F3E-A19C-45406ACC3994}"/>
    <cellStyle name="Comma 45" xfId="1038" xr:uid="{C614F651-BB46-496A-AA18-59189E384605}"/>
    <cellStyle name="Comma 46" xfId="1040" xr:uid="{E244E740-0E02-4501-AD0E-DDF4C98EF2EA}"/>
    <cellStyle name="Comma 47" xfId="1042" xr:uid="{14CC856F-1694-4DBC-B341-FD713FC8E278}"/>
    <cellStyle name="Comma 48" xfId="1044" xr:uid="{F9D2255B-83E5-431F-BA30-39B13CB90A07}"/>
    <cellStyle name="Comma 49" xfId="1055" xr:uid="{8853E3AC-D442-42D3-A833-95967FE2D1A0}"/>
    <cellStyle name="Comma 5" xfId="593" xr:uid="{4D687039-EBD0-4792-8413-2CFEC5DA1601}"/>
    <cellStyle name="Comma 5 2" xfId="594" xr:uid="{03CEFF58-B64A-4D23-A7C7-C2014CED407F}"/>
    <cellStyle name="Comma 5 2 2" xfId="1218" xr:uid="{2B0454D6-9F86-4C5A-BF75-1805CE1EB231}"/>
    <cellStyle name="Comma 5 2 3" xfId="1164" xr:uid="{837E427A-BE7A-4998-AE6B-0445FE4E04A5}"/>
    <cellStyle name="Comma 5 3" xfId="595" xr:uid="{5651BC04-5C34-4209-8DCE-28B493B6C2AA}"/>
    <cellStyle name="Comma 5 3 2" xfId="1239" xr:uid="{5E483C41-1B80-45AD-8BEC-043FB2BE0E70}"/>
    <cellStyle name="Comma 5 4" xfId="596" xr:uid="{95A3EF46-19D0-454D-84A5-3DB5030A7FD2}"/>
    <cellStyle name="Comma 5 4 2" xfId="597" xr:uid="{1A3D639A-19D4-4379-856B-3927A12F6363}"/>
    <cellStyle name="Comma 5 4 3" xfId="1199" xr:uid="{B812EFE0-FC94-4EF8-AF3D-C395A8CE1DDD}"/>
    <cellStyle name="Comma 5 5" xfId="1143" xr:uid="{5089D28E-9E38-4FA8-880E-1848449E3424}"/>
    <cellStyle name="Comma 6" xfId="598" xr:uid="{9ADE81FC-091B-4489-9B00-A56649110160}"/>
    <cellStyle name="Comma 6 2" xfId="599" xr:uid="{B03FB11A-9AB3-4883-8066-2BFC9F0350E7}"/>
    <cellStyle name="Comma 6 2 2" xfId="1241" xr:uid="{CED0DF14-0002-4EFF-9859-71DE73C30F0A}"/>
    <cellStyle name="Comma 6 3" xfId="600" xr:uid="{8AF5D27F-80BC-41D5-AE70-1B13B42AC955}"/>
    <cellStyle name="Comma 6 3 2" xfId="601" xr:uid="{5A1C058C-8DC9-4571-A95C-1AF4C5E881E7}"/>
    <cellStyle name="Comma 6 4" xfId="1145" xr:uid="{1E1AAB80-5740-4360-BBE2-5ABBD0FA457A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7 5" xfId="1256" xr:uid="{8EAE7AEB-1655-4F93-BC96-CF4D8EC3EFA3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8 4" xfId="1257" xr:uid="{A22F9CE1-41DC-4D7C-B777-69216A334755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omma 9 4" xfId="1259" xr:uid="{FD26AFD6-B3B7-419D-A961-5C7FCB065A75}"/>
    <cellStyle name="Comma0" xfId="1098" xr:uid="{E18B55A6-951E-4890-A850-83666C55461E}"/>
    <cellStyle name="Comma0 2" xfId="1099" xr:uid="{8F07D7DF-D907-406B-BF29-9FF47D82B7EB}"/>
    <cellStyle name="Comma0 2 2" xfId="1100" xr:uid="{DB000AAD-A962-442D-A6BD-92F86BF0CA4E}"/>
    <cellStyle name="Currency [0] 2" xfId="615" xr:uid="{93A60FB3-5377-4630-9FE6-C2A75ACC1550}"/>
    <cellStyle name="Currency [0] 2 2" xfId="987" xr:uid="{AC1DB059-18CE-4E3C-B357-CCE7FF1ADD45}"/>
    <cellStyle name="Currency [0] 3" xfId="616" xr:uid="{5989D65A-D4F8-43D5-AADC-F598729F73D9}"/>
    <cellStyle name="Currency [0] 3 2" xfId="1251" xr:uid="{2B9BCF94-5ED2-4EE7-BA42-958AD2A65614}"/>
    <cellStyle name="Currency [0] 4" xfId="981" xr:uid="{7D453009-002A-450A-A554-C8D8FF7D39D5}"/>
    <cellStyle name="Currency 10" xfId="993" xr:uid="{07F3EE68-9C97-4D04-A113-8F26BA7D4698}"/>
    <cellStyle name="Currency 11" xfId="1003" xr:uid="{D128B1B3-BC0F-4A89-8F05-97D7B5C8677A}"/>
    <cellStyle name="Currency 12" xfId="1005" xr:uid="{AEB27700-7CA3-48AA-AE1F-4E681AAEA787}"/>
    <cellStyle name="Currency 13" xfId="1007" xr:uid="{84444E0F-B8BA-45C7-8151-4B3A855E1336}"/>
    <cellStyle name="Currency 14" xfId="1009" xr:uid="{77FAA2E7-74BE-4462-BFAA-C8103CCA3B97}"/>
    <cellStyle name="Currency 15" xfId="1011" xr:uid="{CC78BFF8-2270-49F0-AF27-C75348956915}"/>
    <cellStyle name="Currency 16" xfId="1013" xr:uid="{BDD1E22F-9C14-4CE8-8FB7-82A6577A7BC4}"/>
    <cellStyle name="Currency 17" xfId="1015" xr:uid="{26408BDE-9594-45FA-B40F-153A6C581CEA}"/>
    <cellStyle name="Currency 18" xfId="1017" xr:uid="{7269C8D5-B423-4C67-BC4C-E7061CBB4C3E}"/>
    <cellStyle name="Currency 19" xfId="1019" xr:uid="{BA0CF4AB-3E23-4C99-9E4C-C2F4C9EC5134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3" xfId="1254" xr:uid="{36E66DBC-D8FC-42B4-A98C-90F38039097B}"/>
    <cellStyle name="Currency 2 3" xfId="621" xr:uid="{976B9A1B-17E3-4754-B13E-F5D3C585CFAE}"/>
    <cellStyle name="Currency 2 3 2" xfId="622" xr:uid="{6E06CFD6-2470-424F-8CE0-771AE22E1419}"/>
    <cellStyle name="Currency 2 3 3" xfId="1141" xr:uid="{488C6527-C072-48A9-A1FD-A3079BC232C7}"/>
    <cellStyle name="Currency 2 4" xfId="623" xr:uid="{D3F320E5-DBA9-44AD-A944-C3B3A60EDD29}"/>
    <cellStyle name="Currency 2 5" xfId="624" xr:uid="{F2C74B1E-7E29-4687-8D89-F494831056D1}"/>
    <cellStyle name="Currency 2 6" xfId="986" xr:uid="{1FC1F82F-4C24-46BD-A044-09E755CE87CD}"/>
    <cellStyle name="Currency 20" xfId="1021" xr:uid="{4BF9C9D3-CAB8-44DF-8CEE-8EE8F7734085}"/>
    <cellStyle name="Currency 21" xfId="1023" xr:uid="{4C7DC99B-C323-4045-BCC5-9D2E2ECFCB6C}"/>
    <cellStyle name="Currency 22" xfId="1025" xr:uid="{8FBB6E20-450E-4070-A074-8E654C3CA9AB}"/>
    <cellStyle name="Currency 23" xfId="1027" xr:uid="{B78C5B5C-7828-4AFD-9D91-F33BC2AEBA31}"/>
    <cellStyle name="Currency 24" xfId="1029" xr:uid="{69109CED-C8E9-4C69-9912-AAEAE681B3C1}"/>
    <cellStyle name="Currency 25" xfId="1031" xr:uid="{1E681AEF-1DED-4C2F-8D32-5EDF534617FD}"/>
    <cellStyle name="Currency 26" xfId="1033" xr:uid="{76C27FD4-379F-48B9-BF19-FCC3E4D0C44D}"/>
    <cellStyle name="Currency 27" xfId="1035" xr:uid="{D8CEE2D0-70F4-4795-B600-C0FAA2B40633}"/>
    <cellStyle name="Currency 28" xfId="1037" xr:uid="{067852EC-0BD9-442D-BB11-694B638F0552}"/>
    <cellStyle name="Currency 29" xfId="1039" xr:uid="{3E0DDFA0-194C-4CD6-97AF-4535E9BFC3BE}"/>
    <cellStyle name="Currency 3" xfId="625" xr:uid="{EC9EE869-9115-4813-8A2C-4126BDB8AE5B}"/>
    <cellStyle name="Currency 3 2" xfId="1250" xr:uid="{0A802BBF-824E-4CDF-85E5-F77D25A25620}"/>
    <cellStyle name="Currency 30" xfId="1041" xr:uid="{F3DC020A-CAAA-4F9C-B221-0400AE10E847}"/>
    <cellStyle name="Currency 31" xfId="1043" xr:uid="{F95AF4B3-424C-4983-A9B1-94BCD3D6B740}"/>
    <cellStyle name="Currency 32" xfId="1045" xr:uid="{4460F47D-BC92-4926-B0F5-9147E98E5CA1}"/>
    <cellStyle name="Currency 33" xfId="1046" xr:uid="{64E34526-05BE-4A77-9F43-450C7F558D2C}"/>
    <cellStyle name="Currency 34" xfId="1047" xr:uid="{CE973329-1A48-4CF3-BA39-A57BC54ABCFE}"/>
    <cellStyle name="Currency 35" xfId="1048" xr:uid="{4CD6DACF-F890-4EDB-BE91-4853694C0A83}"/>
    <cellStyle name="Currency 36" xfId="1049" xr:uid="{79F2D3DF-3D90-4A71-8EFA-D6CFC8B6228C}"/>
    <cellStyle name="Currency 37" xfId="1050" xr:uid="{2CE8FAFA-EDB2-4200-BA90-547132D16C6E}"/>
    <cellStyle name="Currency 38" xfId="1051" xr:uid="{E170D22F-C5F2-4DCA-9931-FA467FF9B7FF}"/>
    <cellStyle name="Currency 39" xfId="1052" xr:uid="{5C0D4D78-6EBA-4953-AF61-753A372D05D2}"/>
    <cellStyle name="Currency 4" xfId="626" xr:uid="{F7362295-5CCD-403C-9F28-9081E8B2B3B8}"/>
    <cellStyle name="Currency 4 2" xfId="1255" xr:uid="{C401321F-FEE1-49F8-861E-8452E6A6C3F1}"/>
    <cellStyle name="Currency 40" xfId="1053" xr:uid="{BFE7E58C-0A69-43AD-BBB3-48A9C590083A}"/>
    <cellStyle name="Currency 41" xfId="1054" xr:uid="{AC94BA65-E574-4D6B-A2B6-D0FDCEA0A911}"/>
    <cellStyle name="Currency 5" xfId="627" xr:uid="{B7A4F1DA-139A-41A6-9610-F152D4EF33C1}"/>
    <cellStyle name="Currency 5 2" xfId="1253" xr:uid="{95BEDE68-E2F5-4679-B1E7-4C86553D62B0}"/>
    <cellStyle name="Currency 6" xfId="628" xr:uid="{ED44A28B-5F57-456F-84E6-6D7F0B86C39A}"/>
    <cellStyle name="Currency 6 2" xfId="1260" xr:uid="{3F1B7EBA-DBE5-423B-B09C-27B1FA904C8F}"/>
    <cellStyle name="Currency 7" xfId="629" xr:uid="{F129607A-4C3B-455F-858E-AC0A369C8744}"/>
    <cellStyle name="Currency 7 2" xfId="1261" xr:uid="{277B9DD4-E174-4363-84E2-822302F40511}"/>
    <cellStyle name="Currency 8" xfId="630" xr:uid="{BF1285C0-96B1-4B61-A1E7-CE7F4FAC5815}"/>
    <cellStyle name="Currency 9" xfId="980" xr:uid="{013264AD-E69F-41C8-B64C-1335EAACEFF6}"/>
    <cellStyle name="Currency0" xfId="1101" xr:uid="{DC55AEDE-B7FA-42B2-8D21-51EF20FA7430}"/>
    <cellStyle name="Currency0 2" xfId="1102" xr:uid="{16D7A6F6-BF76-4C63-8917-A00573840FBE}"/>
    <cellStyle name="Currency0 2 2" xfId="1103" xr:uid="{92FECB14-121E-44BA-AF0B-5E89B2C4F843}"/>
    <cellStyle name="Date" xfId="1104" xr:uid="{F475430F-4FEC-4D5E-83DC-CC55F4F0A0B8}"/>
    <cellStyle name="Date 2" xfId="1105" xr:uid="{A25587FB-A7AB-444E-A285-8CF1FCD21839}"/>
    <cellStyle name="Date 2 2" xfId="1106" xr:uid="{B5BF7C52-2E9B-4536-8044-12840157BBAB}"/>
    <cellStyle name="Explanatory Text 2" xfId="1107" xr:uid="{91D561E9-5016-4DC5-8009-52B8DB71ACF8}"/>
    <cellStyle name="Fixed" xfId="1108" xr:uid="{F7FCCD18-DAC8-4112-B5B2-D1697537FA40}"/>
    <cellStyle name="Fixed 2" xfId="1109" xr:uid="{886A4F97-FE9C-4DDF-B0BE-A97F3191FCCE}"/>
    <cellStyle name="Fixed 2 2" xfId="1110" xr:uid="{C60EB637-4521-431B-BD12-D2B6A777EC52}"/>
    <cellStyle name="Good 2" xfId="1111" xr:uid="{8B13312B-FFA2-4493-B62A-F5D3B40A4083}"/>
    <cellStyle name="Heading 1 2" xfId="1112" xr:uid="{C22F0415-A2EB-4024-B670-4829C90C67A8}"/>
    <cellStyle name="Heading 1 2 2" xfId="1113" xr:uid="{E1916757-5FAD-4348-AAD4-8A8F5498ED41}"/>
    <cellStyle name="Heading 1 2 3" xfId="1166" xr:uid="{20D1D4C1-B8F6-4A8A-A5E8-AE7C2F062A4B}"/>
    <cellStyle name="Heading 1 3" xfId="1114" xr:uid="{1F6F1298-D6D2-488D-A81D-74F4BFFC2974}"/>
    <cellStyle name="Heading 1 3 2" xfId="1115" xr:uid="{B3164A66-75D5-4CBB-B86D-8C5924B46087}"/>
    <cellStyle name="Heading 2 2" xfId="1116" xr:uid="{EADAE6D9-BC77-477B-9806-AEA95CB9425A}"/>
    <cellStyle name="Heading 2 2 2" xfId="1117" xr:uid="{BA901607-1B1A-480A-9051-BA5854B0525F}"/>
    <cellStyle name="Heading 2 2 3" xfId="1167" xr:uid="{D75E3E0A-67F7-49C8-8EF3-0BD66684FE34}"/>
    <cellStyle name="Heading 2 3" xfId="1118" xr:uid="{510B1FAC-0C21-42B2-B164-3A27B6170828}"/>
    <cellStyle name="Heading 2 3 2" xfId="1119" xr:uid="{CE3FBAD0-1818-4ABC-B69E-9A910D83FC49}"/>
    <cellStyle name="Heading 3 2" xfId="1120" xr:uid="{07E8503E-85D3-47F4-9138-BB4703F25247}"/>
    <cellStyle name="Heading 4 2" xfId="1121" xr:uid="{2C161186-94F7-4894-87A3-12E3F7114D5D}"/>
    <cellStyle name="Hyperlink" xfId="631" builtinId="8"/>
    <cellStyle name="Hyperlink 2" xfId="632" xr:uid="{72C248C7-D0F7-4568-897B-9508CE00105E}"/>
    <cellStyle name="Hyperlink 2 2" xfId="990" xr:uid="{37615EE5-069A-4D5B-BB02-2BF458313819}"/>
    <cellStyle name="Hyperlink 3" xfId="633" xr:uid="{325A48BC-2671-48BA-B978-3356B3928895}"/>
    <cellStyle name="Hyperlink 4" xfId="634" xr:uid="{4E246F5C-2532-4DE9-AEDB-229C548EC72F}"/>
    <cellStyle name="Hyperlink 5" xfId="984" xr:uid="{A3BF3720-19F8-414F-882F-C13F0A7C2B89}"/>
    <cellStyle name="Input 2" xfId="1122" xr:uid="{FE56E3A0-F63D-4C9C-B685-974A29C81E26}"/>
    <cellStyle name="Linked Cell 2" xfId="1123" xr:uid="{B16BD7C5-3F6A-4406-9D77-6A19B44AB73D}"/>
    <cellStyle name="Neutral 2" xfId="635" xr:uid="{79177FC8-16C0-40A6-8AA7-25337658310C}"/>
    <cellStyle name="Neutral 2 2" xfId="1124" xr:uid="{3802E6A1-7E2C-496E-A1D0-6179DA861DEC}"/>
    <cellStyle name="Neutral 3" xfId="636" xr:uid="{A23A70BF-F25F-4546-9343-5EF89EE01D3C}"/>
    <cellStyle name="Neutral 3 2" xfId="1059" xr:uid="{E0B05E9C-DE2F-4E91-A3E6-47EFCCCD2893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16" xfId="977" xr:uid="{71F1AA80-A7E3-40AE-92DD-964DCBDCABBC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3 2" xfId="1233" xr:uid="{5F0CC044-C7B1-4E5A-AFEA-E43B03BD3FFF}"/>
    <cellStyle name="Normal 2 4" xfId="676" xr:uid="{62F8335A-0A0B-473F-BFB1-B1345EC3444C}"/>
    <cellStyle name="Normal 2 4 2" xfId="1188" xr:uid="{91FEF993-BAF0-49E5-B420-8039B67E08C5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5 4" xfId="1247" xr:uid="{FC9AD52A-114A-4560-A4EF-7E8BFD26D0D7}"/>
    <cellStyle name="Normal 2 6" xfId="681" xr:uid="{0DE13140-C6B1-40AE-87DF-195FB27EE2A4}"/>
    <cellStyle name="Normal 2 6 2" xfId="1066" xr:uid="{A5492554-6E16-4851-AC03-DB0564393FF5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11" xfId="1067" xr:uid="{CC1FD971-8649-4329-A851-BF30BA14D335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3" xfId="1245" xr:uid="{3C0B3EBA-2627-4BD7-B232-B4469282C56E}"/>
    <cellStyle name="Normal 3 3 2 2 3" xfId="735" xr:uid="{99132380-225D-4978-8A2F-5CDBFB1D5107}"/>
    <cellStyle name="Normal 3 3 2 2 4" xfId="1197" xr:uid="{9D12754A-35B5-4DFA-B4CB-75AB1A94A7F3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2 6" xfId="1165" xr:uid="{1049D187-9BA5-447A-8DE9-E87231779C36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3 4" xfId="1190" xr:uid="{CEA1B5AC-049B-44F2-86D0-2B204BC0C585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4 6" xfId="1212" xr:uid="{5AD1E0E8-70E7-45CA-9223-76BA5B864D5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5 5" xfId="1232" xr:uid="{241A7DD8-CE5C-41A8-8055-A42F99FAFAC5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6 4" xfId="1225" xr:uid="{F0A64818-7E21-4EDA-96F6-B3EBE5B4D61B}"/>
    <cellStyle name="Normal 3 7" xfId="791" xr:uid="{40FB0793-A32A-4B42-980F-F09705F0E00B}"/>
    <cellStyle name="Normal 3 7 2" xfId="1171" xr:uid="{F6EDC5C9-FA27-480A-9168-7F47876DE976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3" xfId="1214" xr:uid="{A8EE2A8F-0613-420E-B3AB-ABF5A93768E8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2 5" xfId="1160" xr:uid="{D7093CEC-CC4F-4686-B8CD-9DA3E64AF339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3 3" xfId="1235" xr:uid="{E081B0A2-C7DF-4EF8-9CD2-565F579224FA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4 4 3" xfId="1192" xr:uid="{9DB4C2B8-4DA9-4D10-80C3-32C08443E9BE}"/>
    <cellStyle name="Normal 4 5" xfId="1173" xr:uid="{9F86857D-A1ED-4893-801A-0A55E7BDC8EF}"/>
    <cellStyle name="Normal 4 6" xfId="1125" xr:uid="{6A5EA66C-7AAF-43EC-8CD7-5B86E09F08FE}"/>
    <cellStyle name="Normal 5" xfId="814" xr:uid="{59CA6C65-BF07-4715-8093-0D2DD85EDE28}"/>
    <cellStyle name="Normal 5 2" xfId="1142" xr:uid="{56CD249E-C228-446B-9D57-212BD7960852}"/>
    <cellStyle name="Normal 5 2 2" xfId="1168" xr:uid="{268F5A8A-301B-4948-A560-A55A0502D3CB}"/>
    <cellStyle name="Normal 5 2 2 2" xfId="1217" xr:uid="{ACDF4BEF-24DE-4885-AD37-1441E17F78EB}"/>
    <cellStyle name="Normal 5 2 2 2 2" xfId="1246" xr:uid="{78E0963C-CB6B-40E9-95D9-B956A33CA4A1}"/>
    <cellStyle name="Normal 5 2 3" xfId="1238" xr:uid="{0392646A-8934-4BA3-A8A5-05648BC47F4F}"/>
    <cellStyle name="Normal 5 2 4" xfId="1198" xr:uid="{1EF83356-45CE-4973-AAEE-86533509F345}"/>
    <cellStyle name="Normal 5 3" xfId="1163" xr:uid="{22D2C3E3-0ABE-48E1-B5A5-774B9372E2D4}"/>
    <cellStyle name="Normal 5 3 2" xfId="1244" xr:uid="{6BF79D47-8DCF-4F09-A84A-64C06F097F7D}"/>
    <cellStyle name="Normal 5 4" xfId="1126" xr:uid="{1EFA406E-E9DB-40DD-815C-A0E372E4FBA2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 2 4" xfId="1240" xr:uid="{53F5663B-FE04-4ECE-8E52-F14E5398CC55}"/>
    <cellStyle name="Normal 6 3" xfId="1144" xr:uid="{5C540259-1F40-45E3-B200-72BBA209FDA7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7 4" xfId="1249" xr:uid="{C85C57FE-6B00-4038-A06C-53EC3373AF95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8 9" xfId="1056" xr:uid="{AABEF8A8-4579-40DE-8F1E-F221E418A217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2 7" xfId="1128" xr:uid="{1ED39779-8BE4-42BF-9A56-8D035B67CDA1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2 4" xfId="1140" xr:uid="{E3250A20-A94C-46F1-8CC3-B1A0EC59E6BB}"/>
    <cellStyle name="Note 2 3 3" xfId="895" xr:uid="{188DA8C6-DBB0-4018-B75F-4C22147059C0}"/>
    <cellStyle name="Note 2 3 3 2" xfId="896" xr:uid="{406BFC7B-2613-4A64-BBCA-1D487811A6BB}"/>
    <cellStyle name="Note 2 3 3 3" xfId="1193" xr:uid="{CD97DDA1-7BCC-4B8D-8412-1E28DD9C3443}"/>
    <cellStyle name="Note 2 3 4" xfId="897" xr:uid="{D8CFF3EF-3599-4591-8F44-00709719D6C0}"/>
    <cellStyle name="Note 2 3 5" xfId="1129" xr:uid="{60F5E393-882A-4EAD-928C-BD383B93E11B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4 4" xfId="1169" xr:uid="{792B8268-1134-42D7-A7AF-8860FBC095EB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2 9" xfId="1127" xr:uid="{37723566-AF90-404C-97A3-A15E38E9288D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2 4" xfId="1215" xr:uid="{3AD039A1-86A6-4898-98D9-8EFC4996B691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2 5" xfId="1161" xr:uid="{76D53091-2AB1-47F3-B533-AD1C0C22B56F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3 4" xfId="1236" xr:uid="{4408D60C-2154-4A93-A4B9-6E81833366D7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4 4" xfId="1194" xr:uid="{5B932B50-9C79-425D-9632-EC70D5B854E5}"/>
    <cellStyle name="Note 3 5" xfId="928" xr:uid="{00BCF5A9-1512-476F-A7F4-FAACF458D0C4}"/>
    <cellStyle name="Note 3 5 2" xfId="929" xr:uid="{E2AF3520-2402-4583-BEAB-14EFF913BD7B}"/>
    <cellStyle name="Note 3 5 3" xfId="1174" xr:uid="{1028D6B7-EDDD-41FC-A1F4-A86258357650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3 8" xfId="1130" xr:uid="{502998BA-E83C-4630-A133-6E1BC56839F0}"/>
    <cellStyle name="Note 4" xfId="933" xr:uid="{EB39D399-7DD2-4B1C-A397-4F5C1E8CE8F4}"/>
    <cellStyle name="Note 4 2" xfId="934" xr:uid="{02BAF64F-E777-4E2B-BF6D-CC329474574E}"/>
    <cellStyle name="Note 4 2 2" xfId="1242" xr:uid="{5AD22D25-83E0-4E37-B328-8DBBA4D14822}"/>
    <cellStyle name="Note 4 3" xfId="1146" xr:uid="{AC56297C-5E82-4232-9ECC-2AD73A2DBFCB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Output 2" xfId="1131" xr:uid="{54FFAC3B-13AE-45C0-8722-D9A6DFFA7FD9}"/>
    <cellStyle name="Percent" xfId="939" builtinId="5"/>
    <cellStyle name="Percent 10" xfId="979" xr:uid="{FCAF257C-8640-42FD-A767-30BED035922C}"/>
    <cellStyle name="Percent 2" xfId="940" xr:uid="{3D3316EB-433B-47BB-A7E5-0A1B5EEB02AE}"/>
    <cellStyle name="Percent 2 2" xfId="941" xr:uid="{3C51516B-96DF-41C6-B5A3-971154F47BD2}"/>
    <cellStyle name="Percent 2 2 2" xfId="1216" xr:uid="{BD00B052-19B2-4986-B7F8-AAC3DCC4D76F}"/>
    <cellStyle name="Percent 2 2 3" xfId="1237" xr:uid="{50D8ABDB-6E42-4FFA-A82D-91223C6B8ADC}"/>
    <cellStyle name="Percent 2 2 4" xfId="1195" xr:uid="{CC95EF2F-4BA7-4456-A59D-AA621A1510B0}"/>
    <cellStyle name="Percent 2 2 5" xfId="1132" xr:uid="{A34B6B99-F5A2-41F9-9E71-4DCF08443DA8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3 2 4" xfId="1189" xr:uid="{B5C68438-0AAE-48AB-9468-50E7A9ADFFD9}"/>
    <cellStyle name="Percent 2 3 3" xfId="1243" xr:uid="{86D49877-A590-4955-BD1A-CD4DE772B086}"/>
    <cellStyle name="Percent 2 3 4" xfId="1162" xr:uid="{EEB32E76-646F-4571-A981-D4DACEB210AA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4 7" xfId="1175" xr:uid="{433BAB46-9B68-4CD9-B109-39C5E512E231}"/>
    <cellStyle name="Percent 2 5" xfId="956" xr:uid="{B9DE861F-EABB-4746-9521-186DC1F1374E}"/>
    <cellStyle name="Percent 2 6" xfId="985" xr:uid="{8C8AD096-0C2C-4F9B-91F5-A328F3A45404}"/>
    <cellStyle name="Percent 3" xfId="957" xr:uid="{F5E39DC8-1D1B-4982-9033-9B4669E1C5DF}"/>
    <cellStyle name="Percent 3 2" xfId="958" xr:uid="{15B53AE5-8C5D-454F-AC7A-4A368409A9E3}"/>
    <cellStyle name="Percent 3 2 2" xfId="1196" xr:uid="{6969B733-0CC5-4DAC-B55F-ED954EC1698E}"/>
    <cellStyle name="Percent 3 3" xfId="959" xr:uid="{90093F9A-D24E-4332-87FC-D4046F5E1EF0}"/>
    <cellStyle name="Percent 3 4" xfId="1133" xr:uid="{B3DBEB79-8AD4-43A1-AC2C-BDCC7CC8F0CE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2 2" xfId="1134" xr:uid="{B2C2E88D-3887-403F-BBAC-6A4C625D5257}"/>
    <cellStyle name="Title 3" xfId="975" xr:uid="{144F4BDE-5EF8-4D31-921E-93DF77A1CC95}"/>
    <cellStyle name="Title 3 2" xfId="1058" xr:uid="{E0FD7E0B-6B23-4453-8D83-5DCB2816E5DC}"/>
    <cellStyle name="Title 4" xfId="976" xr:uid="{D852E13F-98BA-4EB6-BF74-1C6192D7AC4B}"/>
    <cellStyle name="Total 2" xfId="1135" xr:uid="{52DC069B-5878-43DA-AF63-414F19220A0E}"/>
    <cellStyle name="Total 2 2" xfId="1136" xr:uid="{8E607C65-3723-4D5B-8D95-5A4ECDBD22BE}"/>
    <cellStyle name="Total 2 3" xfId="1170" xr:uid="{F1412253-08DF-4A48-AE86-18B44AA35F94}"/>
    <cellStyle name="Total 3" xfId="1137" xr:uid="{7B3AA2C5-F1C0-4897-B51D-B1BA11C2A214}"/>
    <cellStyle name="Total 3 2" xfId="1138" xr:uid="{3634C99B-562C-4D76-B085-E22F8D97E183}"/>
    <cellStyle name="Warning Text 2" xfId="1139" xr:uid="{BC1783BD-C920-48A2-A52B-EFCA1DF5A96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1</xdr:row>
      <xdr:rowOff>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jring@dzacpa.com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204" sqref="A20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1906382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168870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105431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64410</v>
      </c>
      <c r="Q48" s="25">
        <f t="shared" si="0"/>
        <v>239</v>
      </c>
      <c r="R48" s="25">
        <f t="shared" si="0"/>
        <v>0</v>
      </c>
      <c r="S48" s="25">
        <f t="shared" si="0"/>
        <v>15654</v>
      </c>
      <c r="T48" s="25">
        <f t="shared" si="0"/>
        <v>0</v>
      </c>
      <c r="U48" s="25">
        <f t="shared" si="0"/>
        <v>96569</v>
      </c>
      <c r="V48" s="25">
        <f t="shared" si="0"/>
        <v>0</v>
      </c>
      <c r="W48" s="25">
        <f t="shared" si="0"/>
        <v>2748</v>
      </c>
      <c r="X48" s="25">
        <f t="shared" si="0"/>
        <v>22126</v>
      </c>
      <c r="Y48" s="25">
        <f t="shared" si="0"/>
        <v>62052</v>
      </c>
      <c r="Z48" s="25">
        <f t="shared" si="0"/>
        <v>0</v>
      </c>
      <c r="AA48" s="25">
        <f t="shared" si="0"/>
        <v>0</v>
      </c>
      <c r="AB48" s="25">
        <f t="shared" si="0"/>
        <v>12194</v>
      </c>
      <c r="AC48" s="25">
        <f t="shared" si="0"/>
        <v>0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113059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382687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36251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48005</v>
      </c>
      <c r="AZ48" s="25">
        <f t="shared" si="1"/>
        <v>0</v>
      </c>
      <c r="BA48" s="25">
        <f t="shared" si="1"/>
        <v>8348</v>
      </c>
      <c r="BB48" s="25">
        <f t="shared" si="1"/>
        <v>0</v>
      </c>
      <c r="BC48" s="25">
        <f t="shared" si="1"/>
        <v>0</v>
      </c>
      <c r="BD48" s="25">
        <f t="shared" si="1"/>
        <v>10894</v>
      </c>
      <c r="BE48" s="25">
        <f t="shared" si="1"/>
        <v>75468</v>
      </c>
      <c r="BF48" s="25">
        <f t="shared" si="1"/>
        <v>58335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88625</v>
      </c>
      <c r="BK48" s="25">
        <f t="shared" si="1"/>
        <v>121941</v>
      </c>
      <c r="BL48" s="25">
        <f t="shared" si="1"/>
        <v>55445</v>
      </c>
      <c r="BM48" s="25">
        <f t="shared" si="1"/>
        <v>0</v>
      </c>
      <c r="BN48" s="25">
        <f t="shared" si="1"/>
        <v>119488</v>
      </c>
      <c r="BO48" s="25">
        <f t="shared" ref="BO48:CD48" si="2">IF($B$48,(ROUND((($B$48/$CE$61)*BO61),0)))</f>
        <v>0</v>
      </c>
      <c r="BP48" s="25">
        <f t="shared" si="2"/>
        <v>19649</v>
      </c>
      <c r="BQ48" s="25">
        <f t="shared" si="2"/>
        <v>0</v>
      </c>
      <c r="BR48" s="25">
        <f t="shared" si="2"/>
        <v>40925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47152</v>
      </c>
      <c r="BW48" s="25">
        <f t="shared" si="2"/>
        <v>0</v>
      </c>
      <c r="BX48" s="25">
        <f t="shared" si="2"/>
        <v>52064</v>
      </c>
      <c r="BY48" s="25">
        <f t="shared" si="2"/>
        <v>77752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1906381</v>
      </c>
    </row>
    <row r="49" spans="1:83" x14ac:dyDescent="0.25">
      <c r="A49" s="16" t="s">
        <v>232</v>
      </c>
      <c r="B49" s="25">
        <f>B47+B48</f>
        <v>1906382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549464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46133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28807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48740</v>
      </c>
      <c r="Q52" s="25">
        <f t="shared" si="3"/>
        <v>0</v>
      </c>
      <c r="R52" s="25">
        <f t="shared" si="3"/>
        <v>267</v>
      </c>
      <c r="S52" s="25">
        <f t="shared" si="3"/>
        <v>20495</v>
      </c>
      <c r="T52" s="25">
        <f t="shared" si="3"/>
        <v>0</v>
      </c>
      <c r="U52" s="25">
        <f t="shared" si="3"/>
        <v>12311</v>
      </c>
      <c r="V52" s="25">
        <f t="shared" si="3"/>
        <v>0</v>
      </c>
      <c r="W52" s="25">
        <f t="shared" si="3"/>
        <v>750</v>
      </c>
      <c r="X52" s="25">
        <f t="shared" si="3"/>
        <v>6032</v>
      </c>
      <c r="Y52" s="25">
        <f t="shared" si="3"/>
        <v>16921</v>
      </c>
      <c r="Z52" s="25">
        <f t="shared" si="3"/>
        <v>0</v>
      </c>
      <c r="AA52" s="25">
        <f t="shared" si="3"/>
        <v>0</v>
      </c>
      <c r="AB52" s="25">
        <f t="shared" si="3"/>
        <v>9922</v>
      </c>
      <c r="AC52" s="25">
        <f t="shared" si="3"/>
        <v>2468</v>
      </c>
      <c r="AD52" s="25">
        <f t="shared" si="3"/>
        <v>0</v>
      </c>
      <c r="AE52" s="25">
        <f t="shared" si="3"/>
        <v>6052</v>
      </c>
      <c r="AF52" s="25">
        <f t="shared" si="3"/>
        <v>0</v>
      </c>
      <c r="AG52" s="25">
        <f t="shared" si="3"/>
        <v>49914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43725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9902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26181</v>
      </c>
      <c r="AZ52" s="25">
        <f t="shared" si="4"/>
        <v>0</v>
      </c>
      <c r="BA52" s="25">
        <f t="shared" si="4"/>
        <v>15450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59698</v>
      </c>
      <c r="BF52" s="25">
        <f t="shared" si="4"/>
        <v>4245</v>
      </c>
      <c r="BG52" s="25">
        <f t="shared" si="4"/>
        <v>0</v>
      </c>
      <c r="BH52" s="25">
        <f t="shared" si="4"/>
        <v>7148</v>
      </c>
      <c r="BI52" s="25">
        <f t="shared" si="4"/>
        <v>0</v>
      </c>
      <c r="BJ52" s="25">
        <f t="shared" si="4"/>
        <v>0</v>
      </c>
      <c r="BK52" s="25">
        <f t="shared" si="4"/>
        <v>20732</v>
      </c>
      <c r="BL52" s="25">
        <f t="shared" si="4"/>
        <v>7809</v>
      </c>
      <c r="BM52" s="25">
        <f t="shared" si="4"/>
        <v>0</v>
      </c>
      <c r="BN52" s="25">
        <f t="shared" si="4"/>
        <v>65335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20041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16457</v>
      </c>
      <c r="BW52" s="25">
        <f t="shared" si="5"/>
        <v>0</v>
      </c>
      <c r="BX52" s="25">
        <f t="shared" si="5"/>
        <v>0</v>
      </c>
      <c r="BY52" s="25">
        <f t="shared" si="5"/>
        <v>3919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549454</v>
      </c>
    </row>
    <row r="53" spans="1:83" x14ac:dyDescent="0.25">
      <c r="A53" s="16" t="s">
        <v>232</v>
      </c>
      <c r="B53" s="25">
        <f>B51+B52</f>
        <v>549464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559</v>
      </c>
      <c r="F59" s="273"/>
      <c r="G59" s="273"/>
      <c r="H59" s="273"/>
      <c r="I59" s="273"/>
      <c r="J59" s="273"/>
      <c r="K59" s="273"/>
      <c r="L59" s="273">
        <v>349</v>
      </c>
      <c r="M59" s="273"/>
      <c r="N59" s="273"/>
      <c r="O59" s="273"/>
      <c r="P59" s="274">
        <v>16805</v>
      </c>
      <c r="Q59" s="275">
        <v>7246</v>
      </c>
      <c r="R59" s="275">
        <v>18869</v>
      </c>
      <c r="S59" s="263">
        <v>0</v>
      </c>
      <c r="T59" s="263">
        <v>0</v>
      </c>
      <c r="U59" s="276">
        <v>24827</v>
      </c>
      <c r="V59" s="275"/>
      <c r="W59" s="275">
        <v>209</v>
      </c>
      <c r="X59" s="275">
        <v>1683</v>
      </c>
      <c r="Y59" s="275">
        <v>4720</v>
      </c>
      <c r="Z59" s="275"/>
      <c r="AA59" s="275"/>
      <c r="AB59" s="263">
        <v>0</v>
      </c>
      <c r="AC59" s="275">
        <v>443</v>
      </c>
      <c r="AD59" s="275"/>
      <c r="AE59" s="275">
        <v>1841</v>
      </c>
      <c r="AF59" s="275"/>
      <c r="AG59" s="275">
        <v>7085</v>
      </c>
      <c r="AH59" s="275"/>
      <c r="AI59" s="275"/>
      <c r="AJ59" s="275">
        <v>6161</v>
      </c>
      <c r="AK59" s="275"/>
      <c r="AL59" s="275"/>
      <c r="AM59" s="275"/>
      <c r="AN59" s="275"/>
      <c r="AO59" s="275">
        <v>2880</v>
      </c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2891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55657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8.4700000000000006</v>
      </c>
      <c r="F60" s="277"/>
      <c r="G60" s="277"/>
      <c r="H60" s="277"/>
      <c r="I60" s="277"/>
      <c r="J60" s="277"/>
      <c r="K60" s="277"/>
      <c r="L60" s="277">
        <v>5.29</v>
      </c>
      <c r="M60" s="277"/>
      <c r="N60" s="277"/>
      <c r="O60" s="277"/>
      <c r="P60" s="274">
        <v>2.88</v>
      </c>
      <c r="Q60" s="274">
        <v>0.01</v>
      </c>
      <c r="R60" s="274"/>
      <c r="S60" s="278">
        <v>1.67</v>
      </c>
      <c r="T60" s="278"/>
      <c r="U60" s="279">
        <v>5</v>
      </c>
      <c r="V60" s="274"/>
      <c r="W60" s="274">
        <v>0.14000000000000001</v>
      </c>
      <c r="X60" s="274">
        <v>1.1100000000000001</v>
      </c>
      <c r="Y60" s="274">
        <v>3.13</v>
      </c>
      <c r="Z60" s="274"/>
      <c r="AA60" s="274"/>
      <c r="AB60" s="278">
        <v>0.99</v>
      </c>
      <c r="AC60" s="274"/>
      <c r="AD60" s="274"/>
      <c r="AE60" s="274"/>
      <c r="AF60" s="274"/>
      <c r="AG60" s="274">
        <v>6.06</v>
      </c>
      <c r="AH60" s="274"/>
      <c r="AI60" s="274"/>
      <c r="AJ60" s="274">
        <v>14.49</v>
      </c>
      <c r="AK60" s="274"/>
      <c r="AL60" s="274"/>
      <c r="AM60" s="274"/>
      <c r="AN60" s="274"/>
      <c r="AO60" s="274">
        <v>1.82</v>
      </c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4.47</v>
      </c>
      <c r="AZ60" s="274"/>
      <c r="BA60" s="278">
        <v>1.1000000000000001</v>
      </c>
      <c r="BB60" s="278"/>
      <c r="BC60" s="278"/>
      <c r="BD60" s="278">
        <v>0.63</v>
      </c>
      <c r="BE60" s="274">
        <v>4.9400000000000004</v>
      </c>
      <c r="BF60" s="278">
        <v>5.36</v>
      </c>
      <c r="BG60" s="278"/>
      <c r="BH60" s="278"/>
      <c r="BI60" s="278"/>
      <c r="BJ60" s="278">
        <v>3.73</v>
      </c>
      <c r="BK60" s="278">
        <v>8.94</v>
      </c>
      <c r="BL60" s="278">
        <v>5.58</v>
      </c>
      <c r="BM60" s="278"/>
      <c r="BN60" s="278">
        <v>3.41</v>
      </c>
      <c r="BO60" s="278"/>
      <c r="BP60" s="278">
        <v>1.01</v>
      </c>
      <c r="BQ60" s="278"/>
      <c r="BR60" s="278">
        <v>2.02</v>
      </c>
      <c r="BS60" s="278"/>
      <c r="BT60" s="278"/>
      <c r="BU60" s="278"/>
      <c r="BV60" s="278">
        <v>3.47</v>
      </c>
      <c r="BW60" s="278"/>
      <c r="BX60" s="278">
        <v>2.78</v>
      </c>
      <c r="BY60" s="278">
        <v>2.9</v>
      </c>
      <c r="BZ60" s="278"/>
      <c r="CA60" s="278"/>
      <c r="CB60" s="278"/>
      <c r="CC60" s="278"/>
      <c r="CD60" s="209" t="s">
        <v>247</v>
      </c>
      <c r="CE60" s="227">
        <f t="shared" ref="CE60:CE68" si="6">SUM(C60:CD60)</f>
        <v>101.4</v>
      </c>
    </row>
    <row r="61" spans="1:83" x14ac:dyDescent="0.25">
      <c r="A61" s="31" t="s">
        <v>262</v>
      </c>
      <c r="B61" s="16"/>
      <c r="C61" s="273"/>
      <c r="D61" s="273"/>
      <c r="E61" s="273">
        <v>742374</v>
      </c>
      <c r="F61" s="273"/>
      <c r="G61" s="273"/>
      <c r="H61" s="273"/>
      <c r="I61" s="273"/>
      <c r="J61" s="273"/>
      <c r="K61" s="273"/>
      <c r="L61" s="273">
        <v>463486</v>
      </c>
      <c r="M61" s="273"/>
      <c r="N61" s="273"/>
      <c r="O61" s="273"/>
      <c r="P61" s="345">
        <v>283153</v>
      </c>
      <c r="Q61" s="345">
        <v>1049</v>
      </c>
      <c r="R61" s="275"/>
      <c r="S61" s="345">
        <v>68817</v>
      </c>
      <c r="T61" s="280"/>
      <c r="U61" s="345">
        <v>424531</v>
      </c>
      <c r="V61" s="275"/>
      <c r="W61" s="275">
        <v>12079</v>
      </c>
      <c r="X61" s="275">
        <v>97268</v>
      </c>
      <c r="Y61" s="275">
        <v>272790</v>
      </c>
      <c r="Z61" s="275"/>
      <c r="AA61" s="275"/>
      <c r="AB61" s="345">
        <v>53606</v>
      </c>
      <c r="AC61" s="275"/>
      <c r="AD61" s="275"/>
      <c r="AE61" s="275"/>
      <c r="AF61" s="275"/>
      <c r="AG61" s="345">
        <v>497021</v>
      </c>
      <c r="AH61" s="275"/>
      <c r="AI61" s="275"/>
      <c r="AJ61" s="345">
        <v>1682338</v>
      </c>
      <c r="AK61" s="275"/>
      <c r="AL61" s="275"/>
      <c r="AM61" s="275"/>
      <c r="AN61" s="275"/>
      <c r="AO61" s="275">
        <v>159364</v>
      </c>
      <c r="AP61" s="275"/>
      <c r="AQ61" s="275"/>
      <c r="AR61" s="275"/>
      <c r="AS61" s="275"/>
      <c r="AT61" s="275"/>
      <c r="AU61" s="275"/>
      <c r="AV61" s="280"/>
      <c r="AW61" s="280"/>
      <c r="AX61" s="280"/>
      <c r="AY61" s="345">
        <v>211037</v>
      </c>
      <c r="AZ61" s="275"/>
      <c r="BA61" s="345">
        <v>36701</v>
      </c>
      <c r="BB61" s="280"/>
      <c r="BC61" s="280"/>
      <c r="BD61" s="345">
        <v>47893</v>
      </c>
      <c r="BE61" s="345">
        <v>331768</v>
      </c>
      <c r="BF61" s="345">
        <v>256450</v>
      </c>
      <c r="BG61" s="280"/>
      <c r="BH61" s="280"/>
      <c r="BI61" s="280"/>
      <c r="BJ61" s="345">
        <v>389606</v>
      </c>
      <c r="BK61" s="345">
        <v>536068</v>
      </c>
      <c r="BL61" s="345">
        <v>243744</v>
      </c>
      <c r="BM61" s="280"/>
      <c r="BN61" s="345">
        <v>525285</v>
      </c>
      <c r="BO61" s="345">
        <v>0</v>
      </c>
      <c r="BP61" s="345">
        <v>86378</v>
      </c>
      <c r="BQ61" s="280"/>
      <c r="BR61" s="345">
        <v>179913</v>
      </c>
      <c r="BS61" s="280"/>
      <c r="BT61" s="280"/>
      <c r="BU61" s="280"/>
      <c r="BV61" s="345">
        <v>207284</v>
      </c>
      <c r="BW61" s="280"/>
      <c r="BX61" s="345">
        <v>228881</v>
      </c>
      <c r="BY61" s="345">
        <v>341807</v>
      </c>
      <c r="BZ61" s="280"/>
      <c r="CA61" s="280"/>
      <c r="CB61" s="280"/>
      <c r="CC61" s="280"/>
      <c r="CD61" s="24" t="s">
        <v>247</v>
      </c>
      <c r="CE61" s="25">
        <f t="shared" si="6"/>
        <v>8380691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168870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105431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64410</v>
      </c>
      <c r="Q62" s="25">
        <f t="shared" si="7"/>
        <v>239</v>
      </c>
      <c r="R62" s="25">
        <f t="shared" si="7"/>
        <v>0</v>
      </c>
      <c r="S62" s="25">
        <f t="shared" si="7"/>
        <v>15654</v>
      </c>
      <c r="T62" s="25">
        <f t="shared" si="7"/>
        <v>0</v>
      </c>
      <c r="U62" s="25">
        <f t="shared" si="7"/>
        <v>96569</v>
      </c>
      <c r="V62" s="25">
        <f t="shared" si="7"/>
        <v>0</v>
      </c>
      <c r="W62" s="25">
        <f t="shared" si="7"/>
        <v>2748</v>
      </c>
      <c r="X62" s="25">
        <f t="shared" si="7"/>
        <v>22126</v>
      </c>
      <c r="Y62" s="25">
        <f t="shared" si="7"/>
        <v>62052</v>
      </c>
      <c r="Z62" s="25">
        <f t="shared" si="7"/>
        <v>0</v>
      </c>
      <c r="AA62" s="25">
        <f t="shared" si="7"/>
        <v>0</v>
      </c>
      <c r="AB62" s="25">
        <f t="shared" si="7"/>
        <v>12194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113059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382687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36251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48005</v>
      </c>
      <c r="AZ62" s="25">
        <f t="shared" si="8"/>
        <v>0</v>
      </c>
      <c r="BA62" s="25">
        <f t="shared" si="8"/>
        <v>8348</v>
      </c>
      <c r="BB62" s="25">
        <f t="shared" si="8"/>
        <v>0</v>
      </c>
      <c r="BC62" s="25">
        <f t="shared" si="8"/>
        <v>0</v>
      </c>
      <c r="BD62" s="25">
        <f t="shared" si="8"/>
        <v>10894</v>
      </c>
      <c r="BE62" s="25">
        <f t="shared" si="8"/>
        <v>75468</v>
      </c>
      <c r="BF62" s="25">
        <f t="shared" si="8"/>
        <v>58335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88625</v>
      </c>
      <c r="BK62" s="25">
        <f t="shared" si="8"/>
        <v>121941</v>
      </c>
      <c r="BL62" s="25">
        <f t="shared" si="8"/>
        <v>55445</v>
      </c>
      <c r="BM62" s="25">
        <f t="shared" si="8"/>
        <v>0</v>
      </c>
      <c r="BN62" s="25">
        <f t="shared" si="8"/>
        <v>119488</v>
      </c>
      <c r="BO62" s="25">
        <f t="shared" ref="BO62:CC62" si="9">ROUND(BO47+BO48,0)</f>
        <v>0</v>
      </c>
      <c r="BP62" s="25">
        <f t="shared" si="9"/>
        <v>19649</v>
      </c>
      <c r="BQ62" s="25">
        <f t="shared" si="9"/>
        <v>0</v>
      </c>
      <c r="BR62" s="25">
        <f t="shared" si="9"/>
        <v>40925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47152</v>
      </c>
      <c r="BW62" s="25">
        <f t="shared" si="9"/>
        <v>0</v>
      </c>
      <c r="BX62" s="25">
        <f t="shared" si="9"/>
        <v>52064</v>
      </c>
      <c r="BY62" s="25">
        <f t="shared" si="9"/>
        <v>77752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1906381</v>
      </c>
    </row>
    <row r="63" spans="1:83" x14ac:dyDescent="0.25">
      <c r="A63" s="31" t="s">
        <v>263</v>
      </c>
      <c r="B63" s="16"/>
      <c r="C63" s="273"/>
      <c r="D63" s="273"/>
      <c r="E63" s="273">
        <v>128503</v>
      </c>
      <c r="F63" s="273"/>
      <c r="G63" s="273"/>
      <c r="H63" s="273"/>
      <c r="I63" s="273"/>
      <c r="J63" s="273"/>
      <c r="K63" s="273"/>
      <c r="L63" s="273">
        <v>80228</v>
      </c>
      <c r="M63" s="273"/>
      <c r="N63" s="273"/>
      <c r="O63" s="273"/>
      <c r="P63" s="345">
        <v>151300</v>
      </c>
      <c r="Q63" s="275"/>
      <c r="R63" s="345">
        <v>687446</v>
      </c>
      <c r="S63" s="280"/>
      <c r="T63" s="280"/>
      <c r="U63" s="345">
        <v>8434</v>
      </c>
      <c r="V63" s="275"/>
      <c r="W63" s="275">
        <v>13325</v>
      </c>
      <c r="X63" s="275">
        <v>107300</v>
      </c>
      <c r="Y63" s="275">
        <v>300924</v>
      </c>
      <c r="Z63" s="275"/>
      <c r="AA63" s="275"/>
      <c r="AB63" s="281"/>
      <c r="AC63" s="275"/>
      <c r="AD63" s="275"/>
      <c r="AE63" s="345">
        <v>74123</v>
      </c>
      <c r="AF63" s="275"/>
      <c r="AG63" s="345">
        <v>2390647</v>
      </c>
      <c r="AH63" s="275"/>
      <c r="AI63" s="275"/>
      <c r="AJ63" s="345">
        <v>35813</v>
      </c>
      <c r="AK63" s="275"/>
      <c r="AL63" s="275"/>
      <c r="AM63" s="275"/>
      <c r="AN63" s="275"/>
      <c r="AO63" s="275">
        <v>27586</v>
      </c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4005629</v>
      </c>
    </row>
    <row r="64" spans="1:83" x14ac:dyDescent="0.25">
      <c r="A64" s="31" t="s">
        <v>264</v>
      </c>
      <c r="B64" s="16"/>
      <c r="C64" s="273"/>
      <c r="D64" s="273"/>
      <c r="E64" s="273">
        <v>23118</v>
      </c>
      <c r="F64" s="273"/>
      <c r="G64" s="273"/>
      <c r="H64" s="273"/>
      <c r="I64" s="273"/>
      <c r="J64" s="273"/>
      <c r="K64" s="273"/>
      <c r="L64" s="273">
        <v>14433</v>
      </c>
      <c r="M64" s="273"/>
      <c r="N64" s="273"/>
      <c r="O64" s="273"/>
      <c r="P64" s="275">
        <v>556817</v>
      </c>
      <c r="Q64" s="275">
        <v>1784</v>
      </c>
      <c r="R64" s="275">
        <v>8382</v>
      </c>
      <c r="S64" s="280">
        <v>28691</v>
      </c>
      <c r="T64" s="280"/>
      <c r="U64" s="276">
        <v>320263</v>
      </c>
      <c r="V64" s="275"/>
      <c r="W64" s="275">
        <v>519</v>
      </c>
      <c r="X64" s="275">
        <v>4185</v>
      </c>
      <c r="Y64" s="275">
        <v>11735</v>
      </c>
      <c r="Z64" s="275"/>
      <c r="AA64" s="275"/>
      <c r="AB64" s="281">
        <v>448017</v>
      </c>
      <c r="AC64" s="275">
        <v>40197</v>
      </c>
      <c r="AD64" s="275"/>
      <c r="AE64" s="275">
        <v>426</v>
      </c>
      <c r="AF64" s="275"/>
      <c r="AG64" s="275">
        <v>71926</v>
      </c>
      <c r="AH64" s="275"/>
      <c r="AI64" s="275"/>
      <c r="AJ64" s="275">
        <v>50404</v>
      </c>
      <c r="AK64" s="275"/>
      <c r="AL64" s="275"/>
      <c r="AM64" s="275"/>
      <c r="AN64" s="275"/>
      <c r="AO64" s="275">
        <v>4963</v>
      </c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84345</v>
      </c>
      <c r="AZ64" s="275"/>
      <c r="BA64" s="280">
        <v>1579</v>
      </c>
      <c r="BB64" s="280"/>
      <c r="BC64" s="280"/>
      <c r="BD64" s="280">
        <v>81647</v>
      </c>
      <c r="BE64" s="275">
        <v>20997</v>
      </c>
      <c r="BF64" s="280">
        <v>25242</v>
      </c>
      <c r="BG64" s="280"/>
      <c r="BH64" s="280">
        <v>3932</v>
      </c>
      <c r="BI64" s="280"/>
      <c r="BJ64" s="280">
        <v>2435</v>
      </c>
      <c r="BK64" s="280">
        <v>4986</v>
      </c>
      <c r="BL64" s="280">
        <v>4197</v>
      </c>
      <c r="BM64" s="280"/>
      <c r="BN64" s="280">
        <v>11354</v>
      </c>
      <c r="BO64" s="280"/>
      <c r="BP64" s="280">
        <v>9596</v>
      </c>
      <c r="BQ64" s="280"/>
      <c r="BR64" s="280">
        <v>665</v>
      </c>
      <c r="BS64" s="280"/>
      <c r="BT64" s="280"/>
      <c r="BU64" s="280"/>
      <c r="BV64" s="280">
        <v>3937</v>
      </c>
      <c r="BW64" s="280"/>
      <c r="BX64" s="280">
        <v>645</v>
      </c>
      <c r="BY64" s="280">
        <v>7643</v>
      </c>
      <c r="BZ64" s="280"/>
      <c r="CA64" s="280"/>
      <c r="CB64" s="280"/>
      <c r="CC64" s="280"/>
      <c r="CD64" s="24" t="s">
        <v>247</v>
      </c>
      <c r="CE64" s="25">
        <f t="shared" si="6"/>
        <v>1849060</v>
      </c>
    </row>
    <row r="65" spans="1:83" x14ac:dyDescent="0.25">
      <c r="A65" s="31" t="s">
        <v>265</v>
      </c>
      <c r="B65" s="16"/>
      <c r="C65" s="273"/>
      <c r="D65" s="273"/>
      <c r="E65" s="273">
        <v>1833</v>
      </c>
      <c r="F65" s="273"/>
      <c r="G65" s="273"/>
      <c r="H65" s="273"/>
      <c r="I65" s="273"/>
      <c r="J65" s="273"/>
      <c r="K65" s="273"/>
      <c r="L65" s="273">
        <v>1144</v>
      </c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>
        <v>212</v>
      </c>
      <c r="X65" s="275">
        <v>1702</v>
      </c>
      <c r="Y65" s="275">
        <v>4775</v>
      </c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>
        <v>0</v>
      </c>
      <c r="AK65" s="275"/>
      <c r="AL65" s="275"/>
      <c r="AM65" s="275"/>
      <c r="AN65" s="275"/>
      <c r="AO65" s="275">
        <v>393</v>
      </c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>
        <v>12738</v>
      </c>
      <c r="BB65" s="280"/>
      <c r="BC65" s="280"/>
      <c r="BD65" s="280"/>
      <c r="BE65" s="275">
        <v>184947</v>
      </c>
      <c r="BF65" s="280"/>
      <c r="BG65" s="280"/>
      <c r="BH65" s="280">
        <v>3114</v>
      </c>
      <c r="BI65" s="280"/>
      <c r="BJ65" s="280"/>
      <c r="BK65" s="280">
        <v>381</v>
      </c>
      <c r="BL65" s="280"/>
      <c r="BM65" s="280"/>
      <c r="BN65" s="280">
        <v>25666</v>
      </c>
      <c r="BO65" s="280"/>
      <c r="BP65" s="280">
        <v>637</v>
      </c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237542</v>
      </c>
    </row>
    <row r="66" spans="1:83" x14ac:dyDescent="0.25">
      <c r="A66" s="31" t="s">
        <v>266</v>
      </c>
      <c r="B66" s="16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5"/>
      <c r="Q66" s="275"/>
      <c r="R66" s="275"/>
      <c r="S66" s="280"/>
      <c r="T66" s="280"/>
      <c r="U66" s="276">
        <v>88731</v>
      </c>
      <c r="V66" s="275"/>
      <c r="W66" s="275">
        <v>107452</v>
      </c>
      <c r="X66" s="275"/>
      <c r="Y66" s="275"/>
      <c r="Z66" s="275"/>
      <c r="AA66" s="275"/>
      <c r="AB66" s="281">
        <v>120447</v>
      </c>
      <c r="AC66" s="275"/>
      <c r="AD66" s="275"/>
      <c r="AE66" s="275"/>
      <c r="AF66" s="275"/>
      <c r="AG66" s="275"/>
      <c r="AH66" s="275"/>
      <c r="AI66" s="275"/>
      <c r="AJ66" s="275">
        <v>54812</v>
      </c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6188</v>
      </c>
      <c r="AZ66" s="275"/>
      <c r="BA66" s="280"/>
      <c r="BB66" s="280"/>
      <c r="BC66" s="280"/>
      <c r="BD66" s="280"/>
      <c r="BE66" s="275">
        <v>16478</v>
      </c>
      <c r="BF66" s="280"/>
      <c r="BG66" s="280"/>
      <c r="BH66" s="280">
        <v>661764</v>
      </c>
      <c r="BI66" s="280"/>
      <c r="BJ66" s="280">
        <v>91877</v>
      </c>
      <c r="BK66" s="280">
        <v>156683</v>
      </c>
      <c r="BL66" s="280"/>
      <c r="BM66" s="280"/>
      <c r="BN66" s="280">
        <v>198078</v>
      </c>
      <c r="BO66" s="280"/>
      <c r="BP66" s="280">
        <v>959</v>
      </c>
      <c r="BQ66" s="280"/>
      <c r="BR66" s="280">
        <v>64976</v>
      </c>
      <c r="BS66" s="280"/>
      <c r="BT66" s="280"/>
      <c r="BU66" s="280"/>
      <c r="BV66" s="280">
        <v>24423</v>
      </c>
      <c r="BW66" s="280"/>
      <c r="BX66" s="280">
        <v>11150</v>
      </c>
      <c r="BY66" s="280">
        <v>30546</v>
      </c>
      <c r="BZ66" s="280"/>
      <c r="CA66" s="280"/>
      <c r="CB66" s="280"/>
      <c r="CC66" s="280"/>
      <c r="CD66" s="24" t="s">
        <v>247</v>
      </c>
      <c r="CE66" s="25">
        <f t="shared" si="6"/>
        <v>1634564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46133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28807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48740</v>
      </c>
      <c r="Q67" s="25">
        <f t="shared" si="10"/>
        <v>0</v>
      </c>
      <c r="R67" s="25">
        <f t="shared" si="10"/>
        <v>267</v>
      </c>
      <c r="S67" s="25">
        <f t="shared" si="10"/>
        <v>20495</v>
      </c>
      <c r="T67" s="25">
        <f t="shared" si="10"/>
        <v>0</v>
      </c>
      <c r="U67" s="25">
        <f t="shared" si="10"/>
        <v>12311</v>
      </c>
      <c r="V67" s="25">
        <f t="shared" si="10"/>
        <v>0</v>
      </c>
      <c r="W67" s="25">
        <f t="shared" si="10"/>
        <v>750</v>
      </c>
      <c r="X67" s="25">
        <f t="shared" si="10"/>
        <v>6032</v>
      </c>
      <c r="Y67" s="25">
        <f t="shared" si="10"/>
        <v>16921</v>
      </c>
      <c r="Z67" s="25">
        <f t="shared" si="10"/>
        <v>0</v>
      </c>
      <c r="AA67" s="25">
        <f t="shared" si="10"/>
        <v>0</v>
      </c>
      <c r="AB67" s="25">
        <f t="shared" si="10"/>
        <v>9922</v>
      </c>
      <c r="AC67" s="25">
        <f t="shared" si="10"/>
        <v>2468</v>
      </c>
      <c r="AD67" s="25">
        <f t="shared" si="10"/>
        <v>0</v>
      </c>
      <c r="AE67" s="25">
        <f t="shared" si="10"/>
        <v>6052</v>
      </c>
      <c r="AF67" s="25">
        <f t="shared" si="10"/>
        <v>0</v>
      </c>
      <c r="AG67" s="25">
        <f t="shared" si="10"/>
        <v>49914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43725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9902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26181</v>
      </c>
      <c r="AZ67" s="25">
        <f t="shared" si="11"/>
        <v>0</v>
      </c>
      <c r="BA67" s="25">
        <f t="shared" si="11"/>
        <v>15450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59698</v>
      </c>
      <c r="BF67" s="25">
        <f t="shared" si="11"/>
        <v>4245</v>
      </c>
      <c r="BG67" s="25">
        <f t="shared" si="11"/>
        <v>0</v>
      </c>
      <c r="BH67" s="25">
        <f t="shared" si="11"/>
        <v>7148</v>
      </c>
      <c r="BI67" s="25">
        <f t="shared" si="11"/>
        <v>0</v>
      </c>
      <c r="BJ67" s="25">
        <f t="shared" si="11"/>
        <v>0</v>
      </c>
      <c r="BK67" s="25">
        <f t="shared" si="11"/>
        <v>20732</v>
      </c>
      <c r="BL67" s="25">
        <f t="shared" si="11"/>
        <v>7809</v>
      </c>
      <c r="BM67" s="25">
        <f t="shared" si="11"/>
        <v>0</v>
      </c>
      <c r="BN67" s="25">
        <f t="shared" si="11"/>
        <v>65335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20041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16457</v>
      </c>
      <c r="BW67" s="25">
        <f t="shared" si="12"/>
        <v>0</v>
      </c>
      <c r="BX67" s="25">
        <f t="shared" si="12"/>
        <v>0</v>
      </c>
      <c r="BY67" s="25">
        <f t="shared" si="12"/>
        <v>3919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549454</v>
      </c>
    </row>
    <row r="68" spans="1:83" x14ac:dyDescent="0.25">
      <c r="A68" s="31" t="s">
        <v>267</v>
      </c>
      <c r="B68" s="25"/>
      <c r="C68" s="273"/>
      <c r="D68" s="273"/>
      <c r="E68" s="273">
        <v>14885</v>
      </c>
      <c r="F68" s="273"/>
      <c r="G68" s="273"/>
      <c r="H68" s="273"/>
      <c r="I68" s="273"/>
      <c r="J68" s="273"/>
      <c r="K68" s="273"/>
      <c r="L68" s="273">
        <v>9293</v>
      </c>
      <c r="M68" s="273"/>
      <c r="N68" s="273"/>
      <c r="O68" s="273"/>
      <c r="P68" s="275">
        <v>114177</v>
      </c>
      <c r="Q68" s="275"/>
      <c r="R68" s="275"/>
      <c r="S68" s="280"/>
      <c r="T68" s="280"/>
      <c r="U68" s="276">
        <v>8513</v>
      </c>
      <c r="V68" s="275"/>
      <c r="W68" s="275"/>
      <c r="X68" s="275"/>
      <c r="Y68" s="275">
        <v>872</v>
      </c>
      <c r="Z68" s="275"/>
      <c r="AA68" s="275"/>
      <c r="AB68" s="281">
        <v>903</v>
      </c>
      <c r="AC68" s="275">
        <v>4777</v>
      </c>
      <c r="AD68" s="275"/>
      <c r="AE68" s="275"/>
      <c r="AF68" s="275"/>
      <c r="AG68" s="275">
        <v>12903</v>
      </c>
      <c r="AH68" s="275"/>
      <c r="AI68" s="275"/>
      <c r="AJ68" s="275">
        <v>11670</v>
      </c>
      <c r="AK68" s="275"/>
      <c r="AL68" s="275"/>
      <c r="AM68" s="275"/>
      <c r="AN68" s="275"/>
      <c r="AO68" s="275">
        <v>3196</v>
      </c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>
        <v>4463</v>
      </c>
      <c r="BF68" s="280"/>
      <c r="BG68" s="280"/>
      <c r="BH68" s="280">
        <v>9160</v>
      </c>
      <c r="BI68" s="280"/>
      <c r="BJ68" s="280"/>
      <c r="BK68" s="280">
        <v>3454</v>
      </c>
      <c r="BL68" s="280">
        <v>3371</v>
      </c>
      <c r="BM68" s="280"/>
      <c r="BN68" s="280">
        <v>4483</v>
      </c>
      <c r="BO68" s="280"/>
      <c r="BP68" s="280"/>
      <c r="BQ68" s="280"/>
      <c r="BR68" s="280">
        <v>949</v>
      </c>
      <c r="BS68" s="280"/>
      <c r="BT68" s="280"/>
      <c r="BU68" s="280"/>
      <c r="BV68" s="280">
        <v>784</v>
      </c>
      <c r="BW68" s="280"/>
      <c r="BX68" s="280"/>
      <c r="BY68" s="280">
        <v>640</v>
      </c>
      <c r="BZ68" s="280"/>
      <c r="CA68" s="280"/>
      <c r="CB68" s="280"/>
      <c r="CC68" s="280"/>
      <c r="CD68" s="24" t="s">
        <v>247</v>
      </c>
      <c r="CE68" s="25">
        <f t="shared" si="6"/>
        <v>208493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36000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22476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12961</v>
      </c>
      <c r="Q69" s="25">
        <f t="shared" si="13"/>
        <v>510</v>
      </c>
      <c r="R69" s="25">
        <f t="shared" si="13"/>
        <v>1753</v>
      </c>
      <c r="S69" s="25">
        <f t="shared" si="13"/>
        <v>1716</v>
      </c>
      <c r="T69" s="25">
        <f t="shared" si="13"/>
        <v>0</v>
      </c>
      <c r="U69" s="25">
        <f t="shared" si="13"/>
        <v>46514</v>
      </c>
      <c r="V69" s="25">
        <f t="shared" si="13"/>
        <v>0</v>
      </c>
      <c r="W69" s="25">
        <f t="shared" si="13"/>
        <v>0</v>
      </c>
      <c r="X69" s="25">
        <f t="shared" si="13"/>
        <v>74881</v>
      </c>
      <c r="Y69" s="25">
        <f t="shared" si="13"/>
        <v>132761</v>
      </c>
      <c r="Z69" s="25">
        <f t="shared" si="13"/>
        <v>0</v>
      </c>
      <c r="AA69" s="25">
        <f t="shared" si="13"/>
        <v>0</v>
      </c>
      <c r="AB69" s="25">
        <f t="shared" si="13"/>
        <v>34022</v>
      </c>
      <c r="AC69" s="25">
        <f t="shared" si="13"/>
        <v>9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73417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21921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7728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6730</v>
      </c>
      <c r="AZ69" s="25">
        <f t="shared" si="14"/>
        <v>0</v>
      </c>
      <c r="BA69" s="25">
        <f t="shared" si="14"/>
        <v>27</v>
      </c>
      <c r="BB69" s="25">
        <f t="shared" si="14"/>
        <v>0</v>
      </c>
      <c r="BC69" s="25">
        <f t="shared" si="14"/>
        <v>0</v>
      </c>
      <c r="BD69" s="25">
        <f t="shared" si="14"/>
        <v>28416</v>
      </c>
      <c r="BE69" s="25">
        <f t="shared" si="14"/>
        <v>119003</v>
      </c>
      <c r="BF69" s="25">
        <f t="shared" si="14"/>
        <v>358</v>
      </c>
      <c r="BG69" s="25">
        <f t="shared" si="14"/>
        <v>0</v>
      </c>
      <c r="BH69" s="25">
        <f t="shared" si="14"/>
        <v>272013</v>
      </c>
      <c r="BI69" s="25">
        <f t="shared" si="14"/>
        <v>0</v>
      </c>
      <c r="BJ69" s="25">
        <f t="shared" si="14"/>
        <v>7203</v>
      </c>
      <c r="BK69" s="25">
        <f t="shared" si="14"/>
        <v>4400</v>
      </c>
      <c r="BL69" s="25">
        <f t="shared" si="14"/>
        <v>285</v>
      </c>
      <c r="BM69" s="25">
        <f t="shared" si="14"/>
        <v>0</v>
      </c>
      <c r="BN69" s="25">
        <f t="shared" si="14"/>
        <v>307817</v>
      </c>
      <c r="BO69" s="25">
        <f t="shared" ref="BO69:CE69" si="15">SUM(BO70:BO83)</f>
        <v>0</v>
      </c>
      <c r="BP69" s="25">
        <f t="shared" si="15"/>
        <v>63521</v>
      </c>
      <c r="BQ69" s="25">
        <f t="shared" si="15"/>
        <v>0</v>
      </c>
      <c r="BR69" s="25">
        <f t="shared" si="15"/>
        <v>19104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2828</v>
      </c>
      <c r="BW69" s="25">
        <f t="shared" si="15"/>
        <v>0</v>
      </c>
      <c r="BX69" s="25">
        <f t="shared" si="15"/>
        <v>39983</v>
      </c>
      <c r="BY69" s="25">
        <f t="shared" si="15"/>
        <v>5431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449865</v>
      </c>
      <c r="CE69" s="25">
        <f t="shared" si="15"/>
        <v>1793653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>
        <v>270881</v>
      </c>
      <c r="CE73" s="25">
        <f t="shared" si="16"/>
        <v>270881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>
        <v>13349</v>
      </c>
      <c r="F77" s="282"/>
      <c r="G77" s="282"/>
      <c r="H77" s="282"/>
      <c r="I77" s="282"/>
      <c r="J77" s="282"/>
      <c r="K77" s="282"/>
      <c r="L77" s="282">
        <v>8334</v>
      </c>
      <c r="M77" s="282"/>
      <c r="N77" s="282"/>
      <c r="O77" s="282"/>
      <c r="P77" s="282">
        <v>10528</v>
      </c>
      <c r="Q77" s="282">
        <v>510</v>
      </c>
      <c r="R77" s="282">
        <v>1753</v>
      </c>
      <c r="S77" s="282">
        <v>1646</v>
      </c>
      <c r="T77" s="282"/>
      <c r="U77" s="282">
        <v>37673</v>
      </c>
      <c r="V77" s="282"/>
      <c r="W77" s="282"/>
      <c r="X77" s="282">
        <v>74881</v>
      </c>
      <c r="Y77" s="282">
        <v>132731</v>
      </c>
      <c r="Z77" s="282"/>
      <c r="AA77" s="282"/>
      <c r="AB77" s="282">
        <v>9075</v>
      </c>
      <c r="AC77" s="282">
        <v>9</v>
      </c>
      <c r="AD77" s="282"/>
      <c r="AE77" s="282"/>
      <c r="AF77" s="282"/>
      <c r="AG77" s="282">
        <v>10294</v>
      </c>
      <c r="AH77" s="282"/>
      <c r="AI77" s="282"/>
      <c r="AJ77" s="282">
        <v>8387</v>
      </c>
      <c r="AK77" s="282"/>
      <c r="AL77" s="282"/>
      <c r="AM77" s="282"/>
      <c r="AN77" s="282"/>
      <c r="AO77" s="282">
        <v>2865</v>
      </c>
      <c r="AP77" s="282"/>
      <c r="AQ77" s="282"/>
      <c r="AR77" s="282"/>
      <c r="AS77" s="282"/>
      <c r="AT77" s="282"/>
      <c r="AU77" s="282"/>
      <c r="AV77" s="282"/>
      <c r="AW77" s="282"/>
      <c r="AX77" s="282"/>
      <c r="AY77" s="282">
        <v>6545</v>
      </c>
      <c r="AZ77" s="282"/>
      <c r="BA77" s="282">
        <v>27</v>
      </c>
      <c r="BB77" s="282"/>
      <c r="BC77" s="282"/>
      <c r="BD77" s="282"/>
      <c r="BE77" s="282">
        <v>117270</v>
      </c>
      <c r="BF77" s="282">
        <v>358</v>
      </c>
      <c r="BG77" s="282"/>
      <c r="BH77" s="282">
        <v>228905</v>
      </c>
      <c r="BI77" s="282"/>
      <c r="BJ77" s="282">
        <v>2146</v>
      </c>
      <c r="BK77" s="282">
        <v>45</v>
      </c>
      <c r="BL77" s="282">
        <v>3</v>
      </c>
      <c r="BM77" s="282"/>
      <c r="BN77" s="282">
        <v>22</v>
      </c>
      <c r="BO77" s="282"/>
      <c r="BP77" s="282"/>
      <c r="BQ77" s="282"/>
      <c r="BR77" s="282"/>
      <c r="BS77" s="282"/>
      <c r="BT77" s="282"/>
      <c r="BU77" s="282"/>
      <c r="BV77" s="282">
        <v>248</v>
      </c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667604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>
        <v>1583</v>
      </c>
      <c r="Q80" s="282"/>
      <c r="R80" s="282"/>
      <c r="S80" s="282">
        <v>18</v>
      </c>
      <c r="T80" s="282"/>
      <c r="U80" s="282">
        <v>97</v>
      </c>
      <c r="V80" s="282"/>
      <c r="W80" s="282"/>
      <c r="X80" s="282"/>
      <c r="Y80" s="282"/>
      <c r="Z80" s="282"/>
      <c r="AA80" s="282"/>
      <c r="AB80" s="282">
        <v>24645</v>
      </c>
      <c r="AC80" s="282"/>
      <c r="AD80" s="282"/>
      <c r="AE80" s="282"/>
      <c r="AF80" s="282"/>
      <c r="AG80" s="282">
        <v>56544</v>
      </c>
      <c r="AH80" s="282"/>
      <c r="AI80" s="282"/>
      <c r="AJ80" s="282">
        <v>6022</v>
      </c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>
        <v>185</v>
      </c>
      <c r="AZ80" s="282"/>
      <c r="BA80" s="282"/>
      <c r="BB80" s="282"/>
      <c r="BC80" s="282"/>
      <c r="BD80" s="282">
        <v>2233</v>
      </c>
      <c r="BE80" s="282">
        <v>1733</v>
      </c>
      <c r="BF80" s="282"/>
      <c r="BG80" s="282"/>
      <c r="BH80" s="282">
        <v>637</v>
      </c>
      <c r="BI80" s="282"/>
      <c r="BJ80" s="282">
        <v>2605</v>
      </c>
      <c r="BK80" s="282">
        <v>4166</v>
      </c>
      <c r="BL80" s="282">
        <v>282</v>
      </c>
      <c r="BM80" s="282"/>
      <c r="BN80" s="282">
        <v>14661</v>
      </c>
      <c r="BO80" s="282"/>
      <c r="BP80" s="282">
        <v>5924</v>
      </c>
      <c r="BQ80" s="282"/>
      <c r="BR80" s="282"/>
      <c r="BS80" s="282"/>
      <c r="BT80" s="282"/>
      <c r="BU80" s="282"/>
      <c r="BV80" s="282">
        <v>390</v>
      </c>
      <c r="BW80" s="282"/>
      <c r="BX80" s="282">
        <v>3202</v>
      </c>
      <c r="BY80" s="282">
        <v>1225</v>
      </c>
      <c r="BZ80" s="282"/>
      <c r="CA80" s="282"/>
      <c r="CB80" s="282"/>
      <c r="CC80" s="282"/>
      <c r="CD80" s="282"/>
      <c r="CE80" s="25">
        <f t="shared" si="16"/>
        <v>126152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>
        <v>147801</v>
      </c>
      <c r="CE81" s="25">
        <f t="shared" si="16"/>
        <v>147801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>
        <v>22651</v>
      </c>
      <c r="F83" s="275"/>
      <c r="G83" s="273"/>
      <c r="H83" s="273"/>
      <c r="I83" s="275"/>
      <c r="J83" s="275"/>
      <c r="K83" s="275"/>
      <c r="L83" s="275">
        <v>14142</v>
      </c>
      <c r="M83" s="273"/>
      <c r="N83" s="273"/>
      <c r="O83" s="273"/>
      <c r="P83" s="275">
        <v>850</v>
      </c>
      <c r="Q83" s="275"/>
      <c r="R83" s="276"/>
      <c r="S83" s="275">
        <v>52</v>
      </c>
      <c r="T83" s="273"/>
      <c r="U83" s="275">
        <v>8744</v>
      </c>
      <c r="V83" s="275"/>
      <c r="W83" s="273"/>
      <c r="X83" s="275"/>
      <c r="Y83" s="275">
        <v>30</v>
      </c>
      <c r="Z83" s="275"/>
      <c r="AA83" s="275"/>
      <c r="AB83" s="275">
        <v>302</v>
      </c>
      <c r="AC83" s="275"/>
      <c r="AD83" s="275"/>
      <c r="AE83" s="275"/>
      <c r="AF83" s="275"/>
      <c r="AG83" s="275">
        <v>6579</v>
      </c>
      <c r="AH83" s="275"/>
      <c r="AI83" s="275"/>
      <c r="AJ83" s="275">
        <v>7512</v>
      </c>
      <c r="AK83" s="275"/>
      <c r="AL83" s="275"/>
      <c r="AM83" s="275"/>
      <c r="AN83" s="275"/>
      <c r="AO83" s="273">
        <v>4863</v>
      </c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>
        <v>26183</v>
      </c>
      <c r="BE83" s="275"/>
      <c r="BF83" s="275"/>
      <c r="BG83" s="275"/>
      <c r="BH83" s="276">
        <v>42471</v>
      </c>
      <c r="BI83" s="275"/>
      <c r="BJ83" s="275">
        <v>2452</v>
      </c>
      <c r="BK83" s="275">
        <v>189</v>
      </c>
      <c r="BL83" s="275"/>
      <c r="BM83" s="275"/>
      <c r="BN83" s="275">
        <v>293134</v>
      </c>
      <c r="BO83" s="275"/>
      <c r="BP83" s="275">
        <f>57346+251</f>
        <v>57597</v>
      </c>
      <c r="BQ83" s="275"/>
      <c r="BR83" s="275">
        <v>19104</v>
      </c>
      <c r="BS83" s="275"/>
      <c r="BT83" s="275"/>
      <c r="BU83" s="275"/>
      <c r="BV83" s="275">
        <v>2190</v>
      </c>
      <c r="BW83" s="275"/>
      <c r="BX83" s="275">
        <v>36781</v>
      </c>
      <c r="BY83" s="275">
        <f>1230+616+2360</f>
        <v>4206</v>
      </c>
      <c r="BZ83" s="275"/>
      <c r="CA83" s="275"/>
      <c r="CB83" s="275"/>
      <c r="CC83" s="275"/>
      <c r="CD83" s="282">
        <f>31183</f>
        <v>31183</v>
      </c>
      <c r="CE83" s="25">
        <f t="shared" si="16"/>
        <v>581215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>
        <v>4506</v>
      </c>
      <c r="T84" s="273"/>
      <c r="U84" s="273"/>
      <c r="V84" s="273"/>
      <c r="W84" s="273"/>
      <c r="X84" s="273"/>
      <c r="Y84" s="273"/>
      <c r="Z84" s="273"/>
      <c r="AA84" s="273"/>
      <c r="AB84" s="273">
        <v>959</v>
      </c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>
        <v>38328</v>
      </c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>
        <v>294</v>
      </c>
      <c r="BL84" s="273"/>
      <c r="BM84" s="273"/>
      <c r="BN84" s="273">
        <v>14903</v>
      </c>
      <c r="BO84" s="273"/>
      <c r="BP84" s="273"/>
      <c r="BQ84" s="273"/>
      <c r="BR84" s="273"/>
      <c r="BS84" s="273"/>
      <c r="BT84" s="273"/>
      <c r="BU84" s="273"/>
      <c r="BV84" s="273">
        <v>1930</v>
      </c>
      <c r="BW84" s="273"/>
      <c r="BX84" s="273"/>
      <c r="BY84" s="273">
        <v>3709</v>
      </c>
      <c r="BZ84" s="273"/>
      <c r="CA84" s="273"/>
      <c r="CB84" s="273"/>
      <c r="CC84" s="273"/>
      <c r="CD84" s="282">
        <v>44539</v>
      </c>
      <c r="CE84" s="25">
        <f t="shared" si="16"/>
        <v>109168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1161716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725298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1231558</v>
      </c>
      <c r="Q85" s="25">
        <f t="shared" si="17"/>
        <v>3582</v>
      </c>
      <c r="R85" s="25">
        <f t="shared" si="17"/>
        <v>697848</v>
      </c>
      <c r="S85" s="25">
        <f t="shared" si="17"/>
        <v>130867</v>
      </c>
      <c r="T85" s="25">
        <f t="shared" si="17"/>
        <v>0</v>
      </c>
      <c r="U85" s="25">
        <f t="shared" si="17"/>
        <v>1005866</v>
      </c>
      <c r="V85" s="25">
        <f t="shared" si="17"/>
        <v>0</v>
      </c>
      <c r="W85" s="25">
        <f t="shared" si="17"/>
        <v>137085</v>
      </c>
      <c r="X85" s="25">
        <f t="shared" si="17"/>
        <v>313494</v>
      </c>
      <c r="Y85" s="25">
        <f t="shared" si="17"/>
        <v>802830</v>
      </c>
      <c r="Z85" s="25">
        <f t="shared" si="17"/>
        <v>0</v>
      </c>
      <c r="AA85" s="25">
        <f t="shared" si="17"/>
        <v>0</v>
      </c>
      <c r="AB85" s="25">
        <f t="shared" si="17"/>
        <v>678152</v>
      </c>
      <c r="AC85" s="25">
        <f t="shared" si="17"/>
        <v>47451</v>
      </c>
      <c r="AD85" s="25">
        <f t="shared" si="17"/>
        <v>0</v>
      </c>
      <c r="AE85" s="25">
        <f t="shared" si="17"/>
        <v>80601</v>
      </c>
      <c r="AF85" s="25">
        <f t="shared" si="17"/>
        <v>0</v>
      </c>
      <c r="AG85" s="25">
        <f t="shared" si="17"/>
        <v>3208887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2283370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249383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344158</v>
      </c>
      <c r="AZ85" s="25">
        <f t="shared" si="18"/>
        <v>0</v>
      </c>
      <c r="BA85" s="25">
        <f t="shared" si="18"/>
        <v>74843</v>
      </c>
      <c r="BB85" s="25">
        <f t="shared" si="18"/>
        <v>0</v>
      </c>
      <c r="BC85" s="25">
        <f t="shared" si="18"/>
        <v>0</v>
      </c>
      <c r="BD85" s="25">
        <f t="shared" si="18"/>
        <v>168850</v>
      </c>
      <c r="BE85" s="25">
        <f t="shared" si="18"/>
        <v>812822</v>
      </c>
      <c r="BF85" s="25">
        <f t="shared" si="18"/>
        <v>344630</v>
      </c>
      <c r="BG85" s="25">
        <f t="shared" si="18"/>
        <v>0</v>
      </c>
      <c r="BH85" s="25">
        <f t="shared" si="18"/>
        <v>957131</v>
      </c>
      <c r="BI85" s="25">
        <f t="shared" si="18"/>
        <v>0</v>
      </c>
      <c r="BJ85" s="25">
        <f t="shared" si="18"/>
        <v>579746</v>
      </c>
      <c r="BK85" s="25">
        <f t="shared" si="18"/>
        <v>848351</v>
      </c>
      <c r="BL85" s="25">
        <f t="shared" si="18"/>
        <v>314851</v>
      </c>
      <c r="BM85" s="25">
        <f t="shared" si="18"/>
        <v>0</v>
      </c>
      <c r="BN85" s="25">
        <f t="shared" si="18"/>
        <v>1242603</v>
      </c>
      <c r="BO85" s="25">
        <f t="shared" ref="BO85:CD85" si="19">SUM(BO61:BO69)-BO84</f>
        <v>0</v>
      </c>
      <c r="BP85" s="25">
        <f t="shared" si="19"/>
        <v>180740</v>
      </c>
      <c r="BQ85" s="25">
        <f t="shared" si="19"/>
        <v>0</v>
      </c>
      <c r="BR85" s="25">
        <f t="shared" si="19"/>
        <v>326573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300935</v>
      </c>
      <c r="BW85" s="25">
        <f t="shared" si="19"/>
        <v>0</v>
      </c>
      <c r="BX85" s="25">
        <f t="shared" si="19"/>
        <v>332723</v>
      </c>
      <c r="BY85" s="25">
        <f t="shared" si="19"/>
        <v>464029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405326</v>
      </c>
      <c r="CE85" s="25">
        <f t="shared" si="16"/>
        <v>20456299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>
        <v>1684151</v>
      </c>
      <c r="F87" s="273"/>
      <c r="G87" s="273"/>
      <c r="H87" s="273"/>
      <c r="I87" s="273"/>
      <c r="J87" s="273"/>
      <c r="K87" s="273"/>
      <c r="L87" s="273">
        <v>550629</v>
      </c>
      <c r="M87" s="273"/>
      <c r="N87" s="273"/>
      <c r="O87" s="273"/>
      <c r="P87" s="273">
        <v>175855</v>
      </c>
      <c r="Q87" s="273"/>
      <c r="R87" s="273">
        <v>82090</v>
      </c>
      <c r="S87" s="273">
        <v>360452</v>
      </c>
      <c r="T87" s="273"/>
      <c r="U87" s="273">
        <v>178588</v>
      </c>
      <c r="V87" s="273"/>
      <c r="W87" s="273">
        <v>4392</v>
      </c>
      <c r="X87" s="273">
        <v>83572</v>
      </c>
      <c r="Y87" s="273">
        <v>30248</v>
      </c>
      <c r="Z87" s="273"/>
      <c r="AA87" s="273"/>
      <c r="AB87" s="273">
        <v>498840</v>
      </c>
      <c r="AC87" s="273">
        <v>4585</v>
      </c>
      <c r="AD87" s="273"/>
      <c r="AE87" s="273">
        <v>153503</v>
      </c>
      <c r="AF87" s="273"/>
      <c r="AG87" s="273">
        <v>52850</v>
      </c>
      <c r="AH87" s="273"/>
      <c r="AI87" s="273"/>
      <c r="AJ87" s="273">
        <v>0</v>
      </c>
      <c r="AK87" s="273"/>
      <c r="AL87" s="273"/>
      <c r="AM87" s="273"/>
      <c r="AN87" s="273"/>
      <c r="AO87" s="273">
        <v>12351</v>
      </c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3872106</v>
      </c>
    </row>
    <row r="88" spans="1:84" x14ac:dyDescent="0.25">
      <c r="A88" s="31" t="s">
        <v>287</v>
      </c>
      <c r="B88" s="16"/>
      <c r="C88" s="273"/>
      <c r="D88" s="273"/>
      <c r="E88" s="273">
        <v>73563</v>
      </c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>
        <v>1662692</v>
      </c>
      <c r="Q88" s="273">
        <v>78494</v>
      </c>
      <c r="R88" s="273">
        <v>809930</v>
      </c>
      <c r="S88" s="273">
        <v>2099133</v>
      </c>
      <c r="T88" s="273"/>
      <c r="U88" s="273">
        <v>2132308</v>
      </c>
      <c r="V88" s="273"/>
      <c r="W88" s="273">
        <v>832504</v>
      </c>
      <c r="X88" s="273">
        <v>2757481</v>
      </c>
      <c r="Y88" s="273">
        <v>2694289</v>
      </c>
      <c r="Z88" s="273"/>
      <c r="AA88" s="273"/>
      <c r="AB88" s="273">
        <v>1494161</v>
      </c>
      <c r="AC88" s="273">
        <v>154702</v>
      </c>
      <c r="AD88" s="273"/>
      <c r="AE88" s="273">
        <v>93074</v>
      </c>
      <c r="AF88" s="273"/>
      <c r="AG88" s="273">
        <v>5329491</v>
      </c>
      <c r="AH88" s="273"/>
      <c r="AI88" s="273"/>
      <c r="AJ88" s="273">
        <v>1192614</v>
      </c>
      <c r="AK88" s="273"/>
      <c r="AL88" s="273"/>
      <c r="AM88" s="273"/>
      <c r="AN88" s="273"/>
      <c r="AO88" s="273">
        <v>402780</v>
      </c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21807216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1757714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550629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1838547</v>
      </c>
      <c r="Q89" s="25">
        <f t="shared" si="21"/>
        <v>78494</v>
      </c>
      <c r="R89" s="25">
        <f t="shared" si="21"/>
        <v>892020</v>
      </c>
      <c r="S89" s="25">
        <f t="shared" si="21"/>
        <v>2459585</v>
      </c>
      <c r="T89" s="25">
        <f t="shared" si="21"/>
        <v>0</v>
      </c>
      <c r="U89" s="25">
        <f t="shared" si="21"/>
        <v>2310896</v>
      </c>
      <c r="V89" s="25">
        <f t="shared" si="21"/>
        <v>0</v>
      </c>
      <c r="W89" s="25">
        <f t="shared" si="21"/>
        <v>836896</v>
      </c>
      <c r="X89" s="25">
        <f t="shared" si="21"/>
        <v>2841053</v>
      </c>
      <c r="Y89" s="25">
        <f t="shared" si="21"/>
        <v>2724537</v>
      </c>
      <c r="Z89" s="25">
        <f t="shared" si="21"/>
        <v>0</v>
      </c>
      <c r="AA89" s="25">
        <f t="shared" si="21"/>
        <v>0</v>
      </c>
      <c r="AB89" s="25">
        <f t="shared" si="21"/>
        <v>1993001</v>
      </c>
      <c r="AC89" s="25">
        <f t="shared" si="21"/>
        <v>159287</v>
      </c>
      <c r="AD89" s="25">
        <f t="shared" si="21"/>
        <v>0</v>
      </c>
      <c r="AE89" s="25">
        <f t="shared" si="21"/>
        <v>246577</v>
      </c>
      <c r="AF89" s="25">
        <f t="shared" si="21"/>
        <v>0</v>
      </c>
      <c r="AG89" s="25">
        <f t="shared" si="21"/>
        <v>5382341</v>
      </c>
      <c r="AH89" s="25">
        <f t="shared" si="21"/>
        <v>0</v>
      </c>
      <c r="AI89" s="25">
        <f t="shared" si="21"/>
        <v>0</v>
      </c>
      <c r="AJ89" s="25">
        <f t="shared" si="21"/>
        <v>1192614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415131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25679322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4673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2918</v>
      </c>
      <c r="M90" s="273">
        <v>0</v>
      </c>
      <c r="N90" s="273">
        <v>0</v>
      </c>
      <c r="O90" s="273">
        <v>0</v>
      </c>
      <c r="P90" s="273">
        <v>4937</v>
      </c>
      <c r="Q90" s="273">
        <v>0</v>
      </c>
      <c r="R90" s="273">
        <v>27</v>
      </c>
      <c r="S90" s="273">
        <v>2076</v>
      </c>
      <c r="T90" s="273">
        <v>0</v>
      </c>
      <c r="U90" s="273">
        <v>1247</v>
      </c>
      <c r="V90" s="273">
        <v>0</v>
      </c>
      <c r="W90" s="273">
        <v>76</v>
      </c>
      <c r="X90" s="273">
        <v>611</v>
      </c>
      <c r="Y90" s="273">
        <v>1714</v>
      </c>
      <c r="Z90" s="273">
        <v>0</v>
      </c>
      <c r="AA90" s="273">
        <v>0</v>
      </c>
      <c r="AB90" s="273">
        <v>1005</v>
      </c>
      <c r="AC90" s="273">
        <v>250</v>
      </c>
      <c r="AD90" s="273">
        <v>0</v>
      </c>
      <c r="AE90" s="273">
        <v>613</v>
      </c>
      <c r="AF90" s="273">
        <v>0</v>
      </c>
      <c r="AG90" s="273">
        <v>5056</v>
      </c>
      <c r="AH90" s="273">
        <v>0</v>
      </c>
      <c r="AI90" s="273">
        <v>0</v>
      </c>
      <c r="AJ90" s="273">
        <v>4429</v>
      </c>
      <c r="AK90" s="273">
        <v>0</v>
      </c>
      <c r="AL90" s="273">
        <v>0</v>
      </c>
      <c r="AM90" s="273">
        <v>0</v>
      </c>
      <c r="AN90" s="273">
        <v>0</v>
      </c>
      <c r="AO90" s="273">
        <v>1003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2652</v>
      </c>
      <c r="AZ90" s="273">
        <v>0</v>
      </c>
      <c r="BA90" s="273">
        <v>1565</v>
      </c>
      <c r="BB90" s="273">
        <v>0</v>
      </c>
      <c r="BC90" s="273">
        <v>0</v>
      </c>
      <c r="BD90" s="273">
        <v>0</v>
      </c>
      <c r="BE90" s="273">
        <v>6047</v>
      </c>
      <c r="BF90" s="273">
        <v>430</v>
      </c>
      <c r="BG90" s="273">
        <v>0</v>
      </c>
      <c r="BH90" s="273">
        <v>724</v>
      </c>
      <c r="BI90" s="273">
        <v>0</v>
      </c>
      <c r="BJ90" s="273">
        <v>0</v>
      </c>
      <c r="BK90" s="273">
        <v>2100</v>
      </c>
      <c r="BL90" s="273">
        <v>791</v>
      </c>
      <c r="BM90" s="273">
        <v>0</v>
      </c>
      <c r="BN90" s="273">
        <v>6618</v>
      </c>
      <c r="BO90" s="273">
        <v>0</v>
      </c>
      <c r="BP90" s="273">
        <v>0</v>
      </c>
      <c r="BQ90" s="273">
        <v>0</v>
      </c>
      <c r="BR90" s="273">
        <v>2030</v>
      </c>
      <c r="BS90" s="273">
        <v>0</v>
      </c>
      <c r="BT90" s="273">
        <v>0</v>
      </c>
      <c r="BU90" s="273">
        <v>0</v>
      </c>
      <c r="BV90" s="273">
        <v>1667</v>
      </c>
      <c r="BW90" s="273">
        <v>0</v>
      </c>
      <c r="BX90" s="273">
        <v>0</v>
      </c>
      <c r="BY90" s="273">
        <v>397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f t="shared" si="20"/>
        <v>55656</v>
      </c>
      <c r="CF90" s="25">
        <f>BE59-CE90</f>
        <v>1</v>
      </c>
    </row>
    <row r="91" spans="1:84" x14ac:dyDescent="0.25">
      <c r="A91" s="21" t="s">
        <v>290</v>
      </c>
      <c r="B91" s="16"/>
      <c r="C91" s="273"/>
      <c r="D91" s="273"/>
      <c r="E91" s="273">
        <v>1572</v>
      </c>
      <c r="F91" s="273"/>
      <c r="G91" s="273"/>
      <c r="H91" s="273"/>
      <c r="I91" s="273"/>
      <c r="J91" s="273"/>
      <c r="K91" s="273"/>
      <c r="L91" s="273">
        <v>981</v>
      </c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>
        <v>338</v>
      </c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2891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>
        <v>1310</v>
      </c>
      <c r="F92" s="273"/>
      <c r="G92" s="273"/>
      <c r="H92" s="273"/>
      <c r="I92" s="273"/>
      <c r="J92" s="273"/>
      <c r="K92" s="273"/>
      <c r="L92" s="273">
        <v>818</v>
      </c>
      <c r="M92" s="273"/>
      <c r="N92" s="273"/>
      <c r="O92" s="273"/>
      <c r="P92" s="273">
        <v>296</v>
      </c>
      <c r="Q92" s="273">
        <v>4</v>
      </c>
      <c r="R92" s="273"/>
      <c r="S92" s="273">
        <v>542</v>
      </c>
      <c r="T92" s="273"/>
      <c r="U92" s="273">
        <v>300</v>
      </c>
      <c r="V92" s="273"/>
      <c r="W92" s="273">
        <v>33</v>
      </c>
      <c r="X92" s="273">
        <v>267</v>
      </c>
      <c r="Y92" s="273">
        <v>750</v>
      </c>
      <c r="Z92" s="273"/>
      <c r="AA92" s="273"/>
      <c r="AB92" s="273">
        <v>84</v>
      </c>
      <c r="AC92" s="273">
        <v>394</v>
      </c>
      <c r="AD92" s="273"/>
      <c r="AE92" s="273">
        <v>126</v>
      </c>
      <c r="AF92" s="273"/>
      <c r="AG92" s="273">
        <v>2440</v>
      </c>
      <c r="AH92" s="273"/>
      <c r="AI92" s="273"/>
      <c r="AJ92" s="273">
        <v>1718</v>
      </c>
      <c r="AK92" s="273"/>
      <c r="AL92" s="273"/>
      <c r="AM92" s="273"/>
      <c r="AN92" s="273"/>
      <c r="AO92" s="273">
        <v>282</v>
      </c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/>
      <c r="BJ92" s="24" t="s">
        <v>247</v>
      </c>
      <c r="BK92" s="273">
        <v>131</v>
      </c>
      <c r="BL92" s="273">
        <v>175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>
        <v>133</v>
      </c>
      <c r="BY92" s="273">
        <v>92</v>
      </c>
      <c r="BZ92" s="273"/>
      <c r="CA92" s="273"/>
      <c r="CB92" s="273"/>
      <c r="CC92" s="24" t="s">
        <v>247</v>
      </c>
      <c r="CD92" s="24" t="s">
        <v>247</v>
      </c>
      <c r="CE92" s="25">
        <f t="shared" si="20"/>
        <v>9895</v>
      </c>
      <c r="CF92" s="16"/>
    </row>
    <row r="93" spans="1:84" x14ac:dyDescent="0.25">
      <c r="A93" s="21" t="s">
        <v>292</v>
      </c>
      <c r="B93" s="16"/>
      <c r="C93" s="273"/>
      <c r="D93" s="273"/>
      <c r="E93" s="273">
        <v>4374</v>
      </c>
      <c r="F93" s="273"/>
      <c r="G93" s="273"/>
      <c r="H93" s="273"/>
      <c r="I93" s="273"/>
      <c r="J93" s="273"/>
      <c r="K93" s="273"/>
      <c r="L93" s="273">
        <v>2731</v>
      </c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>
        <v>148</v>
      </c>
      <c r="X93" s="273">
        <v>1193</v>
      </c>
      <c r="Y93" s="273">
        <v>3344</v>
      </c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>
        <v>939</v>
      </c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12729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v>7.88</v>
      </c>
      <c r="F94" s="277"/>
      <c r="G94" s="277"/>
      <c r="H94" s="277"/>
      <c r="I94" s="277"/>
      <c r="J94" s="277"/>
      <c r="K94" s="277"/>
      <c r="L94" s="277">
        <v>4.92</v>
      </c>
      <c r="M94" s="277"/>
      <c r="N94" s="277"/>
      <c r="O94" s="277"/>
      <c r="P94" s="274"/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>
        <v>1.69</v>
      </c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14.49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98812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128</v>
      </c>
      <c r="D127" s="295">
        <v>559</v>
      </c>
      <c r="E127" s="16"/>
    </row>
    <row r="128" spans="1:5" x14ac:dyDescent="0.25">
      <c r="A128" s="16" t="s">
        <v>334</v>
      </c>
      <c r="B128" s="35" t="s">
        <v>299</v>
      </c>
      <c r="C128" s="294">
        <v>34</v>
      </c>
      <c r="D128" s="295">
        <v>349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5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348</v>
      </c>
      <c r="B144" s="35" t="s">
        <v>299</v>
      </c>
      <c r="C144" s="294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69</v>
      </c>
      <c r="C154" s="295">
        <v>11</v>
      </c>
      <c r="D154" s="295">
        <v>48</v>
      </c>
      <c r="E154" s="25">
        <f>SUM(B154:D154)</f>
        <v>128</v>
      </c>
    </row>
    <row r="155" spans="1:6" x14ac:dyDescent="0.25">
      <c r="A155" s="16" t="s">
        <v>241</v>
      </c>
      <c r="B155" s="295">
        <v>301</v>
      </c>
      <c r="C155" s="295">
        <v>48</v>
      </c>
      <c r="D155" s="295">
        <f>559-B155-C155</f>
        <v>210</v>
      </c>
      <c r="E155" s="25">
        <f>SUM(B155:D155)</f>
        <v>559</v>
      </c>
    </row>
    <row r="156" spans="1:6" x14ac:dyDescent="0.25">
      <c r="A156" s="16" t="s">
        <v>355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286</v>
      </c>
      <c r="B157" s="295">
        <v>1788488</v>
      </c>
      <c r="C157" s="295">
        <v>285207</v>
      </c>
      <c r="D157" s="295">
        <v>1247782</v>
      </c>
      <c r="E157" s="25">
        <f>SUM(B157:D157)</f>
        <v>3321477</v>
      </c>
      <c r="F157" s="14"/>
    </row>
    <row r="158" spans="1:6" x14ac:dyDescent="0.25">
      <c r="A158" s="16" t="s">
        <v>287</v>
      </c>
      <c r="B158" s="295">
        <v>11742347</v>
      </c>
      <c r="C158" s="295">
        <v>1872534</v>
      </c>
      <c r="D158" s="295">
        <v>8192335</v>
      </c>
      <c r="E158" s="25">
        <f>SUM(B158:D158)</f>
        <v>21807216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27</v>
      </c>
      <c r="C160" s="272">
        <v>4</v>
      </c>
      <c r="D160" s="272">
        <v>3</v>
      </c>
      <c r="E160" s="25">
        <f>SUM(B160:D160)</f>
        <v>34</v>
      </c>
    </row>
    <row r="161" spans="1:5" x14ac:dyDescent="0.25">
      <c r="A161" s="16" t="s">
        <v>241</v>
      </c>
      <c r="B161" s="272">
        <v>279</v>
      </c>
      <c r="C161" s="272">
        <v>45</v>
      </c>
      <c r="D161" s="272">
        <f>349-C161-B161</f>
        <v>25</v>
      </c>
      <c r="E161" s="25">
        <f>SUM(B161:D161)</f>
        <v>349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>
        <v>440188</v>
      </c>
      <c r="C163" s="272">
        <v>70998</v>
      </c>
      <c r="D163" s="272">
        <v>39443</v>
      </c>
      <c r="E163" s="25">
        <f>SUM(B163:D163)</f>
        <v>550629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3615409</v>
      </c>
      <c r="C173" s="272">
        <v>1122100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595477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-1533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149395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967774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12317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175044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7908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1906382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208493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/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208493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165068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105813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270881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346">
        <v>147801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346"/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SUM(C200:C201)</f>
        <v>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31183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31183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10750</v>
      </c>
      <c r="C211" s="292"/>
      <c r="D211" s="295"/>
      <c r="E211" s="25">
        <f t="shared" ref="E211:E219" si="22">SUM(B211:C211)-D211</f>
        <v>10750</v>
      </c>
    </row>
    <row r="212" spans="1:5" x14ac:dyDescent="0.25">
      <c r="A212" s="16" t="s">
        <v>390</v>
      </c>
      <c r="B212" s="292">
        <v>292948</v>
      </c>
      <c r="C212" s="292"/>
      <c r="D212" s="295"/>
      <c r="E212" s="25">
        <f t="shared" si="22"/>
        <v>292948</v>
      </c>
    </row>
    <row r="213" spans="1:5" x14ac:dyDescent="0.25">
      <c r="A213" s="16" t="s">
        <v>391</v>
      </c>
      <c r="B213" s="292">
        <v>3800558</v>
      </c>
      <c r="C213" s="292">
        <v>15835</v>
      </c>
      <c r="D213" s="295"/>
      <c r="E213" s="25">
        <f t="shared" si="22"/>
        <v>3816393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1660986</v>
      </c>
      <c r="C215" s="292"/>
      <c r="D215" s="295"/>
      <c r="E215" s="25">
        <f t="shared" si="22"/>
        <v>1660986</v>
      </c>
    </row>
    <row r="216" spans="1:5" x14ac:dyDescent="0.25">
      <c r="A216" s="16" t="s">
        <v>395</v>
      </c>
      <c r="B216" s="292">
        <v>5570732</v>
      </c>
      <c r="C216" s="292">
        <v>179042</v>
      </c>
      <c r="D216" s="295"/>
      <c r="E216" s="25">
        <f t="shared" si="22"/>
        <v>5749774</v>
      </c>
    </row>
    <row r="217" spans="1:5" x14ac:dyDescent="0.25">
      <c r="A217" s="16" t="s">
        <v>396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398</v>
      </c>
      <c r="B219" s="292">
        <v>144768</v>
      </c>
      <c r="C219" s="292">
        <v>24633</v>
      </c>
      <c r="D219" s="295" t="s">
        <v>392</v>
      </c>
      <c r="E219" s="25">
        <f t="shared" si="22"/>
        <v>169401</v>
      </c>
    </row>
    <row r="220" spans="1:5" x14ac:dyDescent="0.25">
      <c r="A220" s="16" t="s">
        <v>229</v>
      </c>
      <c r="B220" s="25">
        <f>SUM(B211:B219)</f>
        <v>11480742</v>
      </c>
      <c r="C220" s="225">
        <f>SUM(C211:C219)</f>
        <v>219510</v>
      </c>
      <c r="D220" s="25">
        <f>SUM(D211:D219)</f>
        <v>0</v>
      </c>
      <c r="E220" s="25">
        <f>SUM(E211:E219)</f>
        <v>11700252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280880</v>
      </c>
      <c r="C225" s="292">
        <v>5457</v>
      </c>
      <c r="D225" s="295"/>
      <c r="E225" s="25">
        <f t="shared" ref="E225:E232" si="23">SUM(B225:C225)-D225</f>
        <v>286337</v>
      </c>
    </row>
    <row r="226" spans="1:6" x14ac:dyDescent="0.25">
      <c r="A226" s="16" t="s">
        <v>391</v>
      </c>
      <c r="B226" s="292">
        <v>3686537</v>
      </c>
      <c r="C226" s="292">
        <v>18671</v>
      </c>
      <c r="D226" s="295"/>
      <c r="E226" s="25">
        <f t="shared" si="23"/>
        <v>3705208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1377686</v>
      </c>
      <c r="C228" s="292">
        <v>27811</v>
      </c>
      <c r="D228" s="295"/>
      <c r="E228" s="25">
        <f t="shared" si="23"/>
        <v>1405497</v>
      </c>
    </row>
    <row r="229" spans="1:6" x14ac:dyDescent="0.25">
      <c r="A229" s="16" t="s">
        <v>395</v>
      </c>
      <c r="B229" s="292">
        <v>4679617</v>
      </c>
      <c r="C229" s="292">
        <v>497525</v>
      </c>
      <c r="D229" s="295"/>
      <c r="E229" s="25">
        <f t="shared" si="23"/>
        <v>5177142</v>
      </c>
    </row>
    <row r="230" spans="1:6" x14ac:dyDescent="0.25">
      <c r="A230" s="16" t="s">
        <v>396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397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10024720</v>
      </c>
      <c r="C233" s="225">
        <f>SUM(C224:C232)</f>
        <v>549464</v>
      </c>
      <c r="D233" s="25">
        <f>SUM(D224:D232)</f>
        <v>0</v>
      </c>
      <c r="E233" s="25">
        <f>SUM(E224:E232)</f>
        <v>10574184</v>
      </c>
    </row>
    <row r="234" spans="1:6" x14ac:dyDescent="0.25">
      <c r="A234" s="16"/>
      <c r="B234" s="16"/>
      <c r="C234" s="22"/>
      <c r="D234" s="16"/>
      <c r="E234" s="16"/>
      <c r="F234" s="11">
        <f>E220-E233</f>
        <v>1126068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55" t="s">
        <v>401</v>
      </c>
      <c r="C236" s="355"/>
      <c r="D236" s="30"/>
      <c r="E236" s="30"/>
    </row>
    <row r="237" spans="1:6" x14ac:dyDescent="0.25">
      <c r="A237" s="43" t="s">
        <v>401</v>
      </c>
      <c r="B237" s="30"/>
      <c r="C237" s="292">
        <v>1418633</v>
      </c>
      <c r="D237" s="32">
        <f>C237</f>
        <v>1418633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1777347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1305664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631452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/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2226151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5940614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308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4632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615244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619876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54454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54454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8033577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5179168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8849052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4030000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117219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299023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269162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10683624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10750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292948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3816393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1660986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7071619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/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169401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13022097</v>
      </c>
      <c r="E291" s="16"/>
    </row>
    <row r="292" spans="1:5" x14ac:dyDescent="0.25">
      <c r="A292" s="16" t="s">
        <v>440</v>
      </c>
      <c r="B292" s="35" t="s">
        <v>299</v>
      </c>
      <c r="C292" s="292">
        <v>11114488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1907609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/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12591233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12591233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1436749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647765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 t="s">
        <v>392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 t="s">
        <v>392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54530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/>
      <c r="D321" s="16"/>
      <c r="E321" s="16"/>
    </row>
    <row r="322" spans="1:5" x14ac:dyDescent="0.25">
      <c r="A322" s="16" t="s">
        <v>464</v>
      </c>
      <c r="B322" s="35" t="s">
        <v>299</v>
      </c>
      <c r="C322" s="292"/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161041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2300085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299091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 t="s">
        <v>392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299091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161041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138050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10153098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12591233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12591233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3872106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21807216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25679322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1418633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5940614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560380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54454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7974081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17705241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53559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485397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/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109168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648124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3113557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3761681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21466922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8380691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1906382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4005628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1849060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237542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1634564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549464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208493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270881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147801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31183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667604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58094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131553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486537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1343788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20565477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901445</v>
      </c>
      <c r="E417" s="25"/>
    </row>
    <row r="418" spans="1:13" x14ac:dyDescent="0.25">
      <c r="A418" s="25" t="s">
        <v>532</v>
      </c>
      <c r="B418" s="16"/>
      <c r="C418" s="294">
        <v>171756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171756</v>
      </c>
      <c r="E420" s="25"/>
      <c r="F420" s="11">
        <f>D420-C399</f>
        <v>140573</v>
      </c>
    </row>
    <row r="421" spans="1:13" x14ac:dyDescent="0.25">
      <c r="A421" s="25" t="s">
        <v>535</v>
      </c>
      <c r="B421" s="16"/>
      <c r="C421" s="22"/>
      <c r="D421" s="25">
        <f>D417+D420</f>
        <v>1073201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1073201</v>
      </c>
      <c r="E424" s="16"/>
    </row>
    <row r="426" spans="1:13" ht="29.1" customHeight="1" x14ac:dyDescent="0.25">
      <c r="A426" s="356" t="s">
        <v>539</v>
      </c>
      <c r="B426" s="356"/>
      <c r="C426" s="356"/>
      <c r="D426" s="356"/>
      <c r="E426" s="35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49609</v>
      </c>
      <c r="E612" s="219">
        <f>SUM(C624:D647)+SUM(C668:D713)</f>
        <v>18290705.142736197</v>
      </c>
      <c r="F612" s="219">
        <f>CE64-(AX64+BD64+BE64+BG64+BJ64+BN64+BP64+BQ64+CB64+CC64+CD64)</f>
        <v>1723031</v>
      </c>
      <c r="G612" s="217">
        <f>CE91-(AX91+AY91+BD91+BE91+BG91+BJ91+BN91+BP91+BQ91+CB91+CC91+CD91)</f>
        <v>2891</v>
      </c>
      <c r="H612" s="222">
        <f>CE60-(AX60+AY60+AZ60+BD60+BE60+BG60+BJ60+BN60+BO60+BP60+BQ60+BR60+CB60+CC60+CD60)</f>
        <v>81.19</v>
      </c>
      <c r="I612" s="217">
        <f>CE92-(AX92+AY92+AZ92+BD92+BE92+BF92+BG92+BJ92+BN92+BO92+BP92+BQ92+BR92+CB92+CC92+CD92)</f>
        <v>9895</v>
      </c>
      <c r="J612" s="217">
        <f>CE93-(AX93+AY93+AZ93+BA93+BD93+BE93+BF93+BG93+BJ93+BN93+BO93+BP93+BQ93+BR93+CB93+CC93+CD93)</f>
        <v>12729</v>
      </c>
      <c r="K612" s="217">
        <f>CE89-(AW89+AX89+AY89+AZ89+BA89+BB89+BC89+BD89+BE89+BF89+BG89+BH89+BI89+BJ89+BK89+BL89+BM89+BN89+BO89+BP89+BQ89+BR89+BS89+BT89+BU89+BV89+BW89+BX89+CB89+CC89+CD89)</f>
        <v>25679322</v>
      </c>
      <c r="L612" s="223">
        <f>CE94-(AW94+AX94+AY94+AZ94+BA94+BB94+BC94+BD94+BE94+BF94+BG94+BH94+BI94+BJ94+BK94+BL94+BM94+BN94+BO94+BP94+BQ94+BR94+BS94+BT94+BU94+BV94+BW94+BX94+BY94+BZ94+CA94+CB94+CC94+CD94)</f>
        <v>14.49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812822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405326</v>
      </c>
      <c r="D615" s="217">
        <f>SUM(C614:C615)</f>
        <v>1218148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579746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1242603</v>
      </c>
      <c r="D619" s="217">
        <f>(D615/D612)*BN90</f>
        <v>162504.85726380296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180740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2165593.857263803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168850</v>
      </c>
      <c r="D624" s="217">
        <f>(D615/D612)*BD90</f>
        <v>0</v>
      </c>
      <c r="E624" s="219">
        <f>(E623/E612)*SUM(C624:D624)</f>
        <v>19991.603382453966</v>
      </c>
      <c r="F624" s="219">
        <f>SUM(C624:E624)</f>
        <v>188841.60338245396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344158</v>
      </c>
      <c r="D625" s="217">
        <f>(D615/D612)*AY90</f>
        <v>65119.806809248323</v>
      </c>
      <c r="E625" s="219">
        <f>(E623/E612)*SUM(C625:D625)</f>
        <v>48457.918785733556</v>
      </c>
      <c r="F625" s="219">
        <f>(F624/F612)*AY64</f>
        <v>9244.0850090875192</v>
      </c>
      <c r="G625" s="217">
        <f>SUM(C625:F625)</f>
        <v>466979.81060406944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326573</v>
      </c>
      <c r="D626" s="217">
        <f>(D615/D612)*BR90</f>
        <v>49846.60928460562</v>
      </c>
      <c r="E626" s="219">
        <f>(E623/E612)*SUM(C626:D626)</f>
        <v>44567.554244572828</v>
      </c>
      <c r="F626" s="219">
        <f>(F624/F612)*BR64</f>
        <v>72.882998767481183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421060.0465279459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344630</v>
      </c>
      <c r="D629" s="217">
        <f>(D615/D612)*BF90</f>
        <v>10558.641375556856</v>
      </c>
      <c r="E629" s="219">
        <f>(E623/E612)*SUM(C629:D629)</f>
        <v>42053.837396107861</v>
      </c>
      <c r="F629" s="219">
        <f>(F624/F612)*BF64</f>
        <v>2766.4851953214438</v>
      </c>
      <c r="G629" s="217">
        <f>(G625/G612)*BF91</f>
        <v>0</v>
      </c>
      <c r="H629" s="219">
        <f>(H628/H612)*BF60</f>
        <v>27797.534787409659</v>
      </c>
      <c r="I629" s="217">
        <f>SUM(C629:H629)</f>
        <v>427806.49875439581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74843</v>
      </c>
      <c r="D630" s="217">
        <f>(D615/D612)*BA90</f>
        <v>38428.543611038323</v>
      </c>
      <c r="E630" s="219">
        <f>(E623/E612)*SUM(C630:D630)</f>
        <v>13411.192030738621</v>
      </c>
      <c r="F630" s="219">
        <f>(F624/F612)*BA64</f>
        <v>173.05602263737262</v>
      </c>
      <c r="G630" s="217">
        <f>(G625/G612)*BA91</f>
        <v>0</v>
      </c>
      <c r="H630" s="219">
        <f>(H628/H612)*BA60</f>
        <v>5704.7179601027283</v>
      </c>
      <c r="I630" s="217">
        <f>(I629/I612)*BA92</f>
        <v>0</v>
      </c>
      <c r="J630" s="217">
        <f>SUM(C630:I630)</f>
        <v>132560.50962451706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848351</v>
      </c>
      <c r="D635" s="217">
        <f>(D615/D612)*BK90</f>
        <v>51565.457880626498</v>
      </c>
      <c r="E635" s="219">
        <f>(E623/E612)*SUM(C635:D635)</f>
        <v>106548.84751727762</v>
      </c>
      <c r="F635" s="219">
        <f>(F624/F612)*BK64</f>
        <v>546.45809301452812</v>
      </c>
      <c r="G635" s="217">
        <f>(G625/G612)*BK91</f>
        <v>0</v>
      </c>
      <c r="H635" s="219">
        <f>(H628/H612)*BK60</f>
        <v>46363.798693925804</v>
      </c>
      <c r="I635" s="217">
        <f>(I629/I612)*BK92</f>
        <v>5663.7343442977108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957131</v>
      </c>
      <c r="D636" s="217">
        <f>(D615/D612)*BH90</f>
        <v>17777.805478844566</v>
      </c>
      <c r="E636" s="219">
        <f>(E623/E612)*SUM(C636:D636)</f>
        <v>115427.83638255864</v>
      </c>
      <c r="F636" s="219">
        <f>(F624/F612)*BH64</f>
        <v>430.94127993043014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314851</v>
      </c>
      <c r="D637" s="217">
        <f>(D615/D612)*BL90</f>
        <v>19422.989135035983</v>
      </c>
      <c r="E637" s="219">
        <f>(E623/E612)*SUM(C637:D637)</f>
        <v>39577.571879528376</v>
      </c>
      <c r="F637" s="219">
        <f>(F624/F612)*BL64</f>
        <v>459.98488094303542</v>
      </c>
      <c r="G637" s="217">
        <f>(G625/G612)*BL91</f>
        <v>0</v>
      </c>
      <c r="H637" s="219">
        <f>(H628/H612)*BL60</f>
        <v>28938.478379430202</v>
      </c>
      <c r="I637" s="217">
        <f>(I629/I612)*BL92</f>
        <v>7566.0573301686982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300935</v>
      </c>
      <c r="D642" s="217">
        <f>(D615/D612)*BV90</f>
        <v>40933.151565240179</v>
      </c>
      <c r="E642" s="219">
        <f>(E623/E612)*SUM(C642:D642)</f>
        <v>40476.710069203087</v>
      </c>
      <c r="F642" s="219">
        <f>(F624/F612)*BV64</f>
        <v>431.48927240236605</v>
      </c>
      <c r="G642" s="217">
        <f>(G625/G612)*BV91</f>
        <v>0</v>
      </c>
      <c r="H642" s="219">
        <f>(H628/H612)*BV60</f>
        <v>17995.792110505878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332723</v>
      </c>
      <c r="D644" s="217">
        <f>(D615/D612)*BX90</f>
        <v>0</v>
      </c>
      <c r="E644" s="219">
        <f>(E623/E612)*SUM(C644:D644)</f>
        <v>39393.936939415049</v>
      </c>
      <c r="F644" s="219">
        <f>(F624/F612)*BX64</f>
        <v>70.691028879737388</v>
      </c>
      <c r="G644" s="217">
        <f>(G625/G612)*BX91</f>
        <v>0</v>
      </c>
      <c r="H644" s="219">
        <f>(H628/H612)*BX60</f>
        <v>14417.37811735053</v>
      </c>
      <c r="I644" s="217">
        <f>(I629/I612)*BX92</f>
        <v>5750.2035709282109</v>
      </c>
      <c r="J644" s="217">
        <f>(J630/J612)*BX93</f>
        <v>0</v>
      </c>
      <c r="K644" s="219">
        <f>SUM(C631:J644)</f>
        <v>3353750.3139495077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464029</v>
      </c>
      <c r="D645" s="217">
        <f>(D615/D612)*BY90</f>
        <v>9748.327037432724</v>
      </c>
      <c r="E645" s="219">
        <f>(E623/E612)*SUM(C645:D645)</f>
        <v>56094.571594501271</v>
      </c>
      <c r="F645" s="219">
        <f>(F624/F612)*BY64</f>
        <v>837.66129260129128</v>
      </c>
      <c r="G645" s="217">
        <f>(G625/G612)*BY91</f>
        <v>0</v>
      </c>
      <c r="H645" s="219">
        <f>(H628/H612)*BY60</f>
        <v>15039.710985725373</v>
      </c>
      <c r="I645" s="217">
        <f>(I629/I612)*BY92</f>
        <v>3977.5844250029727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549726.85533526354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7698311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1161716</v>
      </c>
      <c r="D670" s="217">
        <f>(D615/D612)*E90</f>
        <v>114745.42127436554</v>
      </c>
      <c r="E670" s="219">
        <f>(E623/E612)*SUM(C670:D670)</f>
        <v>151131.24351270718</v>
      </c>
      <c r="F670" s="219">
        <f>(F624/F612)*E64</f>
        <v>2533.6979932430527</v>
      </c>
      <c r="G670" s="217">
        <f>(G625/G612)*E91</f>
        <v>253923.30068128576</v>
      </c>
      <c r="H670" s="219">
        <f>(H628/H612)*E60</f>
        <v>43926.328292791011</v>
      </c>
      <c r="I670" s="217">
        <f>(I629/I612)*E92</f>
        <v>56637.343442977108</v>
      </c>
      <c r="J670" s="217">
        <f>(J630/J612)*E93</f>
        <v>45551.077782829569</v>
      </c>
      <c r="K670" s="217">
        <f>(K644/K612)*E89</f>
        <v>229559.56077553157</v>
      </c>
      <c r="L670" s="217">
        <f>(L647/L612)*E94</f>
        <v>298954.28709743801</v>
      </c>
      <c r="M670" s="202">
        <f t="shared" si="24"/>
        <v>1196962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725298</v>
      </c>
      <c r="D677" s="217">
        <f>(D615/D612)*L90</f>
        <v>71651.431474127676</v>
      </c>
      <c r="E677" s="219">
        <f>(E623/E612)*SUM(C677:D677)</f>
        <v>94357.69588334579</v>
      </c>
      <c r="F677" s="219">
        <f>(F624/F612)*L64</f>
        <v>1581.8350694903097</v>
      </c>
      <c r="G677" s="217">
        <f>(G625/G612)*L91</f>
        <v>158459.76969996269</v>
      </c>
      <c r="H677" s="219">
        <f>(H628/H612)*L60</f>
        <v>27434.507280857666</v>
      </c>
      <c r="I677" s="217">
        <f>(I629/I612)*L92</f>
        <v>35365.913691874259</v>
      </c>
      <c r="J677" s="217">
        <f>(J630/J612)*L93</f>
        <v>28440.784962255955</v>
      </c>
      <c r="K677" s="217">
        <f>(K644/K612)*L89</f>
        <v>71912.809131787188</v>
      </c>
      <c r="L677" s="217">
        <f>(L647/L612)*L94</f>
        <v>186656.73762936486</v>
      </c>
      <c r="M677" s="202">
        <f t="shared" si="24"/>
        <v>675861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1231558</v>
      </c>
      <c r="D681" s="217">
        <f>(D615/D612)*P90</f>
        <v>121227.93597935859</v>
      </c>
      <c r="E681" s="219">
        <f>(E623/E612)*SUM(C681:D681)</f>
        <v>160167.95909660115</v>
      </c>
      <c r="F681" s="219">
        <f>(F624/F612)*P64</f>
        <v>61026.304849191838</v>
      </c>
      <c r="G681" s="217">
        <f>(G625/G612)*P91</f>
        <v>0</v>
      </c>
      <c r="H681" s="219">
        <f>(H628/H612)*P60</f>
        <v>14935.988840996233</v>
      </c>
      <c r="I681" s="217">
        <f>(I629/I612)*P92</f>
        <v>12797.445541313911</v>
      </c>
      <c r="J681" s="217">
        <f>(J630/J612)*P93</f>
        <v>0</v>
      </c>
      <c r="K681" s="217">
        <f>(K644/K612)*P89</f>
        <v>240116.44771855447</v>
      </c>
      <c r="L681" s="217">
        <f>(L647/L612)*P94</f>
        <v>0</v>
      </c>
      <c r="M681" s="202">
        <f t="shared" si="24"/>
        <v>610272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3582</v>
      </c>
      <c r="D682" s="217">
        <f>(D615/D612)*Q90</f>
        <v>0</v>
      </c>
      <c r="E682" s="219">
        <f>(E623/E612)*SUM(C682:D682)</f>
        <v>424.1037803728168</v>
      </c>
      <c r="F682" s="219">
        <f>(F624/F612)*Q64</f>
        <v>195.52371398674651</v>
      </c>
      <c r="G682" s="217">
        <f>(G625/G612)*Q91</f>
        <v>0</v>
      </c>
      <c r="H682" s="219">
        <f>(H628/H612)*Q60</f>
        <v>51.861072364570255</v>
      </c>
      <c r="I682" s="217">
        <f>(I629/I612)*Q92</f>
        <v>172.93845326099881</v>
      </c>
      <c r="J682" s="217">
        <f>(J630/J612)*Q93</f>
        <v>0</v>
      </c>
      <c r="K682" s="217">
        <f>(K644/K612)*Q89</f>
        <v>10251.410732072782</v>
      </c>
      <c r="L682" s="217">
        <f>(L647/L612)*Q94</f>
        <v>0</v>
      </c>
      <c r="M682" s="202">
        <f t="shared" si="24"/>
        <v>11096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697848</v>
      </c>
      <c r="D683" s="217">
        <f>(D615/D612)*R90</f>
        <v>662.98445846519792</v>
      </c>
      <c r="E683" s="219">
        <f>(E623/E612)*SUM(C683:D683)</f>
        <v>82702.721703175033</v>
      </c>
      <c r="F683" s="219">
        <f>(F624/F612)*R64</f>
        <v>918.65457995342456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116498.88400672105</v>
      </c>
      <c r="L683" s="217">
        <f>(L647/L612)*R94</f>
        <v>0</v>
      </c>
      <c r="M683" s="202">
        <f t="shared" si="24"/>
        <v>200783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130867</v>
      </c>
      <c r="D684" s="217">
        <f>(D615/D612)*S90</f>
        <v>50976.138361990772</v>
      </c>
      <c r="E684" s="219">
        <f>(E623/E612)*SUM(C684:D684)</f>
        <v>21529.972756610125</v>
      </c>
      <c r="F684" s="219">
        <f>(F624/F612)*S64</f>
        <v>3144.4904024628613</v>
      </c>
      <c r="G684" s="217">
        <f>(G625/G612)*S91</f>
        <v>0</v>
      </c>
      <c r="H684" s="219">
        <f>(H628/H612)*S60</f>
        <v>8660.7990848832324</v>
      </c>
      <c r="I684" s="217">
        <f>(I629/I612)*S92</f>
        <v>23433.160416865339</v>
      </c>
      <c r="J684" s="217">
        <f>(J630/J612)*S93</f>
        <v>0</v>
      </c>
      <c r="K684" s="217">
        <f>(K644/K612)*S89</f>
        <v>321224.75686606916</v>
      </c>
      <c r="L684" s="217">
        <f>(L647/L612)*S94</f>
        <v>0</v>
      </c>
      <c r="M684" s="202">
        <f t="shared" si="24"/>
        <v>428969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1005866</v>
      </c>
      <c r="D686" s="217">
        <f>(D615/D612)*U90</f>
        <v>30620.059989114878</v>
      </c>
      <c r="E686" s="219">
        <f>(E623/E612)*SUM(C686:D686)</f>
        <v>122718.49702543544</v>
      </c>
      <c r="F686" s="219">
        <f>(F624/F612)*U64</f>
        <v>35100.342607924555</v>
      </c>
      <c r="G686" s="217">
        <f>(G625/G612)*U91</f>
        <v>0</v>
      </c>
      <c r="H686" s="219">
        <f>(H628/H612)*U60</f>
        <v>25930.536182285126</v>
      </c>
      <c r="I686" s="217">
        <f>(I629/I612)*U92</f>
        <v>12970.383994574911</v>
      </c>
      <c r="J686" s="217">
        <f>(J630/J612)*U93</f>
        <v>0</v>
      </c>
      <c r="K686" s="217">
        <f>(K644/K612)*U89</f>
        <v>301805.79477544856</v>
      </c>
      <c r="L686" s="217">
        <f>(L647/L612)*U94</f>
        <v>0</v>
      </c>
      <c r="M686" s="202">
        <f t="shared" si="24"/>
        <v>529146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137085</v>
      </c>
      <c r="D688" s="217">
        <f>(D615/D612)*W90</f>
        <v>1866.1784756798163</v>
      </c>
      <c r="E688" s="219">
        <f>(E623/E612)*SUM(C688:D688)</f>
        <v>16451.624812616912</v>
      </c>
      <c r="F688" s="219">
        <f>(F624/F612)*W64</f>
        <v>56.881618586951483</v>
      </c>
      <c r="G688" s="217">
        <f>(G625/G612)*W91</f>
        <v>0</v>
      </c>
      <c r="H688" s="219">
        <f>(H628/H612)*W60</f>
        <v>726.05501310398358</v>
      </c>
      <c r="I688" s="217">
        <f>(I629/I612)*W92</f>
        <v>1426.7422394032401</v>
      </c>
      <c r="J688" s="217">
        <f>(J630/J612)*W93</f>
        <v>1541.2801810376718</v>
      </c>
      <c r="K688" s="217">
        <f>(K644/K612)*W89</f>
        <v>109299.62336011392</v>
      </c>
      <c r="L688" s="217">
        <f>(L647/L612)*W94</f>
        <v>0</v>
      </c>
      <c r="M688" s="202">
        <f t="shared" si="24"/>
        <v>131368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313494</v>
      </c>
      <c r="D689" s="217">
        <f>(D615/D612)*X90</f>
        <v>15003.092745267997</v>
      </c>
      <c r="E689" s="219">
        <f>(E623/E612)*SUM(C689:D689)</f>
        <v>38893.595442419872</v>
      </c>
      <c r="F689" s="219">
        <f>(F624/F612)*X64</f>
        <v>458.66969901038914</v>
      </c>
      <c r="G689" s="217">
        <f>(G625/G612)*X91</f>
        <v>0</v>
      </c>
      <c r="H689" s="219">
        <f>(H628/H612)*X60</f>
        <v>5756.5790324672989</v>
      </c>
      <c r="I689" s="217">
        <f>(I629/I612)*X92</f>
        <v>11543.641755171671</v>
      </c>
      <c r="J689" s="217">
        <f>(J630/J612)*X93</f>
        <v>12423.967945796909</v>
      </c>
      <c r="K689" s="217">
        <f>(K644/K612)*X89</f>
        <v>371044.93610451207</v>
      </c>
      <c r="L689" s="217">
        <f>(L647/L612)*X94</f>
        <v>0</v>
      </c>
      <c r="M689" s="202">
        <f t="shared" si="24"/>
        <v>455124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802830</v>
      </c>
      <c r="D690" s="217">
        <f>(D615/D612)*Y90</f>
        <v>42087.235622568485</v>
      </c>
      <c r="E690" s="219">
        <f>(E623/E612)*SUM(C690:D690)</f>
        <v>100037.0166749529</v>
      </c>
      <c r="F690" s="219">
        <f>(F624/F612)*Y64</f>
        <v>1286.1383316336719</v>
      </c>
      <c r="G690" s="217">
        <f>(G625/G612)*Y91</f>
        <v>0</v>
      </c>
      <c r="H690" s="219">
        <f>(H628/H612)*Y60</f>
        <v>16232.515650110488</v>
      </c>
      <c r="I690" s="217">
        <f>(I629/I612)*Y92</f>
        <v>32425.959986437276</v>
      </c>
      <c r="J690" s="217">
        <f>(J630/J612)*Y93</f>
        <v>34824.600847229558</v>
      </c>
      <c r="K690" s="217">
        <f>(K644/K612)*Y89</f>
        <v>355827.80647857644</v>
      </c>
      <c r="L690" s="217">
        <f>(L647/L612)*Y94</f>
        <v>0</v>
      </c>
      <c r="M690" s="202">
        <f t="shared" si="24"/>
        <v>582721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678152</v>
      </c>
      <c r="D693" s="217">
        <f>(D615/D612)*AB90</f>
        <v>24677.754842871254</v>
      </c>
      <c r="E693" s="219">
        <f>(E623/E612)*SUM(C693:D693)</f>
        <v>83214.058064590092</v>
      </c>
      <c r="F693" s="219">
        <f>(F624/F612)*AB64</f>
        <v>49101.988659865594</v>
      </c>
      <c r="G693" s="217">
        <f>(G625/G612)*AB91</f>
        <v>0</v>
      </c>
      <c r="H693" s="219">
        <f>(H628/H612)*AB60</f>
        <v>5134.2461640924548</v>
      </c>
      <c r="I693" s="217">
        <f>(I629/I612)*AB92</f>
        <v>3631.7075184809751</v>
      </c>
      <c r="J693" s="217">
        <f>(J630/J612)*AB93</f>
        <v>0</v>
      </c>
      <c r="K693" s="217">
        <f>(K644/K612)*AB89</f>
        <v>260288.32573740394</v>
      </c>
      <c r="L693" s="217">
        <f>(L647/L612)*AB94</f>
        <v>0</v>
      </c>
      <c r="M693" s="202">
        <f t="shared" si="24"/>
        <v>426048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47451</v>
      </c>
      <c r="D694" s="217">
        <f>(D615/D612)*AC90</f>
        <v>6138.7449857888696</v>
      </c>
      <c r="E694" s="219">
        <f>(E623/E612)*SUM(C694:D694)</f>
        <v>6344.9507084556844</v>
      </c>
      <c r="F694" s="219">
        <f>(F624/F612)*AC64</f>
        <v>4405.5306788818671</v>
      </c>
      <c r="G694" s="217">
        <f>(G625/G612)*AC91</f>
        <v>0</v>
      </c>
      <c r="H694" s="219">
        <f>(H628/H612)*AC60</f>
        <v>0</v>
      </c>
      <c r="I694" s="217">
        <f>(I629/I612)*AC92</f>
        <v>17034.437646208382</v>
      </c>
      <c r="J694" s="217">
        <f>(J630/J612)*AC93</f>
        <v>0</v>
      </c>
      <c r="K694" s="217">
        <f>(K644/K612)*AC89</f>
        <v>20803.073627024703</v>
      </c>
      <c r="L694" s="217">
        <f>(L647/L612)*AC94</f>
        <v>0</v>
      </c>
      <c r="M694" s="202">
        <f t="shared" si="24"/>
        <v>54727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80601</v>
      </c>
      <c r="D696" s="217">
        <f>(D615/D612)*AE90</f>
        <v>15052.202705154306</v>
      </c>
      <c r="E696" s="219">
        <f>(E623/E612)*SUM(C696:D696)</f>
        <v>11325.20515690209</v>
      </c>
      <c r="F696" s="219">
        <f>(F624/F612)*AE64</f>
        <v>46.688958608942833</v>
      </c>
      <c r="G696" s="217">
        <f>(G625/G612)*AE91</f>
        <v>0</v>
      </c>
      <c r="H696" s="219">
        <f>(H628/H612)*AE60</f>
        <v>0</v>
      </c>
      <c r="I696" s="217">
        <f>(I629/I612)*AE92</f>
        <v>5447.5612777214628</v>
      </c>
      <c r="J696" s="217">
        <f>(J630/J612)*AE93</f>
        <v>0</v>
      </c>
      <c r="K696" s="217">
        <f>(K644/K612)*AE89</f>
        <v>32203.252529904326</v>
      </c>
      <c r="L696" s="217">
        <f>(L647/L612)*AE94</f>
        <v>0</v>
      </c>
      <c r="M696" s="202">
        <f t="shared" si="24"/>
        <v>64075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3208887</v>
      </c>
      <c r="D698" s="217">
        <f>(D615/D612)*AG90</f>
        <v>124149.9785925941</v>
      </c>
      <c r="E698" s="219">
        <f>(E623/E612)*SUM(C698:D698)</f>
        <v>394626.90752191801</v>
      </c>
      <c r="F698" s="219">
        <f>(F624/F612)*AG64</f>
        <v>7882.9813072930101</v>
      </c>
      <c r="G698" s="217">
        <f>(G625/G612)*AG91</f>
        <v>0</v>
      </c>
      <c r="H698" s="219">
        <f>(H628/H612)*AG60</f>
        <v>31427.809852929571</v>
      </c>
      <c r="I698" s="217">
        <f>(I629/I612)*AG92</f>
        <v>105492.45648920927</v>
      </c>
      <c r="J698" s="217">
        <f>(J630/J612)*AG93</f>
        <v>0</v>
      </c>
      <c r="K698" s="217">
        <f>(K644/K612)*AG89</f>
        <v>702940.20295914775</v>
      </c>
      <c r="L698" s="217">
        <f>(L647/L612)*AG94</f>
        <v>0</v>
      </c>
      <c r="M698" s="202">
        <f t="shared" si="24"/>
        <v>1366520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2283370</v>
      </c>
      <c r="D701" s="217">
        <f>(D615/D612)*AJ90</f>
        <v>108754.0061682356</v>
      </c>
      <c r="E701" s="219">
        <f>(E623/E612)*SUM(C701:D701)</f>
        <v>283224.1301330307</v>
      </c>
      <c r="F701" s="219">
        <f>(F624/F612)*AJ64</f>
        <v>5524.2025110919121</v>
      </c>
      <c r="G701" s="217">
        <f>(G625/G612)*AJ91</f>
        <v>0</v>
      </c>
      <c r="H701" s="219">
        <f>(H628/H612)*AJ60</f>
        <v>75146.693856262296</v>
      </c>
      <c r="I701" s="217">
        <f>(I629/I612)*AJ92</f>
        <v>74277.065675598991</v>
      </c>
      <c r="J701" s="217">
        <f>(J630/J612)*AJ93</f>
        <v>0</v>
      </c>
      <c r="K701" s="217">
        <f>(K644/K612)*AJ89</f>
        <v>155756.82165286836</v>
      </c>
      <c r="L701" s="217">
        <f>(L647/L612)*AJ94</f>
        <v>0</v>
      </c>
      <c r="M701" s="202">
        <f t="shared" si="24"/>
        <v>702683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249383</v>
      </c>
      <c r="D706" s="217">
        <f>(D615/D612)*AO90</f>
        <v>24628.644882984943</v>
      </c>
      <c r="E706" s="219">
        <f>(E623/E612)*SUM(C706:D706)</f>
        <v>32442.594768578365</v>
      </c>
      <c r="F706" s="219">
        <f>(F624/F612)*AO64</f>
        <v>543.93732764362278</v>
      </c>
      <c r="G706" s="217">
        <f>(G625/G612)*AO91</f>
        <v>54596.740222820983</v>
      </c>
      <c r="H706" s="219">
        <f>(H628/H612)*AO60</f>
        <v>9438.7151703517866</v>
      </c>
      <c r="I706" s="217">
        <f>(I629/I612)*AO92</f>
        <v>12192.160954900417</v>
      </c>
      <c r="J706" s="217">
        <f>(J630/J612)*AO93</f>
        <v>9778.7979053673898</v>
      </c>
      <c r="K706" s="217">
        <f>(K644/K612)*AO89</f>
        <v>54216.607493771568</v>
      </c>
      <c r="L706" s="217">
        <f>(L647/L612)*AO94</f>
        <v>64115.830608460688</v>
      </c>
      <c r="M706" s="202">
        <f t="shared" si="24"/>
        <v>261954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20456299</v>
      </c>
      <c r="D715" s="202">
        <f>SUM(D616:D647)+SUM(D668:D713)</f>
        <v>1218148</v>
      </c>
      <c r="E715" s="202">
        <f>SUM(E624:E647)+SUM(E668:E713)</f>
        <v>2165593.8572638035</v>
      </c>
      <c r="F715" s="202">
        <f>SUM(F625:F648)+SUM(F668:F713)</f>
        <v>188841.60338245396</v>
      </c>
      <c r="G715" s="202">
        <f>SUM(G626:G647)+SUM(G668:G713)</f>
        <v>466979.8106040695</v>
      </c>
      <c r="H715" s="202">
        <f>SUM(H629:H647)+SUM(H668:H713)</f>
        <v>421060.0465279459</v>
      </c>
      <c r="I715" s="202">
        <f>SUM(I630:I647)+SUM(I668:I713)</f>
        <v>427806.49875439587</v>
      </c>
      <c r="J715" s="202">
        <f>SUM(J631:J647)+SUM(J668:J713)</f>
        <v>132560.50962451706</v>
      </c>
      <c r="K715" s="202">
        <f>SUM(K668:K713)</f>
        <v>3353750.3139495081</v>
      </c>
      <c r="L715" s="202">
        <f>SUM(L668:L713)</f>
        <v>549726.85533526354</v>
      </c>
      <c r="M715" s="202">
        <f>SUM(M668:M713)</f>
        <v>7698309</v>
      </c>
      <c r="N715" s="211" t="s">
        <v>694</v>
      </c>
    </row>
    <row r="716" spans="1:14" s="202" customFormat="1" ht="12.6" customHeight="1" x14ac:dyDescent="0.2">
      <c r="C716" s="214">
        <f>CE85</f>
        <v>20456299</v>
      </c>
      <c r="D716" s="202">
        <f>D615</f>
        <v>1218148</v>
      </c>
      <c r="E716" s="202">
        <f>E623</f>
        <v>2165593.857263803</v>
      </c>
      <c r="F716" s="202">
        <f>F624</f>
        <v>188841.60338245396</v>
      </c>
      <c r="G716" s="202">
        <f>G625</f>
        <v>466979.81060406944</v>
      </c>
      <c r="H716" s="202">
        <f>H628</f>
        <v>421060.0465279459</v>
      </c>
      <c r="I716" s="202">
        <f>I629</f>
        <v>427806.49875439581</v>
      </c>
      <c r="J716" s="202">
        <f>J630</f>
        <v>132560.50962451706</v>
      </c>
      <c r="K716" s="202">
        <f>K644</f>
        <v>3353750.3139495077</v>
      </c>
      <c r="L716" s="202">
        <f>L647</f>
        <v>549726.85533526354</v>
      </c>
      <c r="M716" s="202">
        <f>C648</f>
        <v>7698311</v>
      </c>
      <c r="N716" s="211" t="s">
        <v>695</v>
      </c>
    </row>
  </sheetData>
  <sheetProtection algorithmName="SHA-512" hashValue="VmgsdYBnf/cqCvFY7BUxQ/b4PsmEtaH4cmHmWbBjr1MRsq7aE9Qb/TwWLL/uOmz4IN13zS1o6BfkYUYrqIhIFg==" saltValue="0lEfVxgWFCbHXe4nNozG3A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71"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Three Rivers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5179168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8849052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4030000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117219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299023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269162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10683624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10750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292948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3816393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1660986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7071619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169401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11114488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1907609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12591233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Three Rivers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1436749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647765</v>
      </c>
    </row>
    <row r="61" spans="1:3" ht="20.100000000000001" customHeight="1" x14ac:dyDescent="0.25">
      <c r="A61" s="174">
        <v>5</v>
      </c>
      <c r="B61" s="176" t="s">
        <v>459</v>
      </c>
      <c r="C61" s="176" t="str">
        <f>data!C317</f>
        <v xml:space="preserve"> </v>
      </c>
    </row>
    <row r="62" spans="1:3" ht="20.100000000000001" customHeight="1" x14ac:dyDescent="0.25">
      <c r="A62" s="174">
        <v>6</v>
      </c>
      <c r="B62" s="176" t="s">
        <v>928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54530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161041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2300085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299091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299091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161041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138050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10153098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10153098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12591233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Three Rivers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3872106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21807216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25679322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1418633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5940614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560380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54454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7974081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17705241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957</v>
      </c>
      <c r="B125" s="192" t="s">
        <v>503</v>
      </c>
      <c r="C125" s="191">
        <f>data!C370</f>
        <v>53559</v>
      </c>
    </row>
    <row r="126" spans="1:3" ht="20.100000000000001" customHeight="1" x14ac:dyDescent="0.25">
      <c r="A126" s="195" t="s">
        <v>958</v>
      </c>
      <c r="B126" s="192" t="s">
        <v>504</v>
      </c>
      <c r="C126" s="191">
        <f>data!C371</f>
        <v>485397</v>
      </c>
    </row>
    <row r="127" spans="1:3" ht="20.100000000000001" customHeight="1" x14ac:dyDescent="0.25">
      <c r="A127" s="195" t="s">
        <v>959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512</v>
      </c>
      <c r="C134" s="191">
        <f>data!C379</f>
        <v>0</v>
      </c>
    </row>
    <row r="135" spans="1:3" ht="20.100000000000001" customHeight="1" x14ac:dyDescent="0.25">
      <c r="A135" s="195" t="s">
        <v>967</v>
      </c>
      <c r="B135" s="192" t="s">
        <v>513</v>
      </c>
      <c r="C135" s="191">
        <f>data!C380</f>
        <v>109168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3761681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21466922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8380691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1906382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4005628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1849060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237542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1634564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549464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208493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270881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147801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31183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667604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58094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131553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486537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20565477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901445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171756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1073201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1073201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79" zoomScale="65" workbookViewId="0">
      <selection activeCell="C403" sqref="C403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Three Rivers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559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8.4700000000000006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742374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168870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128503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23118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1833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0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46133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14885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36000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1161716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0</v>
      </c>
      <c r="D23" s="246">
        <f>+data!M669</f>
        <v>0</v>
      </c>
      <c r="E23" s="246">
        <f>+data!M670</f>
        <v>1196962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1684151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73563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1757714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4673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1572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1310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4374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7.88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Three Rivers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349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16805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5.29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2.88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463486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283153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105431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64410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80228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151300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14433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556817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1144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28807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48740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9293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114177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22476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12961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725298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1231558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0</v>
      </c>
      <c r="D55" s="246">
        <f>+data!M676</f>
        <v>0</v>
      </c>
      <c r="E55" s="246">
        <f>data!M677</f>
        <v>675861</v>
      </c>
      <c r="F55" s="246">
        <f>+data!M692</f>
        <v>0</v>
      </c>
      <c r="G55" s="246">
        <v>0</v>
      </c>
      <c r="H55" s="246">
        <f>+data!M680</f>
        <v>0</v>
      </c>
      <c r="I55" s="246">
        <f>+data!M681</f>
        <v>610272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550629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175855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1662692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550629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1838547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2918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4937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981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818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296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2731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4.92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Three Rivers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7246</v>
      </c>
      <c r="D73" s="246">
        <f>data!R59</f>
        <v>18869</v>
      </c>
      <c r="E73" s="250"/>
      <c r="F73" s="250"/>
      <c r="G73" s="238">
        <f>data!U59</f>
        <v>24827</v>
      </c>
      <c r="H73" s="238">
        <f>data!V59</f>
        <v>0</v>
      </c>
      <c r="I73" s="238">
        <f>data!W59</f>
        <v>209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0.01</v>
      </c>
      <c r="D74" s="245">
        <f>data!R60</f>
        <v>0</v>
      </c>
      <c r="E74" s="245">
        <f>data!S60</f>
        <v>1.67</v>
      </c>
      <c r="F74" s="245">
        <f>data!T60</f>
        <v>0</v>
      </c>
      <c r="G74" s="245">
        <f>data!U60</f>
        <v>5</v>
      </c>
      <c r="H74" s="245">
        <f>data!V60</f>
        <v>0</v>
      </c>
      <c r="I74" s="245">
        <f>data!W60</f>
        <v>0.14000000000000001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1049</v>
      </c>
      <c r="D75" s="238">
        <f>data!R61</f>
        <v>0</v>
      </c>
      <c r="E75" s="238">
        <f>data!S61</f>
        <v>68817</v>
      </c>
      <c r="F75" s="238">
        <f>data!T61</f>
        <v>0</v>
      </c>
      <c r="G75" s="238">
        <f>data!U61</f>
        <v>424531</v>
      </c>
      <c r="H75" s="238">
        <f>data!V61</f>
        <v>0</v>
      </c>
      <c r="I75" s="238">
        <f>data!W61</f>
        <v>12079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239</v>
      </c>
      <c r="D76" s="238">
        <f>data!R62</f>
        <v>0</v>
      </c>
      <c r="E76" s="238">
        <f>data!S62</f>
        <v>15654</v>
      </c>
      <c r="F76" s="238">
        <f>data!T62</f>
        <v>0</v>
      </c>
      <c r="G76" s="238">
        <f>data!U62</f>
        <v>96569</v>
      </c>
      <c r="H76" s="238">
        <f>data!V62</f>
        <v>0</v>
      </c>
      <c r="I76" s="238">
        <f>data!W62</f>
        <v>2748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687446</v>
      </c>
      <c r="E77" s="238">
        <f>data!S63</f>
        <v>0</v>
      </c>
      <c r="F77" s="238">
        <f>data!T63</f>
        <v>0</v>
      </c>
      <c r="G77" s="238">
        <f>data!U63</f>
        <v>8434</v>
      </c>
      <c r="H77" s="238">
        <f>data!V63</f>
        <v>0</v>
      </c>
      <c r="I77" s="238">
        <f>data!W63</f>
        <v>13325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1784</v>
      </c>
      <c r="D78" s="238">
        <f>data!R64</f>
        <v>8382</v>
      </c>
      <c r="E78" s="238">
        <f>data!S64</f>
        <v>28691</v>
      </c>
      <c r="F78" s="238">
        <f>data!T64</f>
        <v>0</v>
      </c>
      <c r="G78" s="238">
        <f>data!U64</f>
        <v>320263</v>
      </c>
      <c r="H78" s="238">
        <f>data!V64</f>
        <v>0</v>
      </c>
      <c r="I78" s="238">
        <f>data!W64</f>
        <v>519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212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88731</v>
      </c>
      <c r="H80" s="238">
        <f>data!V66</f>
        <v>0</v>
      </c>
      <c r="I80" s="238">
        <f>data!W66</f>
        <v>107452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267</v>
      </c>
      <c r="E81" s="238">
        <f>data!S67</f>
        <v>20495</v>
      </c>
      <c r="F81" s="238">
        <f>data!T67</f>
        <v>0</v>
      </c>
      <c r="G81" s="238">
        <f>data!U67</f>
        <v>12311</v>
      </c>
      <c r="H81" s="238">
        <f>data!V67</f>
        <v>0</v>
      </c>
      <c r="I81" s="238">
        <f>data!W67</f>
        <v>750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8513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510</v>
      </c>
      <c r="D83" s="238">
        <f>data!R69</f>
        <v>1753</v>
      </c>
      <c r="E83" s="238">
        <f>data!S69</f>
        <v>1716</v>
      </c>
      <c r="F83" s="238">
        <f>data!T69</f>
        <v>0</v>
      </c>
      <c r="G83" s="238">
        <f>data!U69</f>
        <v>46514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-4506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3582</v>
      </c>
      <c r="D85" s="238">
        <f>data!R85</f>
        <v>697848</v>
      </c>
      <c r="E85" s="238">
        <f>data!S85</f>
        <v>130867</v>
      </c>
      <c r="F85" s="238">
        <f>data!T85</f>
        <v>0</v>
      </c>
      <c r="G85" s="238">
        <f>data!U85</f>
        <v>1005866</v>
      </c>
      <c r="H85" s="238">
        <f>data!V85</f>
        <v>0</v>
      </c>
      <c r="I85" s="238">
        <f>data!W85</f>
        <v>137085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11096</v>
      </c>
      <c r="D87" s="246">
        <f>+data!M683</f>
        <v>200783</v>
      </c>
      <c r="E87" s="246">
        <f>+data!M684</f>
        <v>428969</v>
      </c>
      <c r="F87" s="246">
        <f>+data!M685</f>
        <v>0</v>
      </c>
      <c r="G87" s="246">
        <f>+data!M686</f>
        <v>529146</v>
      </c>
      <c r="H87" s="246">
        <f>+data!M687</f>
        <v>0</v>
      </c>
      <c r="I87" s="246">
        <f>+data!M688</f>
        <v>131368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82090</v>
      </c>
      <c r="E88" s="238">
        <f>data!S87</f>
        <v>360452</v>
      </c>
      <c r="F88" s="238">
        <f>data!T87</f>
        <v>0</v>
      </c>
      <c r="G88" s="238">
        <f>data!U87</f>
        <v>178588</v>
      </c>
      <c r="H88" s="238">
        <f>data!V87</f>
        <v>0</v>
      </c>
      <c r="I88" s="238">
        <f>data!W87</f>
        <v>4392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78494</v>
      </c>
      <c r="D89" s="238">
        <f>data!R88</f>
        <v>809930</v>
      </c>
      <c r="E89" s="238">
        <f>data!S88</f>
        <v>2099133</v>
      </c>
      <c r="F89" s="238">
        <f>data!T88</f>
        <v>0</v>
      </c>
      <c r="G89" s="238">
        <f>data!U88</f>
        <v>2132308</v>
      </c>
      <c r="H89" s="238">
        <f>data!V88</f>
        <v>0</v>
      </c>
      <c r="I89" s="238">
        <f>data!W88</f>
        <v>832504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78494</v>
      </c>
      <c r="D90" s="238">
        <f>data!R89</f>
        <v>892020</v>
      </c>
      <c r="E90" s="238">
        <f>data!S89</f>
        <v>2459585</v>
      </c>
      <c r="F90" s="238">
        <f>data!T89</f>
        <v>0</v>
      </c>
      <c r="G90" s="238">
        <f>data!U89</f>
        <v>2310896</v>
      </c>
      <c r="H90" s="238">
        <f>data!V89</f>
        <v>0</v>
      </c>
      <c r="I90" s="238">
        <f>data!W89</f>
        <v>836896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27</v>
      </c>
      <c r="E92" s="238">
        <f>data!S90</f>
        <v>2076</v>
      </c>
      <c r="F92" s="238">
        <f>data!T90</f>
        <v>0</v>
      </c>
      <c r="G92" s="238">
        <f>data!U90</f>
        <v>1247</v>
      </c>
      <c r="H92" s="238">
        <f>data!V90</f>
        <v>0</v>
      </c>
      <c r="I92" s="238">
        <f>data!W90</f>
        <v>76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4</v>
      </c>
      <c r="D94" s="238">
        <f>data!R92</f>
        <v>0</v>
      </c>
      <c r="E94" s="238">
        <f>data!S92</f>
        <v>542</v>
      </c>
      <c r="F94" s="238">
        <f>data!T92</f>
        <v>0</v>
      </c>
      <c r="G94" s="238">
        <f>data!U92</f>
        <v>300</v>
      </c>
      <c r="H94" s="238">
        <f>data!V92</f>
        <v>0</v>
      </c>
      <c r="I94" s="238">
        <f>data!W92</f>
        <v>33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148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Three Rivers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1683</v>
      </c>
      <c r="D105" s="238">
        <f>data!Y59</f>
        <v>4720</v>
      </c>
      <c r="E105" s="238">
        <f>data!Z59</f>
        <v>0</v>
      </c>
      <c r="F105" s="238">
        <f>data!AA59</f>
        <v>0</v>
      </c>
      <c r="G105" s="250"/>
      <c r="H105" s="238">
        <f>data!AC59</f>
        <v>443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1.1100000000000001</v>
      </c>
      <c r="D106" s="245">
        <f>data!Y60</f>
        <v>3.13</v>
      </c>
      <c r="E106" s="245">
        <f>data!Z60</f>
        <v>0</v>
      </c>
      <c r="F106" s="245">
        <f>data!AA60</f>
        <v>0</v>
      </c>
      <c r="G106" s="245">
        <f>data!AB60</f>
        <v>0.99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97268</v>
      </c>
      <c r="D107" s="238">
        <f>data!Y61</f>
        <v>272790</v>
      </c>
      <c r="E107" s="238">
        <f>data!Z61</f>
        <v>0</v>
      </c>
      <c r="F107" s="238">
        <f>data!AA61</f>
        <v>0</v>
      </c>
      <c r="G107" s="238">
        <f>data!AB61</f>
        <v>53606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22126</v>
      </c>
      <c r="D108" s="238">
        <f>data!Y62</f>
        <v>62052</v>
      </c>
      <c r="E108" s="238">
        <f>data!Z62</f>
        <v>0</v>
      </c>
      <c r="F108" s="238">
        <f>data!AA62</f>
        <v>0</v>
      </c>
      <c r="G108" s="238">
        <f>data!AB62</f>
        <v>12194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107300</v>
      </c>
      <c r="D109" s="238">
        <f>data!Y63</f>
        <v>300924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4185</v>
      </c>
      <c r="D110" s="238">
        <f>data!Y64</f>
        <v>11735</v>
      </c>
      <c r="E110" s="238">
        <f>data!Z64</f>
        <v>0</v>
      </c>
      <c r="F110" s="238">
        <f>data!AA64</f>
        <v>0</v>
      </c>
      <c r="G110" s="238">
        <f>data!AB64</f>
        <v>448017</v>
      </c>
      <c r="H110" s="238">
        <f>data!AC64</f>
        <v>40197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1702</v>
      </c>
      <c r="D111" s="238">
        <f>data!Y65</f>
        <v>4775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0</v>
      </c>
      <c r="D112" s="238">
        <f>data!Y66</f>
        <v>0</v>
      </c>
      <c r="E112" s="238">
        <f>data!Z66</f>
        <v>0</v>
      </c>
      <c r="F112" s="238">
        <f>data!AA66</f>
        <v>0</v>
      </c>
      <c r="G112" s="238">
        <f>data!AB66</f>
        <v>120447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6032</v>
      </c>
      <c r="D113" s="238">
        <f>data!Y67</f>
        <v>16921</v>
      </c>
      <c r="E113" s="238">
        <f>data!Z67</f>
        <v>0</v>
      </c>
      <c r="F113" s="238">
        <f>data!AA67</f>
        <v>0</v>
      </c>
      <c r="G113" s="238">
        <f>data!AB67</f>
        <v>9922</v>
      </c>
      <c r="H113" s="238">
        <f>data!AC67</f>
        <v>2468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872</v>
      </c>
      <c r="E114" s="238">
        <f>data!Z68</f>
        <v>0</v>
      </c>
      <c r="F114" s="238">
        <f>data!AA68</f>
        <v>0</v>
      </c>
      <c r="G114" s="238">
        <f>data!AB68</f>
        <v>903</v>
      </c>
      <c r="H114" s="238">
        <f>data!AC68</f>
        <v>4777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74881</v>
      </c>
      <c r="D115" s="238">
        <f>data!Y69</f>
        <v>132761</v>
      </c>
      <c r="E115" s="238">
        <f>data!Z69</f>
        <v>0</v>
      </c>
      <c r="F115" s="238">
        <f>data!AA69</f>
        <v>0</v>
      </c>
      <c r="G115" s="238">
        <f>data!AB69</f>
        <v>34022</v>
      </c>
      <c r="H115" s="238">
        <f>data!AC69</f>
        <v>9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-959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313494</v>
      </c>
      <c r="D117" s="238">
        <f>data!Y85</f>
        <v>802830</v>
      </c>
      <c r="E117" s="238">
        <f>data!Z85</f>
        <v>0</v>
      </c>
      <c r="F117" s="238">
        <f>data!AA85</f>
        <v>0</v>
      </c>
      <c r="G117" s="238">
        <f>data!AB85</f>
        <v>678152</v>
      </c>
      <c r="H117" s="238">
        <f>data!AC85</f>
        <v>47451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455124</v>
      </c>
      <c r="D119" s="246">
        <f>+data!M690</f>
        <v>582721</v>
      </c>
      <c r="E119" s="246">
        <f>+data!M691</f>
        <v>0</v>
      </c>
      <c r="F119" s="246">
        <f>+data!M692</f>
        <v>0</v>
      </c>
      <c r="G119" s="246">
        <f>+data!M693</f>
        <v>426048</v>
      </c>
      <c r="H119" s="246">
        <f>+data!M694</f>
        <v>54727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83572</v>
      </c>
      <c r="D120" s="238">
        <f>data!Y87</f>
        <v>30248</v>
      </c>
      <c r="E120" s="238">
        <f>data!Z87</f>
        <v>0</v>
      </c>
      <c r="F120" s="238">
        <f>data!AA87</f>
        <v>0</v>
      </c>
      <c r="G120" s="238">
        <f>data!AB87</f>
        <v>498840</v>
      </c>
      <c r="H120" s="238">
        <f>data!AC87</f>
        <v>4585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2757481</v>
      </c>
      <c r="D121" s="238">
        <f>data!Y88</f>
        <v>2694289</v>
      </c>
      <c r="E121" s="238">
        <f>data!Z88</f>
        <v>0</v>
      </c>
      <c r="F121" s="238">
        <f>data!AA88</f>
        <v>0</v>
      </c>
      <c r="G121" s="238">
        <f>data!AB88</f>
        <v>1494161</v>
      </c>
      <c r="H121" s="238">
        <f>data!AC88</f>
        <v>154702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2841053</v>
      </c>
      <c r="D122" s="238">
        <f>data!Y89</f>
        <v>2724537</v>
      </c>
      <c r="E122" s="238">
        <f>data!Z89</f>
        <v>0</v>
      </c>
      <c r="F122" s="238">
        <f>data!AA89</f>
        <v>0</v>
      </c>
      <c r="G122" s="238">
        <f>data!AB89</f>
        <v>1993001</v>
      </c>
      <c r="H122" s="238">
        <f>data!AC89</f>
        <v>159287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611</v>
      </c>
      <c r="D124" s="238">
        <f>data!Y90</f>
        <v>1714</v>
      </c>
      <c r="E124" s="238">
        <f>data!Z90</f>
        <v>0</v>
      </c>
      <c r="F124" s="238">
        <f>data!AA90</f>
        <v>0</v>
      </c>
      <c r="G124" s="238">
        <f>data!AB90</f>
        <v>1005</v>
      </c>
      <c r="H124" s="238">
        <f>data!AC90</f>
        <v>250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267</v>
      </c>
      <c r="D126" s="238">
        <f>data!Y92</f>
        <v>750</v>
      </c>
      <c r="E126" s="238">
        <f>data!Z92</f>
        <v>0</v>
      </c>
      <c r="F126" s="238">
        <f>data!AA92</f>
        <v>0</v>
      </c>
      <c r="G126" s="238">
        <f>data!AB92</f>
        <v>84</v>
      </c>
      <c r="H126" s="238">
        <f>data!AC92</f>
        <v>394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1193</v>
      </c>
      <c r="D127" s="238">
        <f>data!Y93</f>
        <v>3344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Three Rivers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1841</v>
      </c>
      <c r="D137" s="238">
        <f>data!AF59</f>
        <v>0</v>
      </c>
      <c r="E137" s="238">
        <f>data!AG59</f>
        <v>7085</v>
      </c>
      <c r="F137" s="238">
        <f>data!AH59</f>
        <v>0</v>
      </c>
      <c r="G137" s="238">
        <f>data!AI59</f>
        <v>0</v>
      </c>
      <c r="H137" s="238">
        <f>data!AJ59</f>
        <v>6161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6.06</v>
      </c>
      <c r="F138" s="245">
        <f>data!AH60</f>
        <v>0</v>
      </c>
      <c r="G138" s="245">
        <f>data!AI60</f>
        <v>0</v>
      </c>
      <c r="H138" s="245">
        <f>data!AJ60</f>
        <v>14.49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497021</v>
      </c>
      <c r="F139" s="238">
        <f>data!AH61</f>
        <v>0</v>
      </c>
      <c r="G139" s="238">
        <f>data!AI61</f>
        <v>0</v>
      </c>
      <c r="H139" s="238">
        <f>data!AJ61</f>
        <v>1682338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113059</v>
      </c>
      <c r="F140" s="238">
        <f>data!AH62</f>
        <v>0</v>
      </c>
      <c r="G140" s="238">
        <f>data!AI62</f>
        <v>0</v>
      </c>
      <c r="H140" s="238">
        <f>data!AJ62</f>
        <v>382687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74123</v>
      </c>
      <c r="D141" s="238">
        <f>data!AF63</f>
        <v>0</v>
      </c>
      <c r="E141" s="238">
        <f>data!AG63</f>
        <v>2390647</v>
      </c>
      <c r="F141" s="238">
        <f>data!AH63</f>
        <v>0</v>
      </c>
      <c r="G141" s="238">
        <f>data!AI63</f>
        <v>0</v>
      </c>
      <c r="H141" s="238">
        <f>data!AJ63</f>
        <v>35813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426</v>
      </c>
      <c r="D142" s="238">
        <f>data!AF64</f>
        <v>0</v>
      </c>
      <c r="E142" s="238">
        <f>data!AG64</f>
        <v>71926</v>
      </c>
      <c r="F142" s="238">
        <f>data!AH64</f>
        <v>0</v>
      </c>
      <c r="G142" s="238">
        <f>data!AI64</f>
        <v>0</v>
      </c>
      <c r="H142" s="238">
        <f>data!AJ64</f>
        <v>50404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0</v>
      </c>
      <c r="D144" s="238">
        <f>data!AF66</f>
        <v>0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54812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6052</v>
      </c>
      <c r="D145" s="238">
        <f>data!AF67</f>
        <v>0</v>
      </c>
      <c r="E145" s="238">
        <f>data!AG67</f>
        <v>49914</v>
      </c>
      <c r="F145" s="238">
        <f>data!AH67</f>
        <v>0</v>
      </c>
      <c r="G145" s="238">
        <f>data!AI67</f>
        <v>0</v>
      </c>
      <c r="H145" s="238">
        <f>data!AJ67</f>
        <v>43725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12903</v>
      </c>
      <c r="F146" s="238">
        <f>data!AH68</f>
        <v>0</v>
      </c>
      <c r="G146" s="238">
        <f>data!AI68</f>
        <v>0</v>
      </c>
      <c r="H146" s="238">
        <f>data!AJ68</f>
        <v>11670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0</v>
      </c>
      <c r="D147" s="238">
        <f>data!AF69</f>
        <v>0</v>
      </c>
      <c r="E147" s="238">
        <f>data!AG69</f>
        <v>73417</v>
      </c>
      <c r="F147" s="238">
        <f>data!AH69</f>
        <v>0</v>
      </c>
      <c r="G147" s="238">
        <f>data!AI69</f>
        <v>0</v>
      </c>
      <c r="H147" s="238">
        <f>data!AJ69</f>
        <v>21921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80601</v>
      </c>
      <c r="D149" s="238">
        <f>data!AF85</f>
        <v>0</v>
      </c>
      <c r="E149" s="238">
        <f>data!AG85</f>
        <v>3208887</v>
      </c>
      <c r="F149" s="238">
        <f>data!AH85</f>
        <v>0</v>
      </c>
      <c r="G149" s="238">
        <f>data!AI85</f>
        <v>0</v>
      </c>
      <c r="H149" s="238">
        <f>data!AJ85</f>
        <v>2283370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64075</v>
      </c>
      <c r="D151" s="246">
        <f>+data!M697</f>
        <v>0</v>
      </c>
      <c r="E151" s="246">
        <f>+data!M698</f>
        <v>1366520</v>
      </c>
      <c r="F151" s="246">
        <f>+data!M699</f>
        <v>0</v>
      </c>
      <c r="G151" s="246">
        <f>+data!M700</f>
        <v>0</v>
      </c>
      <c r="H151" s="246">
        <f>+data!M701</f>
        <v>702683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153503</v>
      </c>
      <c r="D152" s="238">
        <f>data!AF87</f>
        <v>0</v>
      </c>
      <c r="E152" s="238">
        <f>data!AG87</f>
        <v>52850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93074</v>
      </c>
      <c r="D153" s="238">
        <f>data!AF88</f>
        <v>0</v>
      </c>
      <c r="E153" s="238">
        <f>data!AG88</f>
        <v>5329491</v>
      </c>
      <c r="F153" s="238">
        <f>data!AH88</f>
        <v>0</v>
      </c>
      <c r="G153" s="238">
        <f>data!AI88</f>
        <v>0</v>
      </c>
      <c r="H153" s="238">
        <f>data!AJ88</f>
        <v>1192614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246577</v>
      </c>
      <c r="D154" s="238">
        <f>data!AF89</f>
        <v>0</v>
      </c>
      <c r="E154" s="238">
        <f>data!AG89</f>
        <v>5382341</v>
      </c>
      <c r="F154" s="238">
        <f>data!AH89</f>
        <v>0</v>
      </c>
      <c r="G154" s="238">
        <f>data!AI89</f>
        <v>0</v>
      </c>
      <c r="H154" s="238">
        <f>data!AJ89</f>
        <v>1192614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613</v>
      </c>
      <c r="D156" s="238">
        <f>data!AF90</f>
        <v>0</v>
      </c>
      <c r="E156" s="238">
        <f>data!AG90</f>
        <v>5056</v>
      </c>
      <c r="F156" s="238">
        <f>data!AH90</f>
        <v>0</v>
      </c>
      <c r="G156" s="238">
        <f>data!AI90</f>
        <v>0</v>
      </c>
      <c r="H156" s="238">
        <f>data!AJ90</f>
        <v>4429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126</v>
      </c>
      <c r="D158" s="238">
        <f>data!AF92</f>
        <v>0</v>
      </c>
      <c r="E158" s="238">
        <f>data!AG92</f>
        <v>2440</v>
      </c>
      <c r="F158" s="238">
        <f>data!AH92</f>
        <v>0</v>
      </c>
      <c r="G158" s="238">
        <f>data!AI92</f>
        <v>0</v>
      </c>
      <c r="H158" s="238">
        <f>data!AJ92</f>
        <v>1718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Three Rivers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2880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1.82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159364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36251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27586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4963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393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9902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3196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7728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249383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261954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12351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402780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415131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1003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338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282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939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1.69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Three Rivers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2891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4.47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211037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48005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84345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6188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26181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6730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-38328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344158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0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2652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Three Rivers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55657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1.1000000000000001</v>
      </c>
      <c r="E234" s="245">
        <f>data!BB60</f>
        <v>0</v>
      </c>
      <c r="F234" s="245">
        <f>data!BC60</f>
        <v>0</v>
      </c>
      <c r="G234" s="245">
        <f>data!BD60</f>
        <v>0.63</v>
      </c>
      <c r="H234" s="245">
        <f>data!BE60</f>
        <v>4.9400000000000004</v>
      </c>
      <c r="I234" s="245">
        <f>data!BF60</f>
        <v>5.36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36701</v>
      </c>
      <c r="E235" s="238">
        <f>data!BB61</f>
        <v>0</v>
      </c>
      <c r="F235" s="238">
        <f>data!BC61</f>
        <v>0</v>
      </c>
      <c r="G235" s="238">
        <f>data!BD61</f>
        <v>47893</v>
      </c>
      <c r="H235" s="238">
        <f>data!BE61</f>
        <v>331768</v>
      </c>
      <c r="I235" s="238">
        <f>data!BF61</f>
        <v>256450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8348</v>
      </c>
      <c r="E236" s="238">
        <f>data!BB62</f>
        <v>0</v>
      </c>
      <c r="F236" s="238">
        <f>data!BC62</f>
        <v>0</v>
      </c>
      <c r="G236" s="238">
        <f>data!BD62</f>
        <v>10894</v>
      </c>
      <c r="H236" s="238">
        <f>data!BE62</f>
        <v>75468</v>
      </c>
      <c r="I236" s="238">
        <f>data!BF62</f>
        <v>58335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1579</v>
      </c>
      <c r="E238" s="238">
        <f>data!BB64</f>
        <v>0</v>
      </c>
      <c r="F238" s="238">
        <f>data!BC64</f>
        <v>0</v>
      </c>
      <c r="G238" s="238">
        <f>data!BD64</f>
        <v>81647</v>
      </c>
      <c r="H238" s="238">
        <f>data!BE64</f>
        <v>20997</v>
      </c>
      <c r="I238" s="238">
        <f>data!BF64</f>
        <v>25242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12738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184947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16478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15450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59698</v>
      </c>
      <c r="I241" s="238">
        <f>data!BF67</f>
        <v>4245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4463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27</v>
      </c>
      <c r="E243" s="238">
        <f>data!BB69</f>
        <v>0</v>
      </c>
      <c r="F243" s="238">
        <f>data!BC69</f>
        <v>0</v>
      </c>
      <c r="G243" s="238">
        <f>data!BD69</f>
        <v>28416</v>
      </c>
      <c r="H243" s="238">
        <f>data!BE69</f>
        <v>119003</v>
      </c>
      <c r="I243" s="238">
        <f>data!BF69</f>
        <v>358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74843</v>
      </c>
      <c r="E245" s="238">
        <f>data!BB85</f>
        <v>0</v>
      </c>
      <c r="F245" s="238">
        <f>data!BC85</f>
        <v>0</v>
      </c>
      <c r="G245" s="238">
        <f>data!BD85</f>
        <v>168850</v>
      </c>
      <c r="H245" s="238">
        <f>data!BE85</f>
        <v>812822</v>
      </c>
      <c r="I245" s="238">
        <f>data!BF85</f>
        <v>344630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1565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6047</v>
      </c>
      <c r="I252" s="254">
        <f>data!BF90</f>
        <v>430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Three Rivers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3.73</v>
      </c>
      <c r="G266" s="245">
        <f>data!BK60</f>
        <v>8.94</v>
      </c>
      <c r="H266" s="245">
        <f>data!BL60</f>
        <v>5.58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389606</v>
      </c>
      <c r="G267" s="238">
        <f>data!BK61</f>
        <v>536068</v>
      </c>
      <c r="H267" s="238">
        <f>data!BL61</f>
        <v>243744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88625</v>
      </c>
      <c r="G268" s="238">
        <f>data!BK62</f>
        <v>121941</v>
      </c>
      <c r="H268" s="238">
        <f>data!BL62</f>
        <v>55445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3932</v>
      </c>
      <c r="E270" s="238">
        <f>data!BI64</f>
        <v>0</v>
      </c>
      <c r="F270" s="238">
        <f>data!BJ64</f>
        <v>2435</v>
      </c>
      <c r="G270" s="238">
        <f>data!BK64</f>
        <v>4986</v>
      </c>
      <c r="H270" s="238">
        <f>data!BL64</f>
        <v>4197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3114</v>
      </c>
      <c r="E271" s="238">
        <f>data!BI65</f>
        <v>0</v>
      </c>
      <c r="F271" s="238">
        <f>data!BJ65</f>
        <v>0</v>
      </c>
      <c r="G271" s="238">
        <f>data!BK65</f>
        <v>381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661764</v>
      </c>
      <c r="E272" s="238">
        <f>data!BI66</f>
        <v>0</v>
      </c>
      <c r="F272" s="238">
        <f>data!BJ66</f>
        <v>91877</v>
      </c>
      <c r="G272" s="238">
        <f>data!BK66</f>
        <v>156683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7148</v>
      </c>
      <c r="E273" s="238">
        <f>data!BI67</f>
        <v>0</v>
      </c>
      <c r="F273" s="238">
        <f>data!BJ67</f>
        <v>0</v>
      </c>
      <c r="G273" s="238">
        <f>data!BK67</f>
        <v>20732</v>
      </c>
      <c r="H273" s="238">
        <f>data!BL67</f>
        <v>7809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9160</v>
      </c>
      <c r="E274" s="238">
        <f>data!BI68</f>
        <v>0</v>
      </c>
      <c r="F274" s="238">
        <f>data!BJ68</f>
        <v>0</v>
      </c>
      <c r="G274" s="238">
        <f>data!BK68</f>
        <v>3454</v>
      </c>
      <c r="H274" s="238">
        <f>data!BL68</f>
        <v>3371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272013</v>
      </c>
      <c r="E275" s="238">
        <f>data!BI69</f>
        <v>0</v>
      </c>
      <c r="F275" s="238">
        <f>data!BJ69</f>
        <v>7203</v>
      </c>
      <c r="G275" s="238">
        <f>data!BK69</f>
        <v>4400</v>
      </c>
      <c r="H275" s="238">
        <f>data!BL69</f>
        <v>285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-294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957131</v>
      </c>
      <c r="E277" s="238">
        <f>data!BI85</f>
        <v>0</v>
      </c>
      <c r="F277" s="238">
        <f>data!BJ85</f>
        <v>579746</v>
      </c>
      <c r="G277" s="238">
        <f>data!BK85</f>
        <v>848351</v>
      </c>
      <c r="H277" s="238">
        <f>data!BL85</f>
        <v>314851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724</v>
      </c>
      <c r="E284" s="254">
        <f>data!BI90</f>
        <v>0</v>
      </c>
      <c r="F284" s="254">
        <f>data!BJ90</f>
        <v>0</v>
      </c>
      <c r="G284" s="254">
        <f>data!BK90</f>
        <v>2100</v>
      </c>
      <c r="H284" s="254">
        <f>data!BL90</f>
        <v>791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131</v>
      </c>
      <c r="H286" s="254">
        <f>data!BL92</f>
        <v>175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Three Rivers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3.41</v>
      </c>
      <c r="D298" s="245">
        <f>data!BO60</f>
        <v>0</v>
      </c>
      <c r="E298" s="245">
        <f>data!BP60</f>
        <v>1.01</v>
      </c>
      <c r="F298" s="245">
        <f>data!BQ60</f>
        <v>0</v>
      </c>
      <c r="G298" s="245">
        <f>data!BR60</f>
        <v>2.02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525285</v>
      </c>
      <c r="D299" s="238">
        <f>data!BO61</f>
        <v>0</v>
      </c>
      <c r="E299" s="238">
        <f>data!BP61</f>
        <v>86378</v>
      </c>
      <c r="F299" s="238">
        <f>data!BQ61</f>
        <v>0</v>
      </c>
      <c r="G299" s="238">
        <f>data!BR61</f>
        <v>179913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119488</v>
      </c>
      <c r="D300" s="238">
        <f>data!BO62</f>
        <v>0</v>
      </c>
      <c r="E300" s="238">
        <f>data!BP62</f>
        <v>19649</v>
      </c>
      <c r="F300" s="238">
        <f>data!BQ62</f>
        <v>0</v>
      </c>
      <c r="G300" s="238">
        <f>data!BR62</f>
        <v>40925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11354</v>
      </c>
      <c r="D302" s="238">
        <f>data!BO64</f>
        <v>0</v>
      </c>
      <c r="E302" s="238">
        <f>data!BP64</f>
        <v>9596</v>
      </c>
      <c r="F302" s="238">
        <f>data!BQ64</f>
        <v>0</v>
      </c>
      <c r="G302" s="238">
        <f>data!BR64</f>
        <v>665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25666</v>
      </c>
      <c r="D303" s="238">
        <f>data!BO65</f>
        <v>0</v>
      </c>
      <c r="E303" s="238">
        <f>data!BP65</f>
        <v>637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198078</v>
      </c>
      <c r="D304" s="238">
        <f>data!BO66</f>
        <v>0</v>
      </c>
      <c r="E304" s="238">
        <f>data!BP66</f>
        <v>959</v>
      </c>
      <c r="F304" s="238">
        <f>data!BQ66</f>
        <v>0</v>
      </c>
      <c r="G304" s="238">
        <f>data!BR66</f>
        <v>64976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65335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20041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4483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949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307817</v>
      </c>
      <c r="D307" s="238">
        <f>data!BO69</f>
        <v>0</v>
      </c>
      <c r="E307" s="238">
        <f>data!BP69</f>
        <v>63521</v>
      </c>
      <c r="F307" s="238">
        <f>data!BQ69</f>
        <v>0</v>
      </c>
      <c r="G307" s="238">
        <f>data!BR69</f>
        <v>19104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-14903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1242603</v>
      </c>
      <c r="D309" s="238">
        <f>data!BO85</f>
        <v>0</v>
      </c>
      <c r="E309" s="238">
        <f>data!BP85</f>
        <v>180740</v>
      </c>
      <c r="F309" s="238">
        <f>data!BQ85</f>
        <v>0</v>
      </c>
      <c r="G309" s="238">
        <f>data!BR85</f>
        <v>326573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6618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2030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Three Rivers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3.47</v>
      </c>
      <c r="E330" s="245">
        <f>data!BW60</f>
        <v>0</v>
      </c>
      <c r="F330" s="245">
        <f>data!BX60</f>
        <v>2.78</v>
      </c>
      <c r="G330" s="245">
        <f>data!BY60</f>
        <v>2.9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207284</v>
      </c>
      <c r="E331" s="257">
        <f>data!BW61</f>
        <v>0</v>
      </c>
      <c r="F331" s="257">
        <f>data!BX61</f>
        <v>228881</v>
      </c>
      <c r="G331" s="257">
        <f>data!BY61</f>
        <v>341807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47152</v>
      </c>
      <c r="E332" s="257">
        <f>data!BW62</f>
        <v>0</v>
      </c>
      <c r="F332" s="257">
        <f>data!BX62</f>
        <v>52064</v>
      </c>
      <c r="G332" s="257">
        <f>data!BY62</f>
        <v>77752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3937</v>
      </c>
      <c r="E334" s="257">
        <f>data!BW64</f>
        <v>0</v>
      </c>
      <c r="F334" s="257">
        <f>data!BX64</f>
        <v>645</v>
      </c>
      <c r="G334" s="257">
        <f>data!BY64</f>
        <v>7643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24423</v>
      </c>
      <c r="E336" s="257">
        <f>data!BW66</f>
        <v>0</v>
      </c>
      <c r="F336" s="257">
        <f>data!BX66</f>
        <v>11150</v>
      </c>
      <c r="G336" s="257">
        <f>data!BY66</f>
        <v>30546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16457</v>
      </c>
      <c r="E337" s="257">
        <f>data!BW67</f>
        <v>0</v>
      </c>
      <c r="F337" s="257">
        <f>data!BX67</f>
        <v>0</v>
      </c>
      <c r="G337" s="257">
        <f>data!BY67</f>
        <v>3919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784</v>
      </c>
      <c r="E338" s="257">
        <f>data!BW68</f>
        <v>0</v>
      </c>
      <c r="F338" s="257">
        <f>data!BX68</f>
        <v>0</v>
      </c>
      <c r="G338" s="257">
        <f>data!BY68</f>
        <v>640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2828</v>
      </c>
      <c r="E339" s="257">
        <f>data!BW69</f>
        <v>0</v>
      </c>
      <c r="F339" s="257">
        <f>data!BX69</f>
        <v>39983</v>
      </c>
      <c r="G339" s="257">
        <f>data!BY69</f>
        <v>5431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-1930</v>
      </c>
      <c r="E340" s="238">
        <f>-data!BW84</f>
        <v>0</v>
      </c>
      <c r="F340" s="238">
        <f>-data!BX84</f>
        <v>0</v>
      </c>
      <c r="G340" s="238">
        <f>-data!BY84</f>
        <v>-3709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300935</v>
      </c>
      <c r="E341" s="238">
        <f>data!BW85</f>
        <v>0</v>
      </c>
      <c r="F341" s="238">
        <f>data!BX85</f>
        <v>332723</v>
      </c>
      <c r="G341" s="238">
        <f>data!BY85</f>
        <v>464029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1667</v>
      </c>
      <c r="E348" s="254">
        <f>data!BW90</f>
        <v>0</v>
      </c>
      <c r="F348" s="254">
        <f>data!BX90</f>
        <v>0</v>
      </c>
      <c r="G348" s="254">
        <f>data!BY90</f>
        <v>397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133</v>
      </c>
      <c r="G350" s="254">
        <f>data!BY92</f>
        <v>92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Three Rivers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101.4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8380691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1906381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4005629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1849060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237542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1634564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549454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208493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0</v>
      </c>
      <c r="E371" s="257">
        <f>data!CD69</f>
        <v>449865</v>
      </c>
      <c r="F371" s="262"/>
      <c r="G371" s="262"/>
      <c r="H371" s="262"/>
      <c r="I371" s="257">
        <f>data!CE69</f>
        <v>1793653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-44539</v>
      </c>
      <c r="F372" s="248"/>
      <c r="G372" s="248"/>
      <c r="H372" s="248"/>
      <c r="I372" s="238">
        <f>-data!CE84</f>
        <v>-109168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0</v>
      </c>
      <c r="E373" s="257">
        <f>data!CD85</f>
        <v>405326</v>
      </c>
      <c r="F373" s="262"/>
      <c r="G373" s="262"/>
      <c r="H373" s="262"/>
      <c r="I373" s="238">
        <f>data!CE85</f>
        <v>20456299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3872106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21807216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25679322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55656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2891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9895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12729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14.49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91" transitionEvaluation="1" transitionEntry="1" codeName="Sheet1">
    <tabColor rgb="FF92D050"/>
    <pageSetUpPr autoPageBreaks="0" fitToPage="1"/>
  </sheetPr>
  <dimension ref="A1:CF716"/>
  <sheetViews>
    <sheetView topLeftCell="A91" zoomScaleNormal="100" workbookViewId="0">
      <selection activeCell="E59" sqref="E5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1054</v>
      </c>
    </row>
    <row r="6" spans="1:5" x14ac:dyDescent="0.25">
      <c r="A6" s="11" t="s">
        <v>1055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1056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1057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9">
        <v>0</v>
      </c>
    </row>
    <row r="48" spans="1:84" x14ac:dyDescent="0.25">
      <c r="A48" s="25" t="s">
        <v>231</v>
      </c>
      <c r="B48" s="272">
        <v>1634272</v>
      </c>
      <c r="C48" s="25">
        <v>0</v>
      </c>
      <c r="D48" s="25">
        <v>0</v>
      </c>
      <c r="E48" s="25">
        <v>127651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124429</v>
      </c>
      <c r="M48" s="25">
        <v>0</v>
      </c>
      <c r="N48" s="25">
        <v>0</v>
      </c>
      <c r="O48" s="25">
        <v>0</v>
      </c>
      <c r="P48" s="25">
        <v>53333</v>
      </c>
      <c r="Q48" s="25">
        <v>4478</v>
      </c>
      <c r="R48" s="25">
        <v>0</v>
      </c>
      <c r="S48" s="25">
        <v>11918</v>
      </c>
      <c r="T48" s="25">
        <v>0</v>
      </c>
      <c r="U48" s="25">
        <v>54486</v>
      </c>
      <c r="V48" s="25">
        <v>0</v>
      </c>
      <c r="W48" s="25">
        <v>2112</v>
      </c>
      <c r="X48" s="25">
        <v>23447</v>
      </c>
      <c r="Y48" s="25">
        <v>68440</v>
      </c>
      <c r="Z48" s="25">
        <v>0</v>
      </c>
      <c r="AA48" s="25">
        <v>0</v>
      </c>
      <c r="AB48" s="25">
        <v>11287</v>
      </c>
      <c r="AC48" s="25">
        <v>0</v>
      </c>
      <c r="AD48" s="25">
        <v>0</v>
      </c>
      <c r="AE48" s="25">
        <v>0</v>
      </c>
      <c r="AF48" s="25">
        <v>0</v>
      </c>
      <c r="AG48" s="25">
        <v>118539</v>
      </c>
      <c r="AH48" s="25">
        <v>0</v>
      </c>
      <c r="AI48" s="25">
        <v>0</v>
      </c>
      <c r="AJ48" s="25">
        <v>300903</v>
      </c>
      <c r="AK48" s="25">
        <v>0</v>
      </c>
      <c r="AL48" s="25">
        <v>0</v>
      </c>
      <c r="AM48" s="25">
        <v>0</v>
      </c>
      <c r="AN48" s="25">
        <v>0</v>
      </c>
      <c r="AO48" s="25">
        <v>27017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42757</v>
      </c>
      <c r="AZ48" s="25">
        <v>0</v>
      </c>
      <c r="BA48" s="25">
        <v>7848</v>
      </c>
      <c r="BB48" s="25">
        <v>0</v>
      </c>
      <c r="BC48" s="25">
        <v>0</v>
      </c>
      <c r="BD48" s="25">
        <v>11134</v>
      </c>
      <c r="BE48" s="25">
        <v>69060</v>
      </c>
      <c r="BF48" s="25">
        <v>48181</v>
      </c>
      <c r="BG48" s="25">
        <v>0</v>
      </c>
      <c r="BH48" s="25">
        <v>-83</v>
      </c>
      <c r="BI48" s="25">
        <v>0</v>
      </c>
      <c r="BJ48" s="25">
        <v>79001</v>
      </c>
      <c r="BK48" s="25">
        <v>106929</v>
      </c>
      <c r="BL48" s="25">
        <v>46028</v>
      </c>
      <c r="BM48" s="25">
        <v>0</v>
      </c>
      <c r="BN48" s="25">
        <v>87252</v>
      </c>
      <c r="BO48" s="25">
        <v>0</v>
      </c>
      <c r="BP48" s="25">
        <v>17492</v>
      </c>
      <c r="BQ48" s="25">
        <v>0</v>
      </c>
      <c r="BR48" s="25">
        <v>36408</v>
      </c>
      <c r="BS48" s="25">
        <v>0</v>
      </c>
      <c r="BT48" s="25">
        <v>0</v>
      </c>
      <c r="BU48" s="25">
        <v>0</v>
      </c>
      <c r="BV48" s="25">
        <v>39297</v>
      </c>
      <c r="BW48" s="25">
        <v>0</v>
      </c>
      <c r="BX48" s="25">
        <v>47220</v>
      </c>
      <c r="BY48" s="25">
        <v>67706</v>
      </c>
      <c r="BZ48" s="25">
        <v>0</v>
      </c>
      <c r="CA48" s="25">
        <v>0</v>
      </c>
      <c r="CB48" s="25">
        <v>0</v>
      </c>
      <c r="CC48" s="25">
        <v>0</v>
      </c>
      <c r="CD48" s="25" t="s">
        <v>1058</v>
      </c>
      <c r="CE48" s="25" t="s">
        <v>1058</v>
      </c>
      <c r="CF48" s="329">
        <v>0</v>
      </c>
    </row>
    <row r="49" spans="1:84" x14ac:dyDescent="0.25">
      <c r="A49" s="16" t="s">
        <v>232</v>
      </c>
      <c r="B49" s="25">
        <v>1634272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9">
        <v>0</v>
      </c>
    </row>
    <row r="52" spans="1:84" x14ac:dyDescent="0.25">
      <c r="A52" s="31" t="s">
        <v>234</v>
      </c>
      <c r="B52" s="330">
        <v>607672</v>
      </c>
      <c r="C52" s="25">
        <v>0</v>
      </c>
      <c r="D52" s="25">
        <v>0</v>
      </c>
      <c r="E52" s="25">
        <v>42919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41827</v>
      </c>
      <c r="M52" s="25">
        <v>0</v>
      </c>
      <c r="N52" s="25">
        <v>0</v>
      </c>
      <c r="O52" s="25">
        <v>0</v>
      </c>
      <c r="P52" s="25">
        <v>53903</v>
      </c>
      <c r="Q52" s="25">
        <v>0</v>
      </c>
      <c r="R52" s="25">
        <v>295</v>
      </c>
      <c r="S52" s="25">
        <v>22666</v>
      </c>
      <c r="T52" s="25">
        <v>0</v>
      </c>
      <c r="U52" s="25">
        <v>13615</v>
      </c>
      <c r="V52" s="25">
        <v>0</v>
      </c>
      <c r="W52" s="25">
        <v>590</v>
      </c>
      <c r="X52" s="25">
        <v>6540</v>
      </c>
      <c r="Y52" s="25">
        <v>19085</v>
      </c>
      <c r="Z52" s="25">
        <v>0</v>
      </c>
      <c r="AA52" s="25">
        <v>0</v>
      </c>
      <c r="AB52" s="25">
        <v>10973</v>
      </c>
      <c r="AC52" s="25">
        <v>2730</v>
      </c>
      <c r="AD52" s="25">
        <v>0</v>
      </c>
      <c r="AE52" s="25">
        <v>6693</v>
      </c>
      <c r="AF52" s="25">
        <v>0</v>
      </c>
      <c r="AG52" s="25">
        <v>55202</v>
      </c>
      <c r="AH52" s="25">
        <v>0</v>
      </c>
      <c r="AI52" s="25">
        <v>0</v>
      </c>
      <c r="AJ52" s="25">
        <v>48357</v>
      </c>
      <c r="AK52" s="25">
        <v>0</v>
      </c>
      <c r="AL52" s="25">
        <v>0</v>
      </c>
      <c r="AM52" s="25">
        <v>0</v>
      </c>
      <c r="AN52" s="25">
        <v>0</v>
      </c>
      <c r="AO52" s="25">
        <v>9084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28955</v>
      </c>
      <c r="AZ52" s="25">
        <v>0</v>
      </c>
      <c r="BA52" s="25">
        <v>17087</v>
      </c>
      <c r="BB52" s="25">
        <v>0</v>
      </c>
      <c r="BC52" s="25">
        <v>0</v>
      </c>
      <c r="BD52" s="25">
        <v>0</v>
      </c>
      <c r="BE52" s="25">
        <v>66022</v>
      </c>
      <c r="BF52" s="25">
        <v>4695</v>
      </c>
      <c r="BG52" s="25">
        <v>0</v>
      </c>
      <c r="BH52" s="25">
        <v>7905</v>
      </c>
      <c r="BI52" s="25">
        <v>0</v>
      </c>
      <c r="BJ52" s="25">
        <v>0</v>
      </c>
      <c r="BK52" s="25">
        <v>22928</v>
      </c>
      <c r="BL52" s="25">
        <v>8636</v>
      </c>
      <c r="BM52" s="25">
        <v>0</v>
      </c>
      <c r="BN52" s="25">
        <v>72256</v>
      </c>
      <c r="BO52" s="25">
        <v>0</v>
      </c>
      <c r="BP52" s="25">
        <v>0</v>
      </c>
      <c r="BQ52" s="25">
        <v>0</v>
      </c>
      <c r="BR52" s="25">
        <v>22164</v>
      </c>
      <c r="BS52" s="25">
        <v>0</v>
      </c>
      <c r="BT52" s="25">
        <v>0</v>
      </c>
      <c r="BU52" s="25">
        <v>0</v>
      </c>
      <c r="BV52" s="25">
        <v>18201</v>
      </c>
      <c r="BW52" s="25">
        <v>0</v>
      </c>
      <c r="BX52" s="25">
        <v>0</v>
      </c>
      <c r="BY52" s="25">
        <v>4335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  <c r="CF52" s="329">
        <v>0</v>
      </c>
    </row>
    <row r="53" spans="1:84" x14ac:dyDescent="0.25">
      <c r="A53" s="16" t="s">
        <v>232</v>
      </c>
      <c r="B53" s="25">
        <v>607672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515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502</v>
      </c>
      <c r="M59" s="273">
        <v>0</v>
      </c>
      <c r="N59" s="273">
        <v>0</v>
      </c>
      <c r="O59" s="273">
        <v>0</v>
      </c>
      <c r="P59" s="331">
        <v>16569</v>
      </c>
      <c r="Q59" s="331">
        <v>7897</v>
      </c>
      <c r="R59" s="331">
        <v>16572</v>
      </c>
      <c r="S59" s="332">
        <v>0</v>
      </c>
      <c r="T59" s="332">
        <v>0</v>
      </c>
      <c r="U59" s="333">
        <v>21058</v>
      </c>
      <c r="V59" s="331">
        <v>0</v>
      </c>
      <c r="W59" s="331">
        <v>130</v>
      </c>
      <c r="X59" s="331">
        <v>1443</v>
      </c>
      <c r="Y59" s="331">
        <v>4212</v>
      </c>
      <c r="Z59" s="331">
        <v>0</v>
      </c>
      <c r="AA59" s="331">
        <v>0</v>
      </c>
      <c r="AB59" s="332">
        <v>0</v>
      </c>
      <c r="AC59" s="331">
        <v>608</v>
      </c>
      <c r="AD59" s="331">
        <v>0</v>
      </c>
      <c r="AE59" s="331">
        <v>1416</v>
      </c>
      <c r="AF59" s="331">
        <v>0</v>
      </c>
      <c r="AG59" s="331">
        <v>6673</v>
      </c>
      <c r="AH59" s="331">
        <v>0</v>
      </c>
      <c r="AI59" s="331">
        <v>0</v>
      </c>
      <c r="AJ59" s="331">
        <v>5103</v>
      </c>
      <c r="AK59" s="331">
        <v>0</v>
      </c>
      <c r="AL59" s="331">
        <v>0</v>
      </c>
      <c r="AM59" s="331">
        <v>0</v>
      </c>
      <c r="AN59" s="331">
        <v>0</v>
      </c>
      <c r="AO59" s="331">
        <v>2616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2517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55657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6.63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6.46</v>
      </c>
      <c r="M60" s="277">
        <v>0</v>
      </c>
      <c r="N60" s="277">
        <v>0</v>
      </c>
      <c r="O60" s="277">
        <v>0</v>
      </c>
      <c r="P60" s="334">
        <v>2.44</v>
      </c>
      <c r="Q60" s="334">
        <v>0.13</v>
      </c>
      <c r="R60" s="334">
        <v>0</v>
      </c>
      <c r="S60" s="278">
        <v>1.94</v>
      </c>
      <c r="T60" s="278">
        <v>0</v>
      </c>
      <c r="U60" s="335">
        <v>3.25</v>
      </c>
      <c r="V60" s="334">
        <v>0</v>
      </c>
      <c r="W60" s="334">
        <v>0.11</v>
      </c>
      <c r="X60" s="334">
        <v>1.24</v>
      </c>
      <c r="Y60" s="334">
        <v>3.63</v>
      </c>
      <c r="Z60" s="334">
        <v>0</v>
      </c>
      <c r="AA60" s="334">
        <v>0</v>
      </c>
      <c r="AB60" s="278">
        <v>1</v>
      </c>
      <c r="AC60" s="334">
        <v>0</v>
      </c>
      <c r="AD60" s="334">
        <v>0</v>
      </c>
      <c r="AE60" s="334">
        <v>0</v>
      </c>
      <c r="AF60" s="334">
        <v>0</v>
      </c>
      <c r="AG60" s="334">
        <v>6.46</v>
      </c>
      <c r="AH60" s="334">
        <v>0</v>
      </c>
      <c r="AI60" s="334">
        <v>0</v>
      </c>
      <c r="AJ60" s="334">
        <v>13.06</v>
      </c>
      <c r="AK60" s="334">
        <v>0</v>
      </c>
      <c r="AL60" s="334">
        <v>0</v>
      </c>
      <c r="AM60" s="334">
        <v>0</v>
      </c>
      <c r="AN60" s="334">
        <v>0</v>
      </c>
      <c r="AO60" s="334">
        <v>1.4</v>
      </c>
      <c r="AP60" s="334">
        <v>0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0</v>
      </c>
      <c r="AW60" s="278">
        <v>0</v>
      </c>
      <c r="AX60" s="278">
        <v>0</v>
      </c>
      <c r="AY60" s="334">
        <v>3.66</v>
      </c>
      <c r="AZ60" s="334">
        <v>0</v>
      </c>
      <c r="BA60" s="278">
        <v>0.82</v>
      </c>
      <c r="BB60" s="278">
        <v>0</v>
      </c>
      <c r="BC60" s="278">
        <v>0</v>
      </c>
      <c r="BD60" s="278">
        <v>1.07</v>
      </c>
      <c r="BE60" s="334">
        <v>5.78</v>
      </c>
      <c r="BF60" s="278">
        <v>5.76</v>
      </c>
      <c r="BG60" s="278">
        <v>0</v>
      </c>
      <c r="BH60" s="278">
        <v>0</v>
      </c>
      <c r="BI60" s="278">
        <v>0</v>
      </c>
      <c r="BJ60" s="278">
        <v>3.65</v>
      </c>
      <c r="BK60" s="278">
        <v>8.41</v>
      </c>
      <c r="BL60" s="278">
        <v>3.99</v>
      </c>
      <c r="BM60" s="278">
        <v>0</v>
      </c>
      <c r="BN60" s="278">
        <v>3.49</v>
      </c>
      <c r="BO60" s="278">
        <v>0</v>
      </c>
      <c r="BP60" s="278">
        <v>1</v>
      </c>
      <c r="BQ60" s="278">
        <v>0</v>
      </c>
      <c r="BR60" s="278">
        <v>1.95</v>
      </c>
      <c r="BS60" s="278">
        <v>0</v>
      </c>
      <c r="BT60" s="278">
        <v>0</v>
      </c>
      <c r="BU60" s="278">
        <v>0</v>
      </c>
      <c r="BV60" s="278">
        <v>3.1</v>
      </c>
      <c r="BW60" s="278">
        <v>0</v>
      </c>
      <c r="BX60" s="278">
        <v>2.78</v>
      </c>
      <c r="BY60" s="278">
        <v>3.04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96.25</v>
      </c>
      <c r="CF60" s="336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604960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589690</v>
      </c>
      <c r="M61" s="273">
        <v>0</v>
      </c>
      <c r="N61" s="273">
        <v>0</v>
      </c>
      <c r="O61" s="273">
        <v>0</v>
      </c>
      <c r="P61" s="331">
        <v>252755</v>
      </c>
      <c r="Q61" s="331">
        <v>21221</v>
      </c>
      <c r="R61" s="331">
        <v>0</v>
      </c>
      <c r="S61" s="280">
        <v>56482</v>
      </c>
      <c r="T61" s="280">
        <v>0</v>
      </c>
      <c r="U61" s="333">
        <v>258220</v>
      </c>
      <c r="V61" s="331">
        <v>0</v>
      </c>
      <c r="W61" s="331">
        <v>10011</v>
      </c>
      <c r="X61" s="331">
        <v>111120</v>
      </c>
      <c r="Y61" s="331">
        <v>324351</v>
      </c>
      <c r="Z61" s="331">
        <v>0</v>
      </c>
      <c r="AA61" s="331">
        <v>0</v>
      </c>
      <c r="AB61" s="281">
        <v>53491</v>
      </c>
      <c r="AC61" s="331">
        <v>0</v>
      </c>
      <c r="AD61" s="331">
        <v>0</v>
      </c>
      <c r="AE61" s="331">
        <v>0</v>
      </c>
      <c r="AF61" s="331">
        <v>0</v>
      </c>
      <c r="AG61" s="331">
        <v>561776</v>
      </c>
      <c r="AH61" s="331">
        <v>0</v>
      </c>
      <c r="AI61" s="331">
        <v>0</v>
      </c>
      <c r="AJ61" s="331">
        <v>1426034</v>
      </c>
      <c r="AK61" s="331">
        <v>0</v>
      </c>
      <c r="AL61" s="331">
        <v>0</v>
      </c>
      <c r="AM61" s="331">
        <v>0</v>
      </c>
      <c r="AN61" s="331">
        <v>0</v>
      </c>
      <c r="AO61" s="331">
        <v>128040</v>
      </c>
      <c r="AP61" s="331">
        <v>0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0</v>
      </c>
      <c r="AW61" s="280">
        <v>0</v>
      </c>
      <c r="AX61" s="280">
        <v>0</v>
      </c>
      <c r="AY61" s="331">
        <v>202633</v>
      </c>
      <c r="AZ61" s="331">
        <v>0</v>
      </c>
      <c r="BA61" s="280">
        <v>37194</v>
      </c>
      <c r="BB61" s="280">
        <v>0</v>
      </c>
      <c r="BC61" s="280">
        <v>0</v>
      </c>
      <c r="BD61" s="280">
        <v>52765</v>
      </c>
      <c r="BE61" s="331">
        <v>327286</v>
      </c>
      <c r="BF61" s="280">
        <v>228339</v>
      </c>
      <c r="BG61" s="280">
        <v>0</v>
      </c>
      <c r="BH61" s="280">
        <v>-394</v>
      </c>
      <c r="BI61" s="280">
        <v>0</v>
      </c>
      <c r="BJ61" s="280">
        <v>374401</v>
      </c>
      <c r="BK61" s="280">
        <v>506753</v>
      </c>
      <c r="BL61" s="280">
        <v>218135</v>
      </c>
      <c r="BM61" s="280">
        <v>0</v>
      </c>
      <c r="BN61" s="280">
        <v>413503</v>
      </c>
      <c r="BO61" s="280">
        <v>0</v>
      </c>
      <c r="BP61" s="280">
        <v>82900</v>
      </c>
      <c r="BQ61" s="280">
        <v>0</v>
      </c>
      <c r="BR61" s="280">
        <v>172543</v>
      </c>
      <c r="BS61" s="280">
        <v>0</v>
      </c>
      <c r="BT61" s="280">
        <v>0</v>
      </c>
      <c r="BU61" s="280">
        <v>0</v>
      </c>
      <c r="BV61" s="280">
        <v>186237</v>
      </c>
      <c r="BW61" s="280">
        <v>0</v>
      </c>
      <c r="BX61" s="280">
        <v>223786</v>
      </c>
      <c r="BY61" s="280">
        <v>320869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7745101</v>
      </c>
      <c r="CF61" s="329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127651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124429</v>
      </c>
      <c r="M62" s="25">
        <v>0</v>
      </c>
      <c r="N62" s="25">
        <v>0</v>
      </c>
      <c r="O62" s="25">
        <v>0</v>
      </c>
      <c r="P62" s="25">
        <v>53333</v>
      </c>
      <c r="Q62" s="25">
        <v>4478</v>
      </c>
      <c r="R62" s="25">
        <v>0</v>
      </c>
      <c r="S62" s="25">
        <v>11918</v>
      </c>
      <c r="T62" s="25">
        <v>0</v>
      </c>
      <c r="U62" s="25">
        <v>54486</v>
      </c>
      <c r="V62" s="25">
        <v>0</v>
      </c>
      <c r="W62" s="25">
        <v>2112</v>
      </c>
      <c r="X62" s="25">
        <v>23447</v>
      </c>
      <c r="Y62" s="25">
        <v>68440</v>
      </c>
      <c r="Z62" s="25">
        <v>0</v>
      </c>
      <c r="AA62" s="25">
        <v>0</v>
      </c>
      <c r="AB62" s="25">
        <v>11287</v>
      </c>
      <c r="AC62" s="25">
        <v>0</v>
      </c>
      <c r="AD62" s="25">
        <v>0</v>
      </c>
      <c r="AE62" s="25">
        <v>0</v>
      </c>
      <c r="AF62" s="25">
        <v>0</v>
      </c>
      <c r="AG62" s="25">
        <v>118539</v>
      </c>
      <c r="AH62" s="25">
        <v>0</v>
      </c>
      <c r="AI62" s="25">
        <v>0</v>
      </c>
      <c r="AJ62" s="25">
        <v>300903</v>
      </c>
      <c r="AK62" s="25">
        <v>0</v>
      </c>
      <c r="AL62" s="25">
        <v>0</v>
      </c>
      <c r="AM62" s="25">
        <v>0</v>
      </c>
      <c r="AN62" s="25">
        <v>0</v>
      </c>
      <c r="AO62" s="25">
        <v>27017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42757</v>
      </c>
      <c r="AZ62" s="25">
        <v>0</v>
      </c>
      <c r="BA62" s="25">
        <v>7848</v>
      </c>
      <c r="BB62" s="25">
        <v>0</v>
      </c>
      <c r="BC62" s="25">
        <v>0</v>
      </c>
      <c r="BD62" s="25">
        <v>11134</v>
      </c>
      <c r="BE62" s="25">
        <v>69060</v>
      </c>
      <c r="BF62" s="25">
        <v>48181</v>
      </c>
      <c r="BG62" s="25">
        <v>0</v>
      </c>
      <c r="BH62" s="25">
        <v>-83</v>
      </c>
      <c r="BI62" s="25">
        <v>0</v>
      </c>
      <c r="BJ62" s="25">
        <v>79001</v>
      </c>
      <c r="BK62" s="25">
        <v>106929</v>
      </c>
      <c r="BL62" s="25">
        <v>46028</v>
      </c>
      <c r="BM62" s="25">
        <v>0</v>
      </c>
      <c r="BN62" s="25">
        <v>87252</v>
      </c>
      <c r="BO62" s="25">
        <v>0</v>
      </c>
      <c r="BP62" s="25">
        <v>17492</v>
      </c>
      <c r="BQ62" s="25">
        <v>0</v>
      </c>
      <c r="BR62" s="25">
        <v>36408</v>
      </c>
      <c r="BS62" s="25">
        <v>0</v>
      </c>
      <c r="BT62" s="25">
        <v>0</v>
      </c>
      <c r="BU62" s="25">
        <v>0</v>
      </c>
      <c r="BV62" s="25">
        <v>39297</v>
      </c>
      <c r="BW62" s="25">
        <v>0</v>
      </c>
      <c r="BX62" s="25">
        <v>47220</v>
      </c>
      <c r="BY62" s="25">
        <v>67706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1634270</v>
      </c>
      <c r="CF62" s="329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363893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354707</v>
      </c>
      <c r="M63" s="273">
        <v>0</v>
      </c>
      <c r="N63" s="273">
        <v>0</v>
      </c>
      <c r="O63" s="273">
        <v>0</v>
      </c>
      <c r="P63" s="331">
        <v>10331</v>
      </c>
      <c r="Q63" s="331">
        <v>0</v>
      </c>
      <c r="R63" s="331">
        <v>590875</v>
      </c>
      <c r="S63" s="280">
        <v>0</v>
      </c>
      <c r="T63" s="280">
        <v>0</v>
      </c>
      <c r="U63" s="333">
        <v>368626</v>
      </c>
      <c r="V63" s="331">
        <v>0</v>
      </c>
      <c r="W63" s="331">
        <v>5586</v>
      </c>
      <c r="X63" s="331">
        <v>61999</v>
      </c>
      <c r="Y63" s="331">
        <v>180970</v>
      </c>
      <c r="Z63" s="331">
        <v>0</v>
      </c>
      <c r="AA63" s="331">
        <v>0</v>
      </c>
      <c r="AB63" s="281">
        <v>0</v>
      </c>
      <c r="AC63" s="331">
        <v>0</v>
      </c>
      <c r="AD63" s="331">
        <v>0</v>
      </c>
      <c r="AE63" s="331">
        <v>104882</v>
      </c>
      <c r="AF63" s="331">
        <v>0</v>
      </c>
      <c r="AG63" s="331">
        <v>1843811</v>
      </c>
      <c r="AH63" s="331">
        <v>0</v>
      </c>
      <c r="AI63" s="331">
        <v>0</v>
      </c>
      <c r="AJ63" s="331">
        <v>222330</v>
      </c>
      <c r="AK63" s="331">
        <v>0</v>
      </c>
      <c r="AL63" s="331">
        <v>0</v>
      </c>
      <c r="AM63" s="331">
        <v>0</v>
      </c>
      <c r="AN63" s="331">
        <v>0</v>
      </c>
      <c r="AO63" s="331">
        <v>77018</v>
      </c>
      <c r="AP63" s="331">
        <v>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0</v>
      </c>
      <c r="AW63" s="280">
        <v>0</v>
      </c>
      <c r="AX63" s="280">
        <v>0</v>
      </c>
      <c r="AY63" s="331">
        <v>0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4185028</v>
      </c>
      <c r="CF63" s="329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19578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19084</v>
      </c>
      <c r="M64" s="273">
        <v>0</v>
      </c>
      <c r="N64" s="273">
        <v>0</v>
      </c>
      <c r="O64" s="273">
        <v>0</v>
      </c>
      <c r="P64" s="331">
        <v>510795</v>
      </c>
      <c r="Q64" s="331">
        <v>1098</v>
      </c>
      <c r="R64" s="331">
        <v>8393</v>
      </c>
      <c r="S64" s="280">
        <v>7552</v>
      </c>
      <c r="T64" s="280">
        <v>0</v>
      </c>
      <c r="U64" s="333">
        <v>293119</v>
      </c>
      <c r="V64" s="331">
        <v>0</v>
      </c>
      <c r="W64" s="331">
        <v>275</v>
      </c>
      <c r="X64" s="331">
        <v>3067</v>
      </c>
      <c r="Y64" s="331">
        <v>8950</v>
      </c>
      <c r="Z64" s="331">
        <v>0</v>
      </c>
      <c r="AA64" s="331">
        <v>0</v>
      </c>
      <c r="AB64" s="281">
        <v>364881</v>
      </c>
      <c r="AC64" s="331">
        <v>37920</v>
      </c>
      <c r="AD64" s="331">
        <v>0</v>
      </c>
      <c r="AE64" s="331">
        <v>2650</v>
      </c>
      <c r="AF64" s="331">
        <v>0</v>
      </c>
      <c r="AG64" s="331">
        <v>62997</v>
      </c>
      <c r="AH64" s="331">
        <v>0</v>
      </c>
      <c r="AI64" s="331">
        <v>0</v>
      </c>
      <c r="AJ64" s="331">
        <v>21795</v>
      </c>
      <c r="AK64" s="331">
        <v>0</v>
      </c>
      <c r="AL64" s="331">
        <v>0</v>
      </c>
      <c r="AM64" s="331">
        <v>0</v>
      </c>
      <c r="AN64" s="331">
        <v>0</v>
      </c>
      <c r="AO64" s="331">
        <v>4144</v>
      </c>
      <c r="AP64" s="331">
        <v>0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0</v>
      </c>
      <c r="AW64" s="280">
        <v>0</v>
      </c>
      <c r="AX64" s="280">
        <v>0</v>
      </c>
      <c r="AY64" s="331">
        <v>72890</v>
      </c>
      <c r="AZ64" s="331">
        <v>0</v>
      </c>
      <c r="BA64" s="280">
        <v>3284</v>
      </c>
      <c r="BB64" s="280">
        <v>0</v>
      </c>
      <c r="BC64" s="280">
        <v>0</v>
      </c>
      <c r="BD64" s="280">
        <v>74742</v>
      </c>
      <c r="BE64" s="331">
        <v>20018</v>
      </c>
      <c r="BF64" s="280">
        <v>24954</v>
      </c>
      <c r="BG64" s="280">
        <v>0</v>
      </c>
      <c r="BH64" s="280">
        <v>1779</v>
      </c>
      <c r="BI64" s="280">
        <v>0</v>
      </c>
      <c r="BJ64" s="280">
        <v>4630</v>
      </c>
      <c r="BK64" s="280">
        <v>2117</v>
      </c>
      <c r="BL64" s="280">
        <v>2656</v>
      </c>
      <c r="BM64" s="280">
        <v>0</v>
      </c>
      <c r="BN64" s="280">
        <v>8395</v>
      </c>
      <c r="BO64" s="280">
        <v>0</v>
      </c>
      <c r="BP64" s="280">
        <v>4904</v>
      </c>
      <c r="BQ64" s="280">
        <v>0</v>
      </c>
      <c r="BR64" s="280">
        <v>2644</v>
      </c>
      <c r="BS64" s="280">
        <v>0</v>
      </c>
      <c r="BT64" s="280">
        <v>0</v>
      </c>
      <c r="BU64" s="280">
        <v>0</v>
      </c>
      <c r="BV64" s="280">
        <v>4316</v>
      </c>
      <c r="BW64" s="280">
        <v>0</v>
      </c>
      <c r="BX64" s="280">
        <v>202</v>
      </c>
      <c r="BY64" s="280">
        <v>10737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1604566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2241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2184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95</v>
      </c>
      <c r="X65" s="331">
        <v>1037</v>
      </c>
      <c r="Y65" s="331">
        <v>3030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0</v>
      </c>
      <c r="AH65" s="331">
        <v>0</v>
      </c>
      <c r="AI65" s="331">
        <v>0</v>
      </c>
      <c r="AJ65" s="331">
        <v>525</v>
      </c>
      <c r="AK65" s="331">
        <v>0</v>
      </c>
      <c r="AL65" s="331">
        <v>0</v>
      </c>
      <c r="AM65" s="331">
        <v>0</v>
      </c>
      <c r="AN65" s="331">
        <v>0</v>
      </c>
      <c r="AO65" s="331">
        <v>474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11445</v>
      </c>
      <c r="BB65" s="280">
        <v>0</v>
      </c>
      <c r="BC65" s="280">
        <v>0</v>
      </c>
      <c r="BD65" s="280">
        <v>0</v>
      </c>
      <c r="BE65" s="331">
        <v>185248</v>
      </c>
      <c r="BF65" s="280">
        <v>0</v>
      </c>
      <c r="BG65" s="280">
        <v>0</v>
      </c>
      <c r="BH65" s="280">
        <v>1884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8959</v>
      </c>
      <c r="BO65" s="280">
        <v>0</v>
      </c>
      <c r="BP65" s="280">
        <v>542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217664</v>
      </c>
      <c r="CF65" s="329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-1972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-1922</v>
      </c>
      <c r="M66" s="273">
        <v>0</v>
      </c>
      <c r="N66" s="273">
        <v>0</v>
      </c>
      <c r="O66" s="273">
        <v>0</v>
      </c>
      <c r="P66" s="331">
        <v>0</v>
      </c>
      <c r="Q66" s="331">
        <v>0</v>
      </c>
      <c r="R66" s="331">
        <v>0</v>
      </c>
      <c r="S66" s="280">
        <v>0</v>
      </c>
      <c r="T66" s="280">
        <v>0</v>
      </c>
      <c r="U66" s="333">
        <v>65415</v>
      </c>
      <c r="V66" s="331">
        <v>0</v>
      </c>
      <c r="W66" s="331">
        <v>72738</v>
      </c>
      <c r="X66" s="331">
        <v>0</v>
      </c>
      <c r="Y66" s="331">
        <v>0</v>
      </c>
      <c r="Z66" s="331">
        <v>0</v>
      </c>
      <c r="AA66" s="331">
        <v>0</v>
      </c>
      <c r="AB66" s="281">
        <v>135711</v>
      </c>
      <c r="AC66" s="331">
        <v>0</v>
      </c>
      <c r="AD66" s="331">
        <v>0</v>
      </c>
      <c r="AE66" s="331">
        <v>0</v>
      </c>
      <c r="AF66" s="331">
        <v>0</v>
      </c>
      <c r="AG66" s="331">
        <v>0</v>
      </c>
      <c r="AH66" s="331">
        <v>0</v>
      </c>
      <c r="AI66" s="331">
        <v>0</v>
      </c>
      <c r="AJ66" s="331">
        <v>62111</v>
      </c>
      <c r="AK66" s="331">
        <v>0</v>
      </c>
      <c r="AL66" s="331">
        <v>0</v>
      </c>
      <c r="AM66" s="331">
        <v>0</v>
      </c>
      <c r="AN66" s="331">
        <v>0</v>
      </c>
      <c r="AO66" s="331">
        <v>-418</v>
      </c>
      <c r="AP66" s="331">
        <v>0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0</v>
      </c>
      <c r="AW66" s="280">
        <v>0</v>
      </c>
      <c r="AX66" s="280">
        <v>0</v>
      </c>
      <c r="AY66" s="331">
        <v>6975</v>
      </c>
      <c r="AZ66" s="331">
        <v>0</v>
      </c>
      <c r="BA66" s="280">
        <v>0</v>
      </c>
      <c r="BB66" s="280">
        <v>0</v>
      </c>
      <c r="BC66" s="280">
        <v>0</v>
      </c>
      <c r="BD66" s="280">
        <v>0</v>
      </c>
      <c r="BE66" s="331">
        <v>7165</v>
      </c>
      <c r="BF66" s="280">
        <v>0</v>
      </c>
      <c r="BG66" s="280">
        <v>0</v>
      </c>
      <c r="BH66" s="280">
        <v>658624</v>
      </c>
      <c r="BI66" s="280">
        <v>0</v>
      </c>
      <c r="BJ66" s="280">
        <v>114822</v>
      </c>
      <c r="BK66" s="280">
        <v>165890</v>
      </c>
      <c r="BL66" s="280">
        <v>0</v>
      </c>
      <c r="BM66" s="280">
        <v>0</v>
      </c>
      <c r="BN66" s="280">
        <v>73417</v>
      </c>
      <c r="BO66" s="280">
        <v>0</v>
      </c>
      <c r="BP66" s="280">
        <v>13550</v>
      </c>
      <c r="BQ66" s="280">
        <v>0</v>
      </c>
      <c r="BR66" s="280">
        <v>16833</v>
      </c>
      <c r="BS66" s="280">
        <v>0</v>
      </c>
      <c r="BT66" s="280">
        <v>0</v>
      </c>
      <c r="BU66" s="280">
        <v>0</v>
      </c>
      <c r="BV66" s="280">
        <v>33186</v>
      </c>
      <c r="BW66" s="280">
        <v>0</v>
      </c>
      <c r="BX66" s="280">
        <v>13278</v>
      </c>
      <c r="BY66" s="280">
        <v>25971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v>1461374</v>
      </c>
      <c r="CF66" s="329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42919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41827</v>
      </c>
      <c r="M67" s="25">
        <v>0</v>
      </c>
      <c r="N67" s="25">
        <v>0</v>
      </c>
      <c r="O67" s="25">
        <v>0</v>
      </c>
      <c r="P67" s="25">
        <v>53903</v>
      </c>
      <c r="Q67" s="25">
        <v>0</v>
      </c>
      <c r="R67" s="25">
        <v>295</v>
      </c>
      <c r="S67" s="25">
        <v>22666</v>
      </c>
      <c r="T67" s="25">
        <v>0</v>
      </c>
      <c r="U67" s="25">
        <v>13615</v>
      </c>
      <c r="V67" s="25">
        <v>0</v>
      </c>
      <c r="W67" s="25">
        <v>590</v>
      </c>
      <c r="X67" s="25">
        <v>6540</v>
      </c>
      <c r="Y67" s="25">
        <v>19085</v>
      </c>
      <c r="Z67" s="25">
        <v>0</v>
      </c>
      <c r="AA67" s="25">
        <v>0</v>
      </c>
      <c r="AB67" s="25">
        <v>10973</v>
      </c>
      <c r="AC67" s="25">
        <v>2730</v>
      </c>
      <c r="AD67" s="25">
        <v>0</v>
      </c>
      <c r="AE67" s="25">
        <v>6693</v>
      </c>
      <c r="AF67" s="25">
        <v>0</v>
      </c>
      <c r="AG67" s="25">
        <v>55202</v>
      </c>
      <c r="AH67" s="25">
        <v>0</v>
      </c>
      <c r="AI67" s="25">
        <v>0</v>
      </c>
      <c r="AJ67" s="25">
        <v>48357</v>
      </c>
      <c r="AK67" s="25">
        <v>0</v>
      </c>
      <c r="AL67" s="25">
        <v>0</v>
      </c>
      <c r="AM67" s="25">
        <v>0</v>
      </c>
      <c r="AN67" s="25">
        <v>0</v>
      </c>
      <c r="AO67" s="25">
        <v>9084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28955</v>
      </c>
      <c r="AZ67" s="25">
        <v>0</v>
      </c>
      <c r="BA67" s="25">
        <v>17087</v>
      </c>
      <c r="BB67" s="25">
        <v>0</v>
      </c>
      <c r="BC67" s="25">
        <v>0</v>
      </c>
      <c r="BD67" s="25">
        <v>0</v>
      </c>
      <c r="BE67" s="25">
        <v>66022</v>
      </c>
      <c r="BF67" s="25">
        <v>4695</v>
      </c>
      <c r="BG67" s="25">
        <v>0</v>
      </c>
      <c r="BH67" s="25">
        <v>7905</v>
      </c>
      <c r="BI67" s="25">
        <v>0</v>
      </c>
      <c r="BJ67" s="25">
        <v>0</v>
      </c>
      <c r="BK67" s="25">
        <v>22928</v>
      </c>
      <c r="BL67" s="25">
        <v>8636</v>
      </c>
      <c r="BM67" s="25">
        <v>0</v>
      </c>
      <c r="BN67" s="25">
        <v>72256</v>
      </c>
      <c r="BO67" s="25">
        <v>0</v>
      </c>
      <c r="BP67" s="25">
        <v>0</v>
      </c>
      <c r="BQ67" s="25">
        <v>0</v>
      </c>
      <c r="BR67" s="25">
        <v>22164</v>
      </c>
      <c r="BS67" s="25">
        <v>0</v>
      </c>
      <c r="BT67" s="25">
        <v>0</v>
      </c>
      <c r="BU67" s="25">
        <v>0</v>
      </c>
      <c r="BV67" s="25">
        <v>18201</v>
      </c>
      <c r="BW67" s="25">
        <v>0</v>
      </c>
      <c r="BX67" s="25">
        <v>0</v>
      </c>
      <c r="BY67" s="25">
        <v>4335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607663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14574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14206</v>
      </c>
      <c r="M68" s="273">
        <v>0</v>
      </c>
      <c r="N68" s="273">
        <v>0</v>
      </c>
      <c r="O68" s="273">
        <v>0</v>
      </c>
      <c r="P68" s="331">
        <v>58618</v>
      </c>
      <c r="Q68" s="331">
        <v>0</v>
      </c>
      <c r="R68" s="331">
        <v>0</v>
      </c>
      <c r="S68" s="280">
        <v>0</v>
      </c>
      <c r="T68" s="280">
        <v>0</v>
      </c>
      <c r="U68" s="333">
        <v>5474</v>
      </c>
      <c r="V68" s="331">
        <v>0</v>
      </c>
      <c r="W68" s="331">
        <v>0</v>
      </c>
      <c r="X68" s="331">
        <v>0</v>
      </c>
      <c r="Y68" s="331">
        <v>429</v>
      </c>
      <c r="Z68" s="331">
        <v>0</v>
      </c>
      <c r="AA68" s="331">
        <v>0</v>
      </c>
      <c r="AB68" s="281">
        <v>646</v>
      </c>
      <c r="AC68" s="331">
        <v>4725</v>
      </c>
      <c r="AD68" s="331">
        <v>0</v>
      </c>
      <c r="AE68" s="331">
        <v>0</v>
      </c>
      <c r="AF68" s="331">
        <v>0</v>
      </c>
      <c r="AG68" s="331">
        <v>0</v>
      </c>
      <c r="AH68" s="331">
        <v>0</v>
      </c>
      <c r="AI68" s="331">
        <v>0</v>
      </c>
      <c r="AJ68" s="331">
        <v>2853</v>
      </c>
      <c r="AK68" s="331">
        <v>0</v>
      </c>
      <c r="AL68" s="331">
        <v>0</v>
      </c>
      <c r="AM68" s="331">
        <v>0</v>
      </c>
      <c r="AN68" s="331">
        <v>0</v>
      </c>
      <c r="AO68" s="331">
        <v>3084</v>
      </c>
      <c r="AP68" s="331">
        <v>0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0</v>
      </c>
      <c r="AZ68" s="331">
        <v>0</v>
      </c>
      <c r="BA68" s="280">
        <v>0</v>
      </c>
      <c r="BB68" s="280">
        <v>0</v>
      </c>
      <c r="BC68" s="280">
        <v>0</v>
      </c>
      <c r="BD68" s="280">
        <v>0</v>
      </c>
      <c r="BE68" s="331">
        <v>3634</v>
      </c>
      <c r="BF68" s="280">
        <v>0</v>
      </c>
      <c r="BG68" s="280">
        <v>0</v>
      </c>
      <c r="BH68" s="280">
        <v>7976</v>
      </c>
      <c r="BI68" s="280">
        <v>0</v>
      </c>
      <c r="BJ68" s="280">
        <v>-911</v>
      </c>
      <c r="BK68" s="280">
        <v>2314</v>
      </c>
      <c r="BL68" s="280">
        <v>2484</v>
      </c>
      <c r="BM68" s="280">
        <v>0</v>
      </c>
      <c r="BN68" s="280">
        <v>8886</v>
      </c>
      <c r="BO68" s="280">
        <v>0</v>
      </c>
      <c r="BP68" s="280">
        <v>0</v>
      </c>
      <c r="BQ68" s="280">
        <v>0</v>
      </c>
      <c r="BR68" s="280">
        <v>377</v>
      </c>
      <c r="BS68" s="280">
        <v>0</v>
      </c>
      <c r="BT68" s="280">
        <v>0</v>
      </c>
      <c r="BU68" s="280">
        <v>0</v>
      </c>
      <c r="BV68" s="280">
        <v>1835</v>
      </c>
      <c r="BW68" s="280">
        <v>0</v>
      </c>
      <c r="BX68" s="280">
        <v>0</v>
      </c>
      <c r="BY68" s="280">
        <v>1168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132372</v>
      </c>
      <c r="CF68" s="329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35295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34405</v>
      </c>
      <c r="M69" s="25">
        <v>0</v>
      </c>
      <c r="N69" s="25">
        <v>0</v>
      </c>
      <c r="O69" s="25">
        <v>0</v>
      </c>
      <c r="P69" s="25">
        <v>14093</v>
      </c>
      <c r="Q69" s="25">
        <v>0</v>
      </c>
      <c r="R69" s="25">
        <v>1672</v>
      </c>
      <c r="S69" s="25">
        <v>8</v>
      </c>
      <c r="T69" s="25">
        <v>0</v>
      </c>
      <c r="U69" s="25">
        <v>52533</v>
      </c>
      <c r="V69" s="25">
        <v>0</v>
      </c>
      <c r="W69" s="25">
        <v>0</v>
      </c>
      <c r="X69" s="25">
        <v>77040</v>
      </c>
      <c r="Y69" s="25">
        <v>133551</v>
      </c>
      <c r="Z69" s="25">
        <v>0</v>
      </c>
      <c r="AA69" s="25">
        <v>0</v>
      </c>
      <c r="AB69" s="25">
        <v>34071</v>
      </c>
      <c r="AC69" s="25">
        <v>0</v>
      </c>
      <c r="AD69" s="25">
        <v>0</v>
      </c>
      <c r="AE69" s="25">
        <v>5</v>
      </c>
      <c r="AF69" s="25">
        <v>0</v>
      </c>
      <c r="AG69" s="25">
        <v>74951</v>
      </c>
      <c r="AH69" s="25">
        <v>0</v>
      </c>
      <c r="AI69" s="25">
        <v>0</v>
      </c>
      <c r="AJ69" s="25">
        <v>26130</v>
      </c>
      <c r="AK69" s="25">
        <v>0</v>
      </c>
      <c r="AL69" s="25">
        <v>0</v>
      </c>
      <c r="AM69" s="25">
        <v>0</v>
      </c>
      <c r="AN69" s="25">
        <v>0</v>
      </c>
      <c r="AO69" s="25">
        <v>7471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990</v>
      </c>
      <c r="AZ69" s="25">
        <v>0</v>
      </c>
      <c r="BA69" s="25">
        <v>755</v>
      </c>
      <c r="BB69" s="25">
        <v>0</v>
      </c>
      <c r="BC69" s="25">
        <v>0</v>
      </c>
      <c r="BD69" s="25">
        <v>20678</v>
      </c>
      <c r="BE69" s="25">
        <v>92289</v>
      </c>
      <c r="BF69" s="25">
        <v>383</v>
      </c>
      <c r="BG69" s="25">
        <v>0</v>
      </c>
      <c r="BH69" s="25">
        <v>255536</v>
      </c>
      <c r="BI69" s="25">
        <v>0</v>
      </c>
      <c r="BJ69" s="25">
        <v>5378</v>
      </c>
      <c r="BK69" s="25">
        <v>2841</v>
      </c>
      <c r="BL69" s="25">
        <v>750</v>
      </c>
      <c r="BM69" s="25">
        <v>0</v>
      </c>
      <c r="BN69" s="25">
        <v>92162</v>
      </c>
      <c r="BO69" s="25">
        <v>0</v>
      </c>
      <c r="BP69" s="25">
        <v>76276</v>
      </c>
      <c r="BQ69" s="25">
        <v>0</v>
      </c>
      <c r="BR69" s="25">
        <v>9594</v>
      </c>
      <c r="BS69" s="25">
        <v>0</v>
      </c>
      <c r="BT69" s="25">
        <v>0</v>
      </c>
      <c r="BU69" s="25">
        <v>0</v>
      </c>
      <c r="BV69" s="25">
        <v>2121</v>
      </c>
      <c r="BW69" s="25">
        <v>0</v>
      </c>
      <c r="BX69" s="25">
        <v>28597</v>
      </c>
      <c r="BY69" s="25">
        <v>344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1079919</v>
      </c>
      <c r="CF69" s="329">
        <v>0</v>
      </c>
    </row>
    <row r="70" spans="1:84" x14ac:dyDescent="0.25">
      <c r="A70" s="26" t="s">
        <v>269</v>
      </c>
      <c r="B70" s="33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9">
        <v>0</v>
      </c>
    </row>
    <row r="72" spans="1:84" x14ac:dyDescent="0.25">
      <c r="A72" s="26" t="s">
        <v>271</v>
      </c>
      <c r="B72" s="33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9">
        <v>0</v>
      </c>
    </row>
    <row r="73" spans="1:84" x14ac:dyDescent="0.25">
      <c r="A73" s="26" t="s">
        <v>272</v>
      </c>
      <c r="B73" s="33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  <c r="CF73" s="329">
        <v>0</v>
      </c>
    </row>
    <row r="74" spans="1:84" x14ac:dyDescent="0.25">
      <c r="A74" s="26" t="s">
        <v>273</v>
      </c>
      <c r="B74" s="33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8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7"/>
      <c r="C77" s="282">
        <v>0</v>
      </c>
      <c r="D77" s="282">
        <v>0</v>
      </c>
      <c r="E77" s="282">
        <v>13697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13352</v>
      </c>
      <c r="M77" s="282">
        <v>0</v>
      </c>
      <c r="N77" s="282">
        <v>0</v>
      </c>
      <c r="O77" s="282">
        <v>0</v>
      </c>
      <c r="P77" s="282">
        <v>10775</v>
      </c>
      <c r="Q77" s="282">
        <v>0</v>
      </c>
      <c r="R77" s="282">
        <v>1672</v>
      </c>
      <c r="S77" s="282">
        <v>8</v>
      </c>
      <c r="T77" s="282">
        <v>0</v>
      </c>
      <c r="U77" s="282">
        <v>36848</v>
      </c>
      <c r="V77" s="282">
        <v>0</v>
      </c>
      <c r="W77" s="282">
        <v>0</v>
      </c>
      <c r="X77" s="282">
        <v>77040</v>
      </c>
      <c r="Y77" s="282">
        <v>126840</v>
      </c>
      <c r="Z77" s="282">
        <v>0</v>
      </c>
      <c r="AA77" s="282">
        <v>0</v>
      </c>
      <c r="AB77" s="282">
        <v>6694</v>
      </c>
      <c r="AC77" s="282">
        <v>0</v>
      </c>
      <c r="AD77" s="282">
        <v>0</v>
      </c>
      <c r="AE77" s="282">
        <v>5</v>
      </c>
      <c r="AF77" s="282">
        <v>0</v>
      </c>
      <c r="AG77" s="282">
        <v>11889</v>
      </c>
      <c r="AH77" s="282">
        <v>0</v>
      </c>
      <c r="AI77" s="282">
        <v>0</v>
      </c>
      <c r="AJ77" s="282">
        <v>8045</v>
      </c>
      <c r="AK77" s="282">
        <v>0</v>
      </c>
      <c r="AL77" s="282">
        <v>0</v>
      </c>
      <c r="AM77" s="282">
        <v>0</v>
      </c>
      <c r="AN77" s="282">
        <v>0</v>
      </c>
      <c r="AO77" s="282">
        <v>2899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997</v>
      </c>
      <c r="AZ77" s="282">
        <v>0</v>
      </c>
      <c r="BA77" s="282">
        <v>755</v>
      </c>
      <c r="BB77" s="282">
        <v>0</v>
      </c>
      <c r="BC77" s="282">
        <v>0</v>
      </c>
      <c r="BD77" s="282">
        <v>0</v>
      </c>
      <c r="BE77" s="282">
        <v>90773</v>
      </c>
      <c r="BF77" s="282">
        <v>383</v>
      </c>
      <c r="BG77" s="282">
        <v>0</v>
      </c>
      <c r="BH77" s="282">
        <v>220546</v>
      </c>
      <c r="BI77" s="282">
        <v>0</v>
      </c>
      <c r="BJ77" s="282">
        <v>912</v>
      </c>
      <c r="BK77" s="282">
        <v>0</v>
      </c>
      <c r="BL77" s="282">
        <v>132</v>
      </c>
      <c r="BM77" s="282">
        <v>0</v>
      </c>
      <c r="BN77" s="282">
        <v>80</v>
      </c>
      <c r="BO77" s="282">
        <v>0</v>
      </c>
      <c r="BP77" s="282">
        <v>0</v>
      </c>
      <c r="BQ77" s="282">
        <v>0</v>
      </c>
      <c r="BR77" s="282">
        <v>10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624352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1926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3974</v>
      </c>
      <c r="Z80" s="282">
        <v>0</v>
      </c>
      <c r="AA80" s="282">
        <v>0</v>
      </c>
      <c r="AB80" s="282">
        <v>23825</v>
      </c>
      <c r="AC80" s="282">
        <v>0</v>
      </c>
      <c r="AD80" s="282">
        <v>0</v>
      </c>
      <c r="AE80" s="282">
        <v>0</v>
      </c>
      <c r="AF80" s="282">
        <v>0</v>
      </c>
      <c r="AG80" s="282">
        <v>54663</v>
      </c>
      <c r="AH80" s="282">
        <v>0</v>
      </c>
      <c r="AI80" s="282">
        <v>0</v>
      </c>
      <c r="AJ80" s="282">
        <v>5675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2917</v>
      </c>
      <c r="BK80" s="282">
        <v>0</v>
      </c>
      <c r="BL80" s="282">
        <v>0</v>
      </c>
      <c r="BM80" s="282">
        <v>0</v>
      </c>
      <c r="BN80" s="282">
        <v>18267</v>
      </c>
      <c r="BO80" s="282">
        <v>0</v>
      </c>
      <c r="BP80" s="282">
        <v>3101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3149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117497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1">
        <v>21598</v>
      </c>
      <c r="F83" s="331">
        <v>0</v>
      </c>
      <c r="G83" s="273">
        <v>0</v>
      </c>
      <c r="H83" s="273">
        <v>0</v>
      </c>
      <c r="I83" s="331">
        <v>0</v>
      </c>
      <c r="J83" s="331">
        <v>0</v>
      </c>
      <c r="K83" s="331">
        <v>0</v>
      </c>
      <c r="L83" s="331">
        <v>21053</v>
      </c>
      <c r="M83" s="273">
        <v>0</v>
      </c>
      <c r="N83" s="273">
        <v>0</v>
      </c>
      <c r="O83" s="273">
        <v>0</v>
      </c>
      <c r="P83" s="331">
        <v>1392</v>
      </c>
      <c r="Q83" s="331">
        <v>0</v>
      </c>
      <c r="R83" s="333">
        <v>0</v>
      </c>
      <c r="S83" s="331">
        <v>0</v>
      </c>
      <c r="T83" s="273">
        <v>0</v>
      </c>
      <c r="U83" s="331">
        <v>15685</v>
      </c>
      <c r="V83" s="331">
        <v>0</v>
      </c>
      <c r="W83" s="273">
        <v>0</v>
      </c>
      <c r="X83" s="331">
        <v>0</v>
      </c>
      <c r="Y83" s="331">
        <v>2737</v>
      </c>
      <c r="Z83" s="331">
        <v>0</v>
      </c>
      <c r="AA83" s="331">
        <v>0</v>
      </c>
      <c r="AB83" s="331">
        <v>3552</v>
      </c>
      <c r="AC83" s="331">
        <v>0</v>
      </c>
      <c r="AD83" s="331">
        <v>0</v>
      </c>
      <c r="AE83" s="331">
        <v>0</v>
      </c>
      <c r="AF83" s="331">
        <v>0</v>
      </c>
      <c r="AG83" s="331">
        <v>8399</v>
      </c>
      <c r="AH83" s="331">
        <v>0</v>
      </c>
      <c r="AI83" s="331">
        <v>0</v>
      </c>
      <c r="AJ83" s="331">
        <v>12410</v>
      </c>
      <c r="AK83" s="331">
        <v>0</v>
      </c>
      <c r="AL83" s="331">
        <v>0</v>
      </c>
      <c r="AM83" s="331">
        <v>0</v>
      </c>
      <c r="AN83" s="331">
        <v>0</v>
      </c>
      <c r="AO83" s="273">
        <v>4572</v>
      </c>
      <c r="AP83" s="331">
        <v>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0</v>
      </c>
      <c r="AW83" s="331">
        <v>0</v>
      </c>
      <c r="AX83" s="331">
        <v>0</v>
      </c>
      <c r="AY83" s="331">
        <v>-7</v>
      </c>
      <c r="AZ83" s="331">
        <v>0</v>
      </c>
      <c r="BA83" s="331">
        <v>0</v>
      </c>
      <c r="BB83" s="331">
        <v>0</v>
      </c>
      <c r="BC83" s="331">
        <v>0</v>
      </c>
      <c r="BD83" s="331">
        <v>20678</v>
      </c>
      <c r="BE83" s="331">
        <v>1516</v>
      </c>
      <c r="BF83" s="331">
        <v>0</v>
      </c>
      <c r="BG83" s="331">
        <v>0</v>
      </c>
      <c r="BH83" s="333">
        <v>34990</v>
      </c>
      <c r="BI83" s="331">
        <v>0</v>
      </c>
      <c r="BJ83" s="331">
        <v>1549</v>
      </c>
      <c r="BK83" s="331">
        <v>2841</v>
      </c>
      <c r="BL83" s="331">
        <v>618</v>
      </c>
      <c r="BM83" s="331">
        <v>0</v>
      </c>
      <c r="BN83" s="331">
        <v>73815</v>
      </c>
      <c r="BO83" s="331">
        <v>0</v>
      </c>
      <c r="BP83" s="331">
        <v>73175</v>
      </c>
      <c r="BQ83" s="331">
        <v>0</v>
      </c>
      <c r="BR83" s="331">
        <v>9584</v>
      </c>
      <c r="BS83" s="331">
        <v>0</v>
      </c>
      <c r="BT83" s="331">
        <v>0</v>
      </c>
      <c r="BU83" s="331">
        <v>0</v>
      </c>
      <c r="BV83" s="331">
        <v>2121</v>
      </c>
      <c r="BW83" s="331">
        <v>0</v>
      </c>
      <c r="BX83" s="331">
        <v>25448</v>
      </c>
      <c r="BY83" s="331">
        <v>344</v>
      </c>
      <c r="BZ83" s="331">
        <v>0</v>
      </c>
      <c r="CA83" s="331">
        <v>0</v>
      </c>
      <c r="CB83" s="331">
        <v>0</v>
      </c>
      <c r="CC83" s="331">
        <v>0</v>
      </c>
      <c r="CD83" s="282">
        <v>0</v>
      </c>
      <c r="CE83" s="25">
        <v>338070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1799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3767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44952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10036</v>
      </c>
      <c r="BL84" s="273">
        <v>0</v>
      </c>
      <c r="BM84" s="273">
        <v>0</v>
      </c>
      <c r="BN84" s="273">
        <v>-6916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2152</v>
      </c>
      <c r="BW84" s="273">
        <v>0</v>
      </c>
      <c r="BX84" s="273">
        <v>0</v>
      </c>
      <c r="BY84" s="273">
        <v>2681</v>
      </c>
      <c r="BZ84" s="273">
        <v>0</v>
      </c>
      <c r="CA84" s="273">
        <v>0</v>
      </c>
      <c r="CB84" s="273">
        <v>0</v>
      </c>
      <c r="CC84" s="273">
        <v>0</v>
      </c>
      <c r="CD84" s="282">
        <v>44754</v>
      </c>
      <c r="CE84" s="25">
        <v>103225</v>
      </c>
      <c r="CF84" s="329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1209139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1178610</v>
      </c>
      <c r="M85" s="25">
        <v>0</v>
      </c>
      <c r="N85" s="25">
        <v>0</v>
      </c>
      <c r="O85" s="25">
        <v>0</v>
      </c>
      <c r="P85" s="25">
        <v>953828</v>
      </c>
      <c r="Q85" s="25">
        <v>26797</v>
      </c>
      <c r="R85" s="25">
        <v>601235</v>
      </c>
      <c r="S85" s="25">
        <v>96827</v>
      </c>
      <c r="T85" s="25">
        <v>0</v>
      </c>
      <c r="U85" s="25">
        <v>1111488</v>
      </c>
      <c r="V85" s="25">
        <v>0</v>
      </c>
      <c r="W85" s="25">
        <v>91407</v>
      </c>
      <c r="X85" s="25">
        <v>284250</v>
      </c>
      <c r="Y85" s="25">
        <v>738806</v>
      </c>
      <c r="Z85" s="25">
        <v>0</v>
      </c>
      <c r="AA85" s="25">
        <v>0</v>
      </c>
      <c r="AB85" s="25">
        <v>607293</v>
      </c>
      <c r="AC85" s="25">
        <v>45375</v>
      </c>
      <c r="AD85" s="25">
        <v>0</v>
      </c>
      <c r="AE85" s="25">
        <v>114230</v>
      </c>
      <c r="AF85" s="25">
        <v>0</v>
      </c>
      <c r="AG85" s="25">
        <v>2717276</v>
      </c>
      <c r="AH85" s="25">
        <v>0</v>
      </c>
      <c r="AI85" s="25">
        <v>0</v>
      </c>
      <c r="AJ85" s="25">
        <v>2111038</v>
      </c>
      <c r="AK85" s="25">
        <v>0</v>
      </c>
      <c r="AL85" s="25">
        <v>0</v>
      </c>
      <c r="AM85" s="25">
        <v>0</v>
      </c>
      <c r="AN85" s="25">
        <v>0</v>
      </c>
      <c r="AO85" s="25">
        <v>255914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310248</v>
      </c>
      <c r="AZ85" s="25">
        <v>0</v>
      </c>
      <c r="BA85" s="25">
        <v>77613</v>
      </c>
      <c r="BB85" s="25">
        <v>0</v>
      </c>
      <c r="BC85" s="25">
        <v>0</v>
      </c>
      <c r="BD85" s="25">
        <v>159319</v>
      </c>
      <c r="BE85" s="25">
        <v>770722</v>
      </c>
      <c r="BF85" s="25">
        <v>306552</v>
      </c>
      <c r="BG85" s="25">
        <v>0</v>
      </c>
      <c r="BH85" s="25">
        <v>933227</v>
      </c>
      <c r="BI85" s="25">
        <v>0</v>
      </c>
      <c r="BJ85" s="25">
        <v>577321</v>
      </c>
      <c r="BK85" s="25">
        <v>799736</v>
      </c>
      <c r="BL85" s="25">
        <v>278689</v>
      </c>
      <c r="BM85" s="25">
        <v>0</v>
      </c>
      <c r="BN85" s="25">
        <v>771746</v>
      </c>
      <c r="BO85" s="25">
        <v>0</v>
      </c>
      <c r="BP85" s="25">
        <v>195664</v>
      </c>
      <c r="BQ85" s="25">
        <v>0</v>
      </c>
      <c r="BR85" s="25">
        <v>260563</v>
      </c>
      <c r="BS85" s="25">
        <v>0</v>
      </c>
      <c r="BT85" s="25">
        <v>0</v>
      </c>
      <c r="BU85" s="25">
        <v>0</v>
      </c>
      <c r="BV85" s="25">
        <v>283041</v>
      </c>
      <c r="BW85" s="25">
        <v>0</v>
      </c>
      <c r="BX85" s="25">
        <v>313083</v>
      </c>
      <c r="BY85" s="25">
        <v>428449</v>
      </c>
      <c r="BZ85" s="25">
        <v>0</v>
      </c>
      <c r="CA85" s="25">
        <v>0</v>
      </c>
      <c r="CB85" s="25">
        <v>0</v>
      </c>
      <c r="CC85" s="25">
        <v>0</v>
      </c>
      <c r="CD85" s="25">
        <v>-44754</v>
      </c>
      <c r="CE85" s="25">
        <v>18564732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2751770</v>
      </c>
      <c r="CF86" s="329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1506982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764928</v>
      </c>
      <c r="M87" s="273">
        <v>0</v>
      </c>
      <c r="N87" s="273">
        <v>0</v>
      </c>
      <c r="O87" s="273">
        <v>0</v>
      </c>
      <c r="P87" s="273">
        <v>97653</v>
      </c>
      <c r="Q87" s="273">
        <v>0</v>
      </c>
      <c r="R87" s="273">
        <v>48897</v>
      </c>
      <c r="S87" s="273">
        <v>301273</v>
      </c>
      <c r="T87" s="273">
        <v>0</v>
      </c>
      <c r="U87" s="273">
        <v>135404</v>
      </c>
      <c r="V87" s="273">
        <v>0</v>
      </c>
      <c r="W87" s="273">
        <v>0</v>
      </c>
      <c r="X87" s="273">
        <v>103472</v>
      </c>
      <c r="Y87" s="273">
        <v>11946</v>
      </c>
      <c r="Z87" s="273">
        <v>0</v>
      </c>
      <c r="AA87" s="273">
        <v>0</v>
      </c>
      <c r="AB87" s="273">
        <v>421071</v>
      </c>
      <c r="AC87" s="273">
        <v>2412</v>
      </c>
      <c r="AD87" s="273">
        <v>0</v>
      </c>
      <c r="AE87" s="273">
        <v>162262</v>
      </c>
      <c r="AF87" s="273">
        <v>0</v>
      </c>
      <c r="AG87" s="273">
        <v>63548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-9364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3610484</v>
      </c>
      <c r="CF87" s="329">
        <v>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73225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1628065</v>
      </c>
      <c r="Q88" s="273">
        <v>75630</v>
      </c>
      <c r="R88" s="273">
        <v>831848</v>
      </c>
      <c r="S88" s="273">
        <v>2360277</v>
      </c>
      <c r="T88" s="273">
        <v>0</v>
      </c>
      <c r="U88" s="273">
        <v>1737274</v>
      </c>
      <c r="V88" s="273">
        <v>0</v>
      </c>
      <c r="W88" s="273">
        <v>541995</v>
      </c>
      <c r="X88" s="273">
        <v>2265092</v>
      </c>
      <c r="Y88" s="273">
        <v>2290138</v>
      </c>
      <c r="Z88" s="273">
        <v>0</v>
      </c>
      <c r="AA88" s="273">
        <v>0</v>
      </c>
      <c r="AB88" s="273">
        <v>1111772</v>
      </c>
      <c r="AC88" s="273">
        <v>153464</v>
      </c>
      <c r="AD88" s="273">
        <v>0</v>
      </c>
      <c r="AE88" s="273">
        <v>51892</v>
      </c>
      <c r="AF88" s="273">
        <v>0</v>
      </c>
      <c r="AG88" s="273">
        <v>4720423</v>
      </c>
      <c r="AH88" s="273">
        <v>0</v>
      </c>
      <c r="AI88" s="273">
        <v>0</v>
      </c>
      <c r="AJ88" s="273">
        <v>927688</v>
      </c>
      <c r="AK88" s="273">
        <v>0</v>
      </c>
      <c r="AL88" s="273">
        <v>0</v>
      </c>
      <c r="AM88" s="273">
        <v>0</v>
      </c>
      <c r="AN88" s="273">
        <v>0</v>
      </c>
      <c r="AO88" s="273">
        <v>371957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19140740</v>
      </c>
      <c r="CF88" s="329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1580207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764928</v>
      </c>
      <c r="M89" s="25">
        <v>0</v>
      </c>
      <c r="N89" s="25">
        <v>0</v>
      </c>
      <c r="O89" s="25">
        <v>0</v>
      </c>
      <c r="P89" s="25">
        <v>1725718</v>
      </c>
      <c r="Q89" s="25">
        <v>75630</v>
      </c>
      <c r="R89" s="25">
        <v>880745</v>
      </c>
      <c r="S89" s="25">
        <v>2661550</v>
      </c>
      <c r="T89" s="25">
        <v>0</v>
      </c>
      <c r="U89" s="25">
        <v>1872678</v>
      </c>
      <c r="V89" s="25">
        <v>0</v>
      </c>
      <c r="W89" s="25">
        <v>541995</v>
      </c>
      <c r="X89" s="25">
        <v>2368564</v>
      </c>
      <c r="Y89" s="25">
        <v>2302084</v>
      </c>
      <c r="Z89" s="25">
        <v>0</v>
      </c>
      <c r="AA89" s="25">
        <v>0</v>
      </c>
      <c r="AB89" s="25">
        <v>1532843</v>
      </c>
      <c r="AC89" s="25">
        <v>155876</v>
      </c>
      <c r="AD89" s="25">
        <v>0</v>
      </c>
      <c r="AE89" s="25">
        <v>214154</v>
      </c>
      <c r="AF89" s="25">
        <v>0</v>
      </c>
      <c r="AG89" s="25">
        <v>4783971</v>
      </c>
      <c r="AH89" s="25">
        <v>0</v>
      </c>
      <c r="AI89" s="25">
        <v>0</v>
      </c>
      <c r="AJ89" s="25">
        <v>927688</v>
      </c>
      <c r="AK89" s="25">
        <v>0</v>
      </c>
      <c r="AL89" s="25">
        <v>0</v>
      </c>
      <c r="AM89" s="25">
        <v>0</v>
      </c>
      <c r="AN89" s="25">
        <v>0</v>
      </c>
      <c r="AO89" s="25">
        <v>362593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22751224</v>
      </c>
      <c r="CF89" s="329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3931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3831</v>
      </c>
      <c r="M90" s="273">
        <v>0</v>
      </c>
      <c r="N90" s="273">
        <v>0</v>
      </c>
      <c r="O90" s="273">
        <v>0</v>
      </c>
      <c r="P90" s="273">
        <v>4937</v>
      </c>
      <c r="Q90" s="273">
        <v>0</v>
      </c>
      <c r="R90" s="273">
        <v>27</v>
      </c>
      <c r="S90" s="273">
        <v>2076</v>
      </c>
      <c r="T90" s="273">
        <v>0</v>
      </c>
      <c r="U90" s="273">
        <v>1247</v>
      </c>
      <c r="V90" s="273">
        <v>0</v>
      </c>
      <c r="W90" s="273">
        <v>54</v>
      </c>
      <c r="X90" s="273">
        <v>599</v>
      </c>
      <c r="Y90" s="273">
        <v>1748</v>
      </c>
      <c r="Z90" s="273">
        <v>0</v>
      </c>
      <c r="AA90" s="273">
        <v>0</v>
      </c>
      <c r="AB90" s="273">
        <v>1005</v>
      </c>
      <c r="AC90" s="273">
        <v>250</v>
      </c>
      <c r="AD90" s="273">
        <v>0</v>
      </c>
      <c r="AE90" s="273">
        <v>613</v>
      </c>
      <c r="AF90" s="273">
        <v>0</v>
      </c>
      <c r="AG90" s="273">
        <v>5056</v>
      </c>
      <c r="AH90" s="273">
        <v>0</v>
      </c>
      <c r="AI90" s="273">
        <v>0</v>
      </c>
      <c r="AJ90" s="273">
        <v>4429</v>
      </c>
      <c r="AK90" s="273">
        <v>0</v>
      </c>
      <c r="AL90" s="273">
        <v>0</v>
      </c>
      <c r="AM90" s="273">
        <v>0</v>
      </c>
      <c r="AN90" s="273">
        <v>0</v>
      </c>
      <c r="AO90" s="273">
        <v>832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2652</v>
      </c>
      <c r="AZ90" s="273">
        <v>0</v>
      </c>
      <c r="BA90" s="273">
        <v>1565</v>
      </c>
      <c r="BB90" s="273">
        <v>0</v>
      </c>
      <c r="BC90" s="273">
        <v>0</v>
      </c>
      <c r="BD90" s="273">
        <v>0</v>
      </c>
      <c r="BE90" s="273">
        <v>6047</v>
      </c>
      <c r="BF90" s="273">
        <v>430</v>
      </c>
      <c r="BG90" s="273">
        <v>0</v>
      </c>
      <c r="BH90" s="273">
        <v>724</v>
      </c>
      <c r="BI90" s="273">
        <v>0</v>
      </c>
      <c r="BJ90" s="273">
        <v>0</v>
      </c>
      <c r="BK90" s="273">
        <v>2100</v>
      </c>
      <c r="BL90" s="273">
        <v>791</v>
      </c>
      <c r="BM90" s="273">
        <v>0</v>
      </c>
      <c r="BN90" s="273">
        <v>6618</v>
      </c>
      <c r="BO90" s="273">
        <v>0</v>
      </c>
      <c r="BP90" s="273">
        <v>0</v>
      </c>
      <c r="BQ90" s="273">
        <v>0</v>
      </c>
      <c r="BR90" s="273">
        <v>2030</v>
      </c>
      <c r="BS90" s="273">
        <v>0</v>
      </c>
      <c r="BT90" s="273">
        <v>0</v>
      </c>
      <c r="BU90" s="273">
        <v>0</v>
      </c>
      <c r="BV90" s="273">
        <v>1667</v>
      </c>
      <c r="BW90" s="273">
        <v>0</v>
      </c>
      <c r="BX90" s="273">
        <v>0</v>
      </c>
      <c r="BY90" s="273">
        <v>397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55656</v>
      </c>
      <c r="CF90" s="25">
        <v>1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1151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1122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244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2517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1398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1362</v>
      </c>
      <c r="M92" s="273">
        <v>0</v>
      </c>
      <c r="N92" s="273">
        <v>0</v>
      </c>
      <c r="O92" s="273">
        <v>0</v>
      </c>
      <c r="P92" s="273">
        <v>386</v>
      </c>
      <c r="Q92" s="273">
        <v>36</v>
      </c>
      <c r="R92" s="273">
        <v>0</v>
      </c>
      <c r="S92" s="273">
        <v>642</v>
      </c>
      <c r="T92" s="273">
        <v>0</v>
      </c>
      <c r="U92" s="273">
        <v>325</v>
      </c>
      <c r="V92" s="273">
        <v>0</v>
      </c>
      <c r="W92" s="273">
        <v>30</v>
      </c>
      <c r="X92" s="273">
        <v>330</v>
      </c>
      <c r="Y92" s="273">
        <v>963</v>
      </c>
      <c r="Z92" s="273">
        <v>0</v>
      </c>
      <c r="AA92" s="273">
        <v>0</v>
      </c>
      <c r="AB92" s="273">
        <v>65</v>
      </c>
      <c r="AC92" s="273">
        <v>462</v>
      </c>
      <c r="AD92" s="273">
        <v>0</v>
      </c>
      <c r="AE92" s="273">
        <v>132</v>
      </c>
      <c r="AF92" s="273">
        <v>0</v>
      </c>
      <c r="AG92" s="273">
        <v>2634</v>
      </c>
      <c r="AH92" s="273">
        <v>0</v>
      </c>
      <c r="AI92" s="273">
        <v>0</v>
      </c>
      <c r="AJ92" s="273">
        <v>1150</v>
      </c>
      <c r="AK92" s="273">
        <v>0</v>
      </c>
      <c r="AL92" s="273">
        <v>0</v>
      </c>
      <c r="AM92" s="273">
        <v>0</v>
      </c>
      <c r="AN92" s="273">
        <v>0</v>
      </c>
      <c r="AO92" s="273">
        <v>296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34</v>
      </c>
      <c r="BI92" s="273">
        <v>0</v>
      </c>
      <c r="BJ92" s="24" t="s">
        <v>247</v>
      </c>
      <c r="BK92" s="273">
        <v>118</v>
      </c>
      <c r="BL92" s="273">
        <v>147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109</v>
      </c>
      <c r="BY92" s="273">
        <v>97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10716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4161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4056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90</v>
      </c>
      <c r="X93" s="273">
        <v>997</v>
      </c>
      <c r="Y93" s="273">
        <v>2909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880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13093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6.63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6.46</v>
      </c>
      <c r="M94" s="277">
        <v>0</v>
      </c>
      <c r="N94" s="277">
        <v>0</v>
      </c>
      <c r="O94" s="277">
        <v>0</v>
      </c>
      <c r="P94" s="334">
        <v>2.44</v>
      </c>
      <c r="Q94" s="334">
        <v>0.13</v>
      </c>
      <c r="R94" s="334">
        <v>0</v>
      </c>
      <c r="S94" s="278">
        <v>0</v>
      </c>
      <c r="T94" s="278">
        <v>0</v>
      </c>
      <c r="U94" s="335">
        <v>0</v>
      </c>
      <c r="V94" s="334">
        <v>0</v>
      </c>
      <c r="W94" s="334">
        <v>0</v>
      </c>
      <c r="X94" s="334">
        <v>0</v>
      </c>
      <c r="Y94" s="334">
        <v>0</v>
      </c>
      <c r="Z94" s="334">
        <v>0</v>
      </c>
      <c r="AA94" s="334">
        <v>0</v>
      </c>
      <c r="AB94" s="278">
        <v>1</v>
      </c>
      <c r="AC94" s="334">
        <v>0</v>
      </c>
      <c r="AD94" s="334">
        <v>0</v>
      </c>
      <c r="AE94" s="334">
        <v>0</v>
      </c>
      <c r="AF94" s="334">
        <v>0</v>
      </c>
      <c r="AG94" s="334">
        <v>6.46</v>
      </c>
      <c r="AH94" s="334">
        <v>0</v>
      </c>
      <c r="AI94" s="334">
        <v>0</v>
      </c>
      <c r="AJ94" s="334">
        <v>0</v>
      </c>
      <c r="AK94" s="334">
        <v>0</v>
      </c>
      <c r="AL94" s="334">
        <v>0</v>
      </c>
      <c r="AM94" s="334">
        <v>0</v>
      </c>
      <c r="AN94" s="334">
        <v>0</v>
      </c>
      <c r="AO94" s="334">
        <v>1.4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24.52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340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41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98812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340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40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2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3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4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120</v>
      </c>
      <c r="D127" s="295">
        <v>515</v>
      </c>
      <c r="E127" s="16"/>
    </row>
    <row r="128" spans="1:5" x14ac:dyDescent="0.25">
      <c r="A128" s="16" t="s">
        <v>334</v>
      </c>
      <c r="B128" s="35" t="s">
        <v>299</v>
      </c>
      <c r="C128" s="292">
        <v>32</v>
      </c>
      <c r="D128" s="295">
        <v>502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5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25</v>
      </c>
    </row>
    <row r="144" spans="1:5" x14ac:dyDescent="0.25">
      <c r="A144" s="16" t="s">
        <v>348</v>
      </c>
      <c r="B144" s="35" t="s">
        <v>299</v>
      </c>
      <c r="C144" s="292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58</v>
      </c>
      <c r="C154" s="295">
        <v>21</v>
      </c>
      <c r="D154" s="295">
        <v>41</v>
      </c>
      <c r="E154" s="25">
        <v>120</v>
      </c>
    </row>
    <row r="155" spans="1:6" x14ac:dyDescent="0.25">
      <c r="A155" s="16" t="s">
        <v>241</v>
      </c>
      <c r="B155" s="295">
        <v>249</v>
      </c>
      <c r="C155" s="295">
        <v>89</v>
      </c>
      <c r="D155" s="295">
        <v>177</v>
      </c>
      <c r="E155" s="25">
        <v>515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1375813</v>
      </c>
      <c r="C157" s="295">
        <v>491756</v>
      </c>
      <c r="D157" s="295">
        <v>977987</v>
      </c>
      <c r="E157" s="25">
        <v>2845556</v>
      </c>
      <c r="F157" s="14"/>
    </row>
    <row r="158" spans="1:6" x14ac:dyDescent="0.25">
      <c r="A158" s="16" t="s">
        <v>287</v>
      </c>
      <c r="B158" s="295">
        <v>9254455</v>
      </c>
      <c r="C158" s="295">
        <v>3307817</v>
      </c>
      <c r="D158" s="295">
        <v>6578468</v>
      </c>
      <c r="E158" s="25">
        <v>19140740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24</v>
      </c>
      <c r="C160" s="295">
        <v>1</v>
      </c>
      <c r="D160" s="295">
        <v>7</v>
      </c>
      <c r="E160" s="25">
        <v>32</v>
      </c>
    </row>
    <row r="161" spans="1:5" x14ac:dyDescent="0.25">
      <c r="A161" s="16" t="s">
        <v>241</v>
      </c>
      <c r="B161" s="295">
        <v>376</v>
      </c>
      <c r="C161" s="295">
        <v>10</v>
      </c>
      <c r="D161" s="295">
        <v>116</v>
      </c>
      <c r="E161" s="25">
        <v>502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572934</v>
      </c>
      <c r="C163" s="295">
        <v>15238</v>
      </c>
      <c r="D163" s="295">
        <v>176756</v>
      </c>
      <c r="E163" s="25">
        <v>764928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3202622</v>
      </c>
      <c r="C173" s="295">
        <v>1087002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555676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5535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101287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820124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19861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129753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2036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1634272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132372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132372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167071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88216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255287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132021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132021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40098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40098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10750</v>
      </c>
      <c r="C211" s="292">
        <v>0</v>
      </c>
      <c r="D211" s="295">
        <v>0</v>
      </c>
      <c r="E211" s="25">
        <v>10750</v>
      </c>
    </row>
    <row r="212" spans="1:5" x14ac:dyDescent="0.25">
      <c r="A212" s="16" t="s">
        <v>390</v>
      </c>
      <c r="B212" s="295">
        <v>292948</v>
      </c>
      <c r="C212" s="292">
        <v>0</v>
      </c>
      <c r="D212" s="295">
        <v>0</v>
      </c>
      <c r="E212" s="25">
        <v>292948</v>
      </c>
    </row>
    <row r="213" spans="1:5" x14ac:dyDescent="0.25">
      <c r="A213" s="16" t="s">
        <v>391</v>
      </c>
      <c r="B213" s="295">
        <v>3790436</v>
      </c>
      <c r="C213" s="292">
        <v>10122</v>
      </c>
      <c r="D213" s="295">
        <v>0</v>
      </c>
      <c r="E213" s="25">
        <v>3800558</v>
      </c>
    </row>
    <row r="214" spans="1:5" x14ac:dyDescent="0.25">
      <c r="A214" s="16" t="s">
        <v>393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5">
        <v>1660986</v>
      </c>
      <c r="C215" s="292">
        <v>0</v>
      </c>
      <c r="D215" s="295">
        <v>0</v>
      </c>
      <c r="E215" s="25">
        <v>1660986</v>
      </c>
    </row>
    <row r="216" spans="1:5" x14ac:dyDescent="0.25">
      <c r="A216" s="16" t="s">
        <v>395</v>
      </c>
      <c r="B216" s="295">
        <v>6586145</v>
      </c>
      <c r="C216" s="292">
        <v>306432</v>
      </c>
      <c r="D216" s="295">
        <v>0</v>
      </c>
      <c r="E216" s="25">
        <v>6892577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398</v>
      </c>
      <c r="B219" s="295">
        <v>111624</v>
      </c>
      <c r="C219" s="292">
        <v>33144</v>
      </c>
      <c r="D219" s="295">
        <v>0</v>
      </c>
      <c r="E219" s="25">
        <v>144768</v>
      </c>
    </row>
    <row r="220" spans="1:5" x14ac:dyDescent="0.25">
      <c r="A220" s="16" t="s">
        <v>229</v>
      </c>
      <c r="B220" s="25">
        <v>12452889</v>
      </c>
      <c r="C220" s="225">
        <v>349698</v>
      </c>
      <c r="D220" s="25">
        <v>0</v>
      </c>
      <c r="E220" s="25">
        <v>12802587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275423</v>
      </c>
      <c r="C225" s="292">
        <v>5457</v>
      </c>
      <c r="D225" s="295">
        <v>0</v>
      </c>
      <c r="E225" s="25">
        <v>280880</v>
      </c>
    </row>
    <row r="226" spans="1:5" x14ac:dyDescent="0.25">
      <c r="A226" s="16" t="s">
        <v>391</v>
      </c>
      <c r="B226" s="295">
        <v>3649057</v>
      </c>
      <c r="C226" s="292">
        <v>37480</v>
      </c>
      <c r="D226" s="295">
        <v>0</v>
      </c>
      <c r="E226" s="25">
        <v>3686537</v>
      </c>
    </row>
    <row r="227" spans="1:5" x14ac:dyDescent="0.25">
      <c r="A227" s="16" t="s">
        <v>393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394</v>
      </c>
      <c r="B228" s="295">
        <v>1349909</v>
      </c>
      <c r="C228" s="292">
        <v>27777</v>
      </c>
      <c r="D228" s="295">
        <v>0</v>
      </c>
      <c r="E228" s="25">
        <v>1377686</v>
      </c>
    </row>
    <row r="229" spans="1:5" x14ac:dyDescent="0.25">
      <c r="A229" s="16" t="s">
        <v>395</v>
      </c>
      <c r="B229" s="295">
        <v>4682963</v>
      </c>
      <c r="C229" s="292">
        <v>536958</v>
      </c>
      <c r="D229" s="295">
        <v>0</v>
      </c>
      <c r="E229" s="25">
        <v>5219921</v>
      </c>
    </row>
    <row r="230" spans="1:5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397</v>
      </c>
      <c r="B231" s="295">
        <v>0</v>
      </c>
      <c r="C231" s="292">
        <v>0</v>
      </c>
      <c r="D231" s="295">
        <v>0</v>
      </c>
      <c r="E231" s="25">
        <v>0</v>
      </c>
    </row>
    <row r="232" spans="1:5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9957352</v>
      </c>
      <c r="C233" s="225">
        <v>607672</v>
      </c>
      <c r="D233" s="25">
        <v>0</v>
      </c>
      <c r="E233" s="25">
        <v>10565024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55" t="s">
        <v>401</v>
      </c>
      <c r="C236" s="355"/>
      <c r="D236" s="30"/>
      <c r="E236" s="30"/>
    </row>
    <row r="237" spans="1:5" x14ac:dyDescent="0.25">
      <c r="A237" s="43" t="s">
        <v>401</v>
      </c>
      <c r="B237" s="30"/>
      <c r="C237" s="292">
        <v>561997</v>
      </c>
      <c r="D237" s="32">
        <v>561997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92">
        <v>1180478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92">
        <v>2169544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802337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1355783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5508142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282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12852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396526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409378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43898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43898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6523415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5723601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6964890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3130000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108516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321619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257359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10245985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10750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292948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3800558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1660986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6892577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144768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12802587</v>
      </c>
      <c r="E291" s="16"/>
    </row>
    <row r="292" spans="1:5" x14ac:dyDescent="0.25">
      <c r="A292" s="16" t="s">
        <v>440</v>
      </c>
      <c r="B292" s="35" t="s">
        <v>299</v>
      </c>
      <c r="C292" s="292">
        <v>10565024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2237563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12483548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92">
        <v>1492152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92">
        <v>534316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92">
        <v>0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92">
        <v>647840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238435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2912743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330462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330462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533844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533844</v>
      </c>
      <c r="E339" s="16"/>
    </row>
    <row r="340" spans="1:5" x14ac:dyDescent="0.25">
      <c r="A340" s="16" t="s">
        <v>481</v>
      </c>
      <c r="B340" s="16"/>
      <c r="C340" s="22"/>
      <c r="D340" s="25">
        <v>238435</v>
      </c>
      <c r="E340" s="16"/>
    </row>
    <row r="341" spans="1:5" x14ac:dyDescent="0.25">
      <c r="A341" s="16" t="s">
        <v>482</v>
      </c>
      <c r="B341" s="16"/>
      <c r="C341" s="22"/>
      <c r="D341" s="25">
        <v>295409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8944934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12483548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12483548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3610484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19140740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22751224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561997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5509803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429587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43898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6545285</v>
      </c>
      <c r="E366" s="16"/>
    </row>
    <row r="367" spans="1:5" x14ac:dyDescent="0.25">
      <c r="A367" s="16" t="s">
        <v>500</v>
      </c>
      <c r="B367" s="16"/>
      <c r="C367" s="22"/>
      <c r="D367" s="25">
        <v>16205939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54365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53600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44596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58629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211190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2751770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2962960</v>
      </c>
      <c r="E383" s="16"/>
    </row>
    <row r="384" spans="1:6" x14ac:dyDescent="0.25">
      <c r="A384" s="16" t="s">
        <v>517</v>
      </c>
      <c r="B384" s="16"/>
      <c r="C384" s="22"/>
      <c r="D384" s="25">
        <v>19168899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7745101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1634272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4185028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1604567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217663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1461374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607672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132372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2">
        <v>255287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2">
        <v>132021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40098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624352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73918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117497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264152</v>
      </c>
      <c r="D414" s="25">
        <v>0</v>
      </c>
      <c r="E414" s="204" t="s">
        <v>1065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1079919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19095374</v>
      </c>
      <c r="E416" s="25"/>
    </row>
    <row r="417" spans="1:13" x14ac:dyDescent="0.25">
      <c r="A417" s="25" t="s">
        <v>531</v>
      </c>
      <c r="B417" s="16"/>
      <c r="C417" s="22"/>
      <c r="D417" s="25">
        <v>73525</v>
      </c>
      <c r="E417" s="25"/>
    </row>
    <row r="418" spans="1:13" x14ac:dyDescent="0.25">
      <c r="A418" s="25" t="s">
        <v>532</v>
      </c>
      <c r="B418" s="16"/>
      <c r="C418" s="294">
        <v>124027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124027</v>
      </c>
      <c r="E420" s="25"/>
    </row>
    <row r="421" spans="1:13" x14ac:dyDescent="0.25">
      <c r="A421" s="25" t="s">
        <v>535</v>
      </c>
      <c r="B421" s="16"/>
      <c r="C421" s="22"/>
      <c r="D421" s="25">
        <v>197552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197552</v>
      </c>
      <c r="E424" s="16"/>
    </row>
    <row r="426" spans="1:13" ht="29.1" customHeight="1" x14ac:dyDescent="0.25">
      <c r="A426" s="357" t="s">
        <v>539</v>
      </c>
      <c r="B426" s="357"/>
      <c r="C426" s="357"/>
      <c r="D426" s="357"/>
      <c r="E426" s="35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49609</v>
      </c>
      <c r="E612" s="219">
        <f>SUM(C624:D647)+SUM(C668:D713)</f>
        <v>16923154.536172871</v>
      </c>
      <c r="F612" s="219">
        <f>CE64-(AX64+BD64+BE64+BG64+BJ64+BN64+BP64+BQ64+CB64+CC64+CD64)</f>
        <v>1491877</v>
      </c>
      <c r="G612" s="217">
        <f>CE91-(AX91+AY91+BD91+BE91+BG91+BJ91+BN91+BP91+BQ91+CB91+CC91+CD91)</f>
        <v>2517</v>
      </c>
      <c r="H612" s="222">
        <f>CE60-(AX60+AY60+AZ60+BD60+BE60+BG60+BJ60+BN60+BO60+BP60+BQ60+BR60+CB60+CC60+CD60)</f>
        <v>75.650000000000006</v>
      </c>
      <c r="I612" s="217">
        <f>CE92-(AX92+AY92+AZ92+BD92+BE92+BF92+BG92+BJ92+BN92+BO92+BP92+BQ92+BR92+CB92+CC92+CD92)</f>
        <v>10716</v>
      </c>
      <c r="J612" s="217">
        <f>CE93-(AX93+AY93+AZ93+BA93+BD93+BE93+BF93+BG93+BJ93+BN93+BO93+BP93+BQ93+BR93+CB93+CC93+CD93)</f>
        <v>13093</v>
      </c>
      <c r="K612" s="217">
        <f>CE89-(AW89+AX89+AY89+AZ89+BA89+BB89+BC89+BD89+BE89+BF89+BG89+BH89+BI89+BJ89+BK89+BL89+BM89+BN89+BO89+BP89+BQ89+BR89+BS89+BT89+BU89+BV89+BW89+BX89+CB89+CC89+CD89)</f>
        <v>22751224</v>
      </c>
      <c r="L612" s="223">
        <f>CE94-(AW94+AX94+AY94+AZ94+BA94+BB94+BC94+BD94+BE94+BF94+BG94+BH94+BI94+BJ94+BK94+BL94+BM94+BN94+BO94+BP94+BQ94+BR94+BS94+BT94+BU94+BV94+BW94+BX94+BY94+BZ94+CA94+CB94+CC94+CD94)</f>
        <v>24.52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770722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-44754</v>
      </c>
      <c r="D615" s="217">
        <f>SUM(C614:C615)</f>
        <v>725968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577321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771746</v>
      </c>
      <c r="D619" s="217">
        <f>(D615/D612)*BN90</f>
        <v>96846.463827128144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195664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1641577.4638271281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159319</v>
      </c>
      <c r="D624" s="217">
        <f>(D615/D612)*BD90</f>
        <v>0</v>
      </c>
      <c r="E624" s="219">
        <f>(E623/E612)*SUM(C624:D624)</f>
        <v>15454.239302752334</v>
      </c>
      <c r="F624" s="219">
        <f>SUM(C624:E624)</f>
        <v>174773.23930275234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310248</v>
      </c>
      <c r="D625" s="217">
        <f>(D615/D612)*AY90</f>
        <v>38808.82775302868</v>
      </c>
      <c r="E625" s="219">
        <f>(E623/E612)*SUM(C625:D625)</f>
        <v>33859.161470727959</v>
      </c>
      <c r="F625" s="219">
        <f>(F624/F612)*AY64</f>
        <v>8539.056110374795</v>
      </c>
      <c r="G625" s="217">
        <f>SUM(C625:F625)</f>
        <v>391455.0453341314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260563</v>
      </c>
      <c r="D626" s="217">
        <f>(D615/D612)*BR90</f>
        <v>29706.606462537038</v>
      </c>
      <c r="E626" s="219">
        <f>(E623/E612)*SUM(C626:D626)</f>
        <v>28156.69167260523</v>
      </c>
      <c r="F626" s="219">
        <f>(F624/F612)*BR64</f>
        <v>309.7443319499377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318736.04246709216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306552</v>
      </c>
      <c r="D629" s="217">
        <f>(D615/D612)*BF90</f>
        <v>6292.5324033945453</v>
      </c>
      <c r="E629" s="219">
        <f>(E623/E612)*SUM(C629:D629)</f>
        <v>30346.501473896496</v>
      </c>
      <c r="F629" s="219">
        <f>(F624/F612)*BF64</f>
        <v>2923.3585701508114</v>
      </c>
      <c r="G629" s="217">
        <f>(G625/G612)*BF91</f>
        <v>0</v>
      </c>
      <c r="H629" s="219">
        <f>(H628/H612)*BF60</f>
        <v>24268.600193132199</v>
      </c>
      <c r="I629" s="217">
        <f>SUM(C629:H629)</f>
        <v>370382.992640574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77613</v>
      </c>
      <c r="D630" s="217">
        <f>(D615/D612)*BA90</f>
        <v>22901.891189098751</v>
      </c>
      <c r="E630" s="219">
        <f>(E623/E612)*SUM(C630:D630)</f>
        <v>9750.1313837423295</v>
      </c>
      <c r="F630" s="219">
        <f>(F624/F612)*BA64</f>
        <v>384.72026706641276</v>
      </c>
      <c r="G630" s="217">
        <f>(G625/G612)*BA91</f>
        <v>0</v>
      </c>
      <c r="H630" s="219">
        <f>(H628/H612)*BA60</f>
        <v>3454.9048886056253</v>
      </c>
      <c r="I630" s="217">
        <f>(I629/I612)*BA92</f>
        <v>0</v>
      </c>
      <c r="J630" s="217">
        <f>SUM(C630:I630)</f>
        <v>114104.64772851313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799736</v>
      </c>
      <c r="D635" s="217">
        <f>(D615/D612)*BK90</f>
        <v>30730.972202624522</v>
      </c>
      <c r="E635" s="219">
        <f>(E623/E612)*SUM(C635:D635)</f>
        <v>80556.840812781462</v>
      </c>
      <c r="F635" s="219">
        <f>(F624/F612)*BK64</f>
        <v>248.00633537746523</v>
      </c>
      <c r="G635" s="217">
        <f>(G625/G612)*BK91</f>
        <v>0</v>
      </c>
      <c r="H635" s="219">
        <f>(H628/H612)*BK60</f>
        <v>35433.841601430868</v>
      </c>
      <c r="I635" s="217">
        <f>(I629/I612)*BK92</f>
        <v>4078.4987991403259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933227</v>
      </c>
      <c r="D636" s="217">
        <f>(D615/D612)*BH90</f>
        <v>10594.868511761979</v>
      </c>
      <c r="E636" s="219">
        <f>(E623/E612)*SUM(C636:D636)</f>
        <v>91552.476573111926</v>
      </c>
      <c r="F636" s="219">
        <f>(F624/F612)*BH64</f>
        <v>208.40966964407684</v>
      </c>
      <c r="G636" s="217">
        <f>(G625/G612)*BH91</f>
        <v>0</v>
      </c>
      <c r="H636" s="219">
        <f>(H628/H612)*BH60</f>
        <v>0</v>
      </c>
      <c r="I636" s="217">
        <f>(I629/I612)*BH92</f>
        <v>1175.1606709387379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278689</v>
      </c>
      <c r="D637" s="217">
        <f>(D615/D612)*BL90</f>
        <v>11575.332862988569</v>
      </c>
      <c r="E637" s="219">
        <f>(E623/E612)*SUM(C637:D637)</f>
        <v>28156.180123641148</v>
      </c>
      <c r="F637" s="219">
        <f>(F624/F612)*BL64</f>
        <v>311.15013073337161</v>
      </c>
      <c r="G637" s="217">
        <f>(G625/G612)*BL91</f>
        <v>0</v>
      </c>
      <c r="H637" s="219">
        <f>(H628/H612)*BL60</f>
        <v>16811.061592117618</v>
      </c>
      <c r="I637" s="217">
        <f>(I629/I612)*BL92</f>
        <v>5080.8417243527792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283041</v>
      </c>
      <c r="D642" s="217">
        <f>(D615/D612)*BV90</f>
        <v>24394.538410369085</v>
      </c>
      <c r="E642" s="219">
        <f>(E623/E612)*SUM(C642:D642)</f>
        <v>29821.818996882674</v>
      </c>
      <c r="F642" s="219">
        <f>(F624/F612)*BV64</f>
        <v>505.61896244172885</v>
      </c>
      <c r="G642" s="217">
        <f>(G625/G612)*BV91</f>
        <v>0</v>
      </c>
      <c r="H642" s="219">
        <f>(H628/H612)*BV60</f>
        <v>13061.225798387122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313083</v>
      </c>
      <c r="D644" s="217">
        <f>(D615/D612)*BX90</f>
        <v>0</v>
      </c>
      <c r="E644" s="219">
        <f>(E623/E612)*SUM(C644:D644)</f>
        <v>30369.633274271175</v>
      </c>
      <c r="F644" s="219">
        <f>(F624/F612)*BX64</f>
        <v>23.664279521137448</v>
      </c>
      <c r="G644" s="217">
        <f>(G625/G612)*BX91</f>
        <v>0</v>
      </c>
      <c r="H644" s="219">
        <f>(H628/H612)*BX60</f>
        <v>11712.970232101998</v>
      </c>
      <c r="I644" s="217">
        <f>(I629/I612)*BX92</f>
        <v>3767.4268568330131</v>
      </c>
      <c r="J644" s="217">
        <f>(J630/J612)*BX93</f>
        <v>0</v>
      </c>
      <c r="K644" s="219">
        <f>SUM(C631:J644)</f>
        <v>3037946.5384214525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428449</v>
      </c>
      <c r="D645" s="217">
        <f>(D615/D612)*BY90</f>
        <v>5809.6171259247312</v>
      </c>
      <c r="E645" s="219">
        <f>(E623/E612)*SUM(C645:D645)</f>
        <v>42123.893498869213</v>
      </c>
      <c r="F645" s="219">
        <f>(F624/F612)*BY64</f>
        <v>1257.8384614774891</v>
      </c>
      <c r="G645" s="217">
        <f>(G625/G612)*BY91</f>
        <v>0</v>
      </c>
      <c r="H645" s="219">
        <f>(H628/H612)*BY60</f>
        <v>12808.427879708661</v>
      </c>
      <c r="I645" s="217">
        <f>(I629/I612)*BY92</f>
        <v>3352.6642670899291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493801.44123306999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6421219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1209139</v>
      </c>
      <c r="D670" s="217">
        <f>(D615/D612)*E90</f>
        <v>57525.45320405571</v>
      </c>
      <c r="E670" s="219">
        <f>(E623/E612)*SUM(C670:D670)</f>
        <v>122868.80771348938</v>
      </c>
      <c r="F670" s="219">
        <f>(F624/F612)*E64</f>
        <v>2293.5607151724207</v>
      </c>
      <c r="G670" s="217">
        <f>(G625/G612)*E91</f>
        <v>179008.64409200844</v>
      </c>
      <c r="H670" s="219">
        <f>(H628/H612)*E60</f>
        <v>27934.170013969873</v>
      </c>
      <c r="I670" s="217">
        <f>(I629/I612)*E92</f>
        <v>48319.841705069288</v>
      </c>
      <c r="J670" s="217">
        <f>(J630/J612)*E93</f>
        <v>36262.845734235321</v>
      </c>
      <c r="K670" s="217">
        <f>(K644/K612)*E89</f>
        <v>211003.3458261124</v>
      </c>
      <c r="L670" s="217">
        <f>(L647/L612)*E94</f>
        <v>133519.72085543451</v>
      </c>
      <c r="M670" s="202">
        <f t="shared" si="0"/>
        <v>818736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1178610</v>
      </c>
      <c r="D677" s="217">
        <f>(D615/D612)*L90</f>
        <v>56062.073575359304</v>
      </c>
      <c r="E677" s="219">
        <f>(E623/E612)*SUM(C677:D677)</f>
        <v>119765.48738982192</v>
      </c>
      <c r="F677" s="219">
        <f>(F624/F612)*L64</f>
        <v>2235.6886652543913</v>
      </c>
      <c r="G677" s="217">
        <f>(G625/G612)*L91</f>
        <v>174498.43498803949</v>
      </c>
      <c r="H677" s="219">
        <f>(H628/H612)*L60</f>
        <v>27217.909244380902</v>
      </c>
      <c r="I677" s="217">
        <f>(I629/I612)*L92</f>
        <v>47075.553935840035</v>
      </c>
      <c r="J677" s="217">
        <f>(J630/J612)*L93</f>
        <v>35347.777528973435</v>
      </c>
      <c r="K677" s="217">
        <f>(K644/K612)*L89</f>
        <v>102140.01540056239</v>
      </c>
      <c r="L677" s="217">
        <f>(L647/L612)*L94</f>
        <v>130096.13826939774</v>
      </c>
      <c r="M677" s="202">
        <f t="shared" si="0"/>
        <v>694439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953828</v>
      </c>
      <c r="D681" s="217">
        <f>(D615/D612)*P90</f>
        <v>72247.052268741551</v>
      </c>
      <c r="E681" s="219">
        <f>(E623/E612)*SUM(C681:D681)</f>
        <v>99531.188372668927</v>
      </c>
      <c r="F681" s="219">
        <f>(F624/F612)*P64</f>
        <v>59839.582465343577</v>
      </c>
      <c r="G681" s="217">
        <f>(G625/G612)*P91</f>
        <v>0</v>
      </c>
      <c r="H681" s="219">
        <f>(H628/H612)*P60</f>
        <v>10280.448692924056</v>
      </c>
      <c r="I681" s="217">
        <f>(I629/I612)*P92</f>
        <v>13341.529970069201</v>
      </c>
      <c r="J681" s="217">
        <f>(J630/J612)*P93</f>
        <v>0</v>
      </c>
      <c r="K681" s="217">
        <f>(K644/K612)*P89</f>
        <v>230433.27358526259</v>
      </c>
      <c r="L681" s="217">
        <f>(L647/L612)*P94</f>
        <v>49138.479470174992</v>
      </c>
      <c r="M681" s="202">
        <f t="shared" si="0"/>
        <v>534812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26797</v>
      </c>
      <c r="D682" s="217">
        <f>(D615/D612)*Q90</f>
        <v>0</v>
      </c>
      <c r="E682" s="219">
        <f>(E623/E612)*SUM(C682:D682)</f>
        <v>2599.358837275242</v>
      </c>
      <c r="F682" s="219">
        <f>(F624/F612)*Q64</f>
        <v>128.63058868420256</v>
      </c>
      <c r="G682" s="217">
        <f>(G625/G612)*Q91</f>
        <v>0</v>
      </c>
      <c r="H682" s="219">
        <f>(H628/H612)*Q60</f>
        <v>547.7288238033309</v>
      </c>
      <c r="I682" s="217">
        <f>(I629/I612)*Q92</f>
        <v>1244.287769229252</v>
      </c>
      <c r="J682" s="217">
        <f>(J630/J612)*Q93</f>
        <v>0</v>
      </c>
      <c r="K682" s="217">
        <f>(K644/K612)*Q89</f>
        <v>10098.792781470327</v>
      </c>
      <c r="L682" s="217">
        <f>(L647/L612)*Q94</f>
        <v>2618.033742263422</v>
      </c>
      <c r="M682" s="202">
        <f t="shared" si="0"/>
        <v>17237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601235</v>
      </c>
      <c r="D683" s="217">
        <f>(D615/D612)*R90</f>
        <v>395.11249974802956</v>
      </c>
      <c r="E683" s="219">
        <f>(E623/E612)*SUM(C683:D683)</f>
        <v>58359.239828977799</v>
      </c>
      <c r="F683" s="219">
        <f>(F624/F612)*R64</f>
        <v>983.23909911339899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117604.93518862994</v>
      </c>
      <c r="L683" s="217">
        <f>(L647/L612)*R94</f>
        <v>0</v>
      </c>
      <c r="M683" s="202">
        <f t="shared" si="0"/>
        <v>177343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96827</v>
      </c>
      <c r="D684" s="217">
        <f>(D615/D612)*S90</f>
        <v>30379.761091737386</v>
      </c>
      <c r="E684" s="219">
        <f>(E623/E612)*SUM(C684:D684)</f>
        <v>12339.292406051722</v>
      </c>
      <c r="F684" s="219">
        <f>(F624/F612)*S64</f>
        <v>884.71603437440604</v>
      </c>
      <c r="G684" s="217">
        <f>(G625/G612)*S91</f>
        <v>0</v>
      </c>
      <c r="H684" s="219">
        <f>(H628/H612)*S60</f>
        <v>8173.7993706035531</v>
      </c>
      <c r="I684" s="217">
        <f>(I629/I612)*S92</f>
        <v>22189.798551254993</v>
      </c>
      <c r="J684" s="217">
        <f>(J630/J612)*S93</f>
        <v>0</v>
      </c>
      <c r="K684" s="217">
        <f>(K644/K612)*S89</f>
        <v>355393.91679918481</v>
      </c>
      <c r="L684" s="217">
        <f>(L647/L612)*S94</f>
        <v>0</v>
      </c>
      <c r="M684" s="202">
        <f t="shared" si="0"/>
        <v>429361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1111488</v>
      </c>
      <c r="D686" s="217">
        <f>(D615/D612)*U90</f>
        <v>18248.34396984418</v>
      </c>
      <c r="E686" s="219">
        <f>(E623/E612)*SUM(C686:D686)</f>
        <v>109586.52645777652</v>
      </c>
      <c r="F686" s="219">
        <f>(F624/F612)*U64</f>
        <v>34338.861133446968</v>
      </c>
      <c r="G686" s="217">
        <f>(G625/G612)*U91</f>
        <v>0</v>
      </c>
      <c r="H686" s="219">
        <f>(H628/H612)*U60</f>
        <v>13693.220595083272</v>
      </c>
      <c r="I686" s="217">
        <f>(I629/I612)*U92</f>
        <v>11233.153472208525</v>
      </c>
      <c r="J686" s="217">
        <f>(J630/J612)*U93</f>
        <v>0</v>
      </c>
      <c r="K686" s="217">
        <f>(K644/K612)*U89</f>
        <v>250056.68476025769</v>
      </c>
      <c r="L686" s="217">
        <f>(L647/L612)*U94</f>
        <v>0</v>
      </c>
      <c r="M686" s="202">
        <f t="shared" si="0"/>
        <v>437157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91407</v>
      </c>
      <c r="D688" s="217">
        <f>(D615/D612)*W90</f>
        <v>790.22499949605913</v>
      </c>
      <c r="E688" s="219">
        <f>(E623/E612)*SUM(C688:D688)</f>
        <v>8943.3022940886658</v>
      </c>
      <c r="F688" s="219">
        <f>(F624/F612)*W64</f>
        <v>32.216222120360385</v>
      </c>
      <c r="G688" s="217">
        <f>(G625/G612)*W91</f>
        <v>0</v>
      </c>
      <c r="H688" s="219">
        <f>(H628/H612)*W60</f>
        <v>463.46285091051078</v>
      </c>
      <c r="I688" s="217">
        <f>(I629/I612)*W92</f>
        <v>1036.9064743577101</v>
      </c>
      <c r="J688" s="217">
        <f>(J630/J612)*W93</f>
        <v>784.34417593875969</v>
      </c>
      <c r="K688" s="217">
        <f>(K644/K612)*W89</f>
        <v>72372.011021988757</v>
      </c>
      <c r="L688" s="217">
        <f>(L647/L612)*W94</f>
        <v>0</v>
      </c>
      <c r="M688" s="202">
        <f t="shared" si="0"/>
        <v>84422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284250</v>
      </c>
      <c r="D689" s="217">
        <f>(D615/D612)*X90</f>
        <v>8765.6439758914712</v>
      </c>
      <c r="E689" s="219">
        <f>(E623/E612)*SUM(C689:D689)</f>
        <v>28423.062418503174</v>
      </c>
      <c r="F689" s="219">
        <f>(F624/F612)*X64</f>
        <v>359.29873906598294</v>
      </c>
      <c r="G689" s="217">
        <f>(G625/G612)*X91</f>
        <v>0</v>
      </c>
      <c r="H689" s="219">
        <f>(H628/H612)*X60</f>
        <v>5224.490319354848</v>
      </c>
      <c r="I689" s="217">
        <f>(I629/I612)*X92</f>
        <v>11405.97121793481</v>
      </c>
      <c r="J689" s="217">
        <f>(J630/J612)*X93</f>
        <v>8688.7904823438148</v>
      </c>
      <c r="K689" s="217">
        <f>(K644/K612)*X89</f>
        <v>316271.81046741351</v>
      </c>
      <c r="L689" s="217">
        <f>(L647/L612)*X94</f>
        <v>0</v>
      </c>
      <c r="M689" s="202">
        <f t="shared" si="0"/>
        <v>379139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738806</v>
      </c>
      <c r="D690" s="217">
        <f>(D615/D612)*Y90</f>
        <v>25579.875909613173</v>
      </c>
      <c r="E690" s="219">
        <f>(E623/E612)*SUM(C690:D690)</f>
        <v>74146.851574207176</v>
      </c>
      <c r="F690" s="219">
        <f>(F624/F612)*Y64</f>
        <v>1048.4915926444562</v>
      </c>
      <c r="G690" s="217">
        <f>(G625/G612)*Y91</f>
        <v>0</v>
      </c>
      <c r="H690" s="219">
        <f>(H628/H612)*Y60</f>
        <v>15294.274080046855</v>
      </c>
      <c r="I690" s="217">
        <f>(I629/I612)*Y92</f>
        <v>33284.69782688249</v>
      </c>
      <c r="J690" s="217">
        <f>(J630/J612)*Y93</f>
        <v>25351.746753398354</v>
      </c>
      <c r="K690" s="217">
        <f>(K644/K612)*Y89</f>
        <v>307394.80737192032</v>
      </c>
      <c r="L690" s="217">
        <f>(L647/L612)*Y94</f>
        <v>0</v>
      </c>
      <c r="M690" s="202">
        <f t="shared" si="0"/>
        <v>482101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607293</v>
      </c>
      <c r="D693" s="217">
        <f>(D615/D612)*AB90</f>
        <v>14706.965268398879</v>
      </c>
      <c r="E693" s="219">
        <f>(E623/E612)*SUM(C693:D693)</f>
        <v>60335.153431552273</v>
      </c>
      <c r="F693" s="219">
        <f>(F624/F612)*AB64</f>
        <v>42745.772158178981</v>
      </c>
      <c r="G693" s="217">
        <f>(G625/G612)*AB91</f>
        <v>0</v>
      </c>
      <c r="H693" s="219">
        <f>(H628/H612)*AB60</f>
        <v>4213.2986446410068</v>
      </c>
      <c r="I693" s="217">
        <f>(I629/I612)*AB92</f>
        <v>2246.6306944417051</v>
      </c>
      <c r="J693" s="217">
        <f>(J630/J612)*AB93</f>
        <v>0</v>
      </c>
      <c r="K693" s="217">
        <f>(K644/K612)*AB89</f>
        <v>204678.88170735582</v>
      </c>
      <c r="L693" s="217">
        <f>(L647/L612)*AB94</f>
        <v>20138.721094334014</v>
      </c>
      <c r="M693" s="202">
        <f t="shared" si="0"/>
        <v>349065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45375</v>
      </c>
      <c r="D694" s="217">
        <f>(D615/D612)*AC90</f>
        <v>3658.4490717410144</v>
      </c>
      <c r="E694" s="219">
        <f>(E623/E612)*SUM(C694:D694)</f>
        <v>4756.3357527602166</v>
      </c>
      <c r="F694" s="219">
        <f>(F624/F612)*AC64</f>
        <v>4442.3241556511484</v>
      </c>
      <c r="G694" s="217">
        <f>(G625/G612)*AC91</f>
        <v>0</v>
      </c>
      <c r="H694" s="219">
        <f>(H628/H612)*AC60</f>
        <v>0</v>
      </c>
      <c r="I694" s="217">
        <f>(I629/I612)*AC92</f>
        <v>15968.359705108734</v>
      </c>
      <c r="J694" s="217">
        <f>(J630/J612)*AC93</f>
        <v>0</v>
      </c>
      <c r="K694" s="217">
        <f>(K644/K612)*AC89</f>
        <v>20813.955091953838</v>
      </c>
      <c r="L694" s="217">
        <f>(L647/L612)*AC94</f>
        <v>0</v>
      </c>
      <c r="M694" s="202">
        <f t="shared" si="0"/>
        <v>49639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114230</v>
      </c>
      <c r="D696" s="217">
        <f>(D615/D612)*AE90</f>
        <v>8970.5171239089668</v>
      </c>
      <c r="E696" s="219">
        <f>(E623/E612)*SUM(C696:D696)</f>
        <v>11950.679290327746</v>
      </c>
      <c r="F696" s="219">
        <f>(F624/F612)*AE64</f>
        <v>310.44723134165463</v>
      </c>
      <c r="G696" s="217">
        <f>(G625/G612)*AE91</f>
        <v>0</v>
      </c>
      <c r="H696" s="219">
        <f>(H628/H612)*AE60</f>
        <v>0</v>
      </c>
      <c r="I696" s="217">
        <f>(I629/I612)*AE92</f>
        <v>4562.3884871739237</v>
      </c>
      <c r="J696" s="217">
        <f>(J630/J612)*AE93</f>
        <v>0</v>
      </c>
      <c r="K696" s="217">
        <f>(K644/K612)*AE89</f>
        <v>28595.753924672699</v>
      </c>
      <c r="L696" s="217">
        <f>(L647/L612)*AE94</f>
        <v>0</v>
      </c>
      <c r="M696" s="202">
        <f t="shared" si="0"/>
        <v>54390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2717276</v>
      </c>
      <c r="D698" s="217">
        <f>(D615/D612)*AG90</f>
        <v>73988.474026890282</v>
      </c>
      <c r="E698" s="219">
        <f>(E623/E612)*SUM(C698:D698)</f>
        <v>270757.845196635</v>
      </c>
      <c r="F698" s="219">
        <f>(F624/F612)*AG64</f>
        <v>7380.0921633321577</v>
      </c>
      <c r="G698" s="217">
        <f>(G625/G612)*AG91</f>
        <v>0</v>
      </c>
      <c r="H698" s="219">
        <f>(H628/H612)*AG60</f>
        <v>27217.909244380902</v>
      </c>
      <c r="I698" s="217">
        <f>(I629/I612)*AG92</f>
        <v>91040.388448606929</v>
      </c>
      <c r="J698" s="217">
        <f>(J630/J612)*AG93</f>
        <v>0</v>
      </c>
      <c r="K698" s="217">
        <f>(K644/K612)*AG89</f>
        <v>638798.51648239302</v>
      </c>
      <c r="L698" s="217">
        <f>(L647/L612)*AG94</f>
        <v>130096.13826939774</v>
      </c>
      <c r="M698" s="202">
        <f t="shared" si="0"/>
        <v>1239279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2111038</v>
      </c>
      <c r="D701" s="217">
        <f>(D615/D612)*AJ90</f>
        <v>64813.083754963816</v>
      </c>
      <c r="E701" s="219">
        <f>(E623/E612)*SUM(C701:D701)</f>
        <v>211061.60178950545</v>
      </c>
      <c r="F701" s="219">
        <f>(F624/F612)*AJ64</f>
        <v>2553.2820404118352</v>
      </c>
      <c r="G701" s="217">
        <f>(G625/G612)*AJ91</f>
        <v>0</v>
      </c>
      <c r="H701" s="219">
        <f>(H628/H612)*AJ60</f>
        <v>55025.680299011554</v>
      </c>
      <c r="I701" s="217">
        <f>(I629/I612)*AJ92</f>
        <v>39748.081517045546</v>
      </c>
      <c r="J701" s="217">
        <f>(J630/J612)*AJ93</f>
        <v>0</v>
      </c>
      <c r="K701" s="217">
        <f>(K644/K612)*AJ89</f>
        <v>123873.18362893884</v>
      </c>
      <c r="L701" s="217">
        <f>(L647/L612)*AJ94</f>
        <v>0</v>
      </c>
      <c r="M701" s="202">
        <f t="shared" si="0"/>
        <v>497075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255914</v>
      </c>
      <c r="D706" s="217">
        <f>(D615/D612)*AO90</f>
        <v>12175.318510754096</v>
      </c>
      <c r="E706" s="219">
        <f>(E623/E612)*SUM(C706:D706)</f>
        <v>26005.16249020509</v>
      </c>
      <c r="F706" s="219">
        <f>(F624/F612)*AO64</f>
        <v>485.46917987917618</v>
      </c>
      <c r="G706" s="217">
        <f>(G625/G612)*AO91</f>
        <v>37947.966254083454</v>
      </c>
      <c r="H706" s="219">
        <f>(H628/H612)*AO60</f>
        <v>5898.6181024974094</v>
      </c>
      <c r="I706" s="217">
        <f>(I629/I612)*AO92</f>
        <v>10230.810546996072</v>
      </c>
      <c r="J706" s="217">
        <f>(J630/J612)*AO93</f>
        <v>7669.1430536234275</v>
      </c>
      <c r="K706" s="217">
        <f>(K644/K612)*AO89</f>
        <v>48416.654383335583</v>
      </c>
      <c r="L706" s="217">
        <f>(L647/L612)*AO94</f>
        <v>28194.20953206762</v>
      </c>
      <c r="M706" s="202">
        <f t="shared" si="0"/>
        <v>177023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18564732</v>
      </c>
      <c r="D715" s="202">
        <f>SUM(D616:D647)+SUM(D668:D713)</f>
        <v>725968</v>
      </c>
      <c r="E715" s="202">
        <f>SUM(E624:E647)+SUM(E668:E713)</f>
        <v>1641577.4638271281</v>
      </c>
      <c r="F715" s="202">
        <f>SUM(F625:F648)+SUM(F668:F713)</f>
        <v>174773.23930275234</v>
      </c>
      <c r="G715" s="202">
        <f>SUM(G626:G647)+SUM(G668:G713)</f>
        <v>391455.04533413134</v>
      </c>
      <c r="H715" s="202">
        <f>SUM(H629:H647)+SUM(H668:H713)</f>
        <v>318736.04246709216</v>
      </c>
      <c r="I715" s="202">
        <f>SUM(I630:I647)+SUM(I668:I713)</f>
        <v>370382.992640574</v>
      </c>
      <c r="J715" s="202">
        <f>SUM(J631:J647)+SUM(J668:J713)</f>
        <v>114104.64772851311</v>
      </c>
      <c r="K715" s="202">
        <f>SUM(K668:K713)</f>
        <v>3037946.538421452</v>
      </c>
      <c r="L715" s="202">
        <f>SUM(L668:L713)</f>
        <v>493801.4412330701</v>
      </c>
      <c r="M715" s="202">
        <f>SUM(M668:M713)</f>
        <v>6421218</v>
      </c>
      <c r="N715" s="211" t="s">
        <v>694</v>
      </c>
    </row>
    <row r="716" spans="1:14" s="202" customFormat="1" ht="12.6" customHeight="1" x14ac:dyDescent="0.2">
      <c r="C716" s="214">
        <f>CE85</f>
        <v>18564732</v>
      </c>
      <c r="D716" s="202">
        <f>D615</f>
        <v>725968</v>
      </c>
      <c r="E716" s="202">
        <f>E623</f>
        <v>1641577.4638271281</v>
      </c>
      <c r="F716" s="202">
        <f>F624</f>
        <v>174773.23930275234</v>
      </c>
      <c r="G716" s="202">
        <f>G625</f>
        <v>391455.0453341314</v>
      </c>
      <c r="H716" s="202">
        <f>H628</f>
        <v>318736.04246709216</v>
      </c>
      <c r="I716" s="202">
        <f>I629</f>
        <v>370382.992640574</v>
      </c>
      <c r="J716" s="202">
        <f>J630</f>
        <v>114104.64772851313</v>
      </c>
      <c r="K716" s="202">
        <f>K644</f>
        <v>3037946.5384214525</v>
      </c>
      <c r="L716" s="202">
        <f>L647</f>
        <v>493801.44123306999</v>
      </c>
      <c r="M716" s="202">
        <f>C648</f>
        <v>6421219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023</v>
      </c>
      <c r="C2" s="11" t="str">
        <f>SUBSTITUTE(LEFT(data!C98,49),",","")</f>
        <v>Three Rivers Hospital</v>
      </c>
      <c r="D2" s="11" t="str">
        <f>LEFT(data!C99, 49)</f>
        <v>507 Hospital Way P.O. Box 577</v>
      </c>
      <c r="E2" s="11" t="str">
        <f>LEFT(data!C100, 100)</f>
        <v>Brewster</v>
      </c>
      <c r="F2" s="11" t="str">
        <f>LEFT(data!C101, 2)</f>
        <v>WA</v>
      </c>
      <c r="G2" s="11" t="str">
        <f>LEFT(data!C102, 100)</f>
        <v>98812</v>
      </c>
      <c r="H2" s="11" t="str">
        <f>LEFT(data!C103, 100)</f>
        <v>Okanogan</v>
      </c>
      <c r="I2" s="11" t="str">
        <f>LEFT(data!C104, 49)</f>
        <v>J. Scott Graham</v>
      </c>
      <c r="J2" s="11" t="str">
        <f>LEFT(data!C105, 49)</f>
        <v>Jennifer Munson</v>
      </c>
      <c r="K2" s="11" t="str">
        <f>LEFT(data!C107, 49)</f>
        <v>(509) 689-2517</v>
      </c>
      <c r="L2" s="11" t="str">
        <f>LEFT(data!C108, 49)</f>
        <v>(509) 689-2086</v>
      </c>
      <c r="M2" s="11" t="str">
        <f>LEFT(data!C109, 49)</f>
        <v>Jeannette Ring</v>
      </c>
      <c r="N2" s="11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69" customFormat="1" ht="12.6" customHeight="1" x14ac:dyDescent="0.25">
      <c r="A2" s="12" t="str">
        <f>RIGHT(data!C97,3)</f>
        <v>023</v>
      </c>
      <c r="B2" s="200" t="str">
        <f>RIGHT(data!C96,4)</f>
        <v>2024</v>
      </c>
      <c r="C2" s="12" t="s">
        <v>1164</v>
      </c>
      <c r="D2" s="199">
        <f>ROUND(N(data!C181),0)</f>
        <v>595477</v>
      </c>
      <c r="E2" s="199">
        <f>ROUND(N(data!C182),0)</f>
        <v>-1533</v>
      </c>
      <c r="F2" s="199">
        <f>ROUND(N(data!C183),0)</f>
        <v>149395</v>
      </c>
      <c r="G2" s="199">
        <f>ROUND(N(data!C184),0)</f>
        <v>967774</v>
      </c>
      <c r="H2" s="199">
        <f>ROUND(N(data!C185),0)</f>
        <v>12317</v>
      </c>
      <c r="I2" s="199">
        <f>ROUND(N(data!C186),0)</f>
        <v>175044</v>
      </c>
      <c r="J2" s="199">
        <f>ROUND(N(data!C187)+N(data!C188),0)</f>
        <v>7908</v>
      </c>
      <c r="K2" s="199">
        <f>ROUND(N(data!C191),0)</f>
        <v>208493</v>
      </c>
      <c r="L2" s="199">
        <f>ROUND(N(data!C192),0)</f>
        <v>0</v>
      </c>
      <c r="M2" s="199">
        <f>ROUND(N(data!C195),0)</f>
        <v>165068</v>
      </c>
      <c r="N2" s="199">
        <f>ROUND(N(data!C196),0)</f>
        <v>105813</v>
      </c>
      <c r="O2" s="199">
        <f>ROUND(N(data!C204),0)</f>
        <v>31183</v>
      </c>
      <c r="P2" s="199" t="e">
        <f>ROUND(N(data!#REF!),0)</f>
        <v>#REF!</v>
      </c>
      <c r="Q2" s="199">
        <f>ROUND(N(data!C201),0)</f>
        <v>0</v>
      </c>
      <c r="R2" s="199" t="e">
        <f>ROUND(N(data!#REF!),0)</f>
        <v>#REF!</v>
      </c>
      <c r="S2" s="199">
        <f>ROUND(N(data!C205),0)</f>
        <v>0</v>
      </c>
      <c r="T2" s="199">
        <f>ROUND(N(data!B211),0)</f>
        <v>10750</v>
      </c>
      <c r="U2" s="199">
        <f>ROUND(N(data!C211),0)</f>
        <v>0</v>
      </c>
      <c r="V2" s="199">
        <f>ROUND(N(data!D211),0)</f>
        <v>0</v>
      </c>
      <c r="W2" s="199">
        <f>ROUND(N(data!B212),0)</f>
        <v>292948</v>
      </c>
      <c r="X2" s="199">
        <f>ROUND(N(data!C212),0)</f>
        <v>0</v>
      </c>
      <c r="Y2" s="199">
        <f>ROUND(N(data!D212),0)</f>
        <v>0</v>
      </c>
      <c r="Z2" s="199">
        <f>ROUND(N(data!B213),0)</f>
        <v>3800558</v>
      </c>
      <c r="AA2" s="199">
        <f>ROUND(N(data!C213),0)</f>
        <v>15835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1660986</v>
      </c>
      <c r="AG2" s="199">
        <f>ROUND(N(data!C215),0)</f>
        <v>0</v>
      </c>
      <c r="AH2" s="199">
        <f>ROUND(N(data!D215),0)</f>
        <v>0</v>
      </c>
      <c r="AI2" s="199">
        <f>ROUND(N(data!B216),0)</f>
        <v>5570732</v>
      </c>
      <c r="AJ2" s="199">
        <f>ROUND(N(data!C216),0)</f>
        <v>179042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144768</v>
      </c>
      <c r="AS2" s="199">
        <f>ROUND(N(data!C219),0)</f>
        <v>24633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280880</v>
      </c>
      <c r="AY2" s="199">
        <f>ROUND(N(data!C225),0)</f>
        <v>5457</v>
      </c>
      <c r="AZ2" s="199">
        <f>ROUND(N(data!D225),0)</f>
        <v>0</v>
      </c>
      <c r="BA2" s="199">
        <f>ROUND(N(data!B226),0)</f>
        <v>3686537</v>
      </c>
      <c r="BB2" s="199">
        <f>ROUND(N(data!C226),0)</f>
        <v>18671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1377686</v>
      </c>
      <c r="BH2" s="199">
        <f>ROUND(N(data!C228),0)</f>
        <v>27811</v>
      </c>
      <c r="BI2" s="199">
        <f>ROUND(N(data!D228),0)</f>
        <v>0</v>
      </c>
      <c r="BJ2" s="199">
        <f>ROUND(N(data!B229),0)</f>
        <v>4679617</v>
      </c>
      <c r="BK2" s="199">
        <f>ROUND(N(data!C229),0)</f>
        <v>497525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1777347</v>
      </c>
      <c r="BW2" s="199">
        <f>ROUND(N(data!C240),0)</f>
        <v>1305664</v>
      </c>
      <c r="BX2" s="199">
        <f>ROUND(N(data!C241),0)</f>
        <v>631452</v>
      </c>
      <c r="BY2" s="199">
        <f>ROUND(N(data!C242),0)</f>
        <v>0</v>
      </c>
      <c r="BZ2" s="199">
        <f>ROUND(N(data!C243),0)</f>
        <v>0</v>
      </c>
      <c r="CA2" s="199">
        <f>ROUND(N(data!C244),0)</f>
        <v>2226151</v>
      </c>
      <c r="CB2" s="199">
        <f>ROUND(N(data!C247),0)</f>
        <v>308</v>
      </c>
      <c r="CC2" s="199">
        <f>ROUND(N(data!C249),0)</f>
        <v>4632</v>
      </c>
      <c r="CD2" s="199">
        <f>ROUND(N(data!C250),0)</f>
        <v>615244</v>
      </c>
      <c r="CE2" s="199">
        <f>ROUND(N(data!C254)+N(data!C255),0)</f>
        <v>54454</v>
      </c>
      <c r="CF2" s="199">
        <f>ROUND(N(data!D237),0)</f>
        <v>1418633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69" customFormat="1" ht="12.6" customHeight="1" x14ac:dyDescent="0.25">
      <c r="A2" s="12" t="str">
        <f>RIGHT(data!C97,3)</f>
        <v>023</v>
      </c>
      <c r="B2" s="12" t="str">
        <f>RIGHT(data!C96,4)</f>
        <v>2024</v>
      </c>
      <c r="C2" s="12" t="s">
        <v>1164</v>
      </c>
      <c r="D2" s="198">
        <f>ROUND(N(data!C127),0)</f>
        <v>128</v>
      </c>
      <c r="E2" s="198">
        <f>ROUND(N(data!C128),0)</f>
        <v>34</v>
      </c>
      <c r="F2" s="198">
        <f>ROUND(N(data!C129),0)</f>
        <v>0</v>
      </c>
      <c r="G2" s="198">
        <f>ROUND(N(data!C130),0)</f>
        <v>0</v>
      </c>
      <c r="H2" s="198">
        <f>ROUND(N(data!D127),0)</f>
        <v>559</v>
      </c>
      <c r="I2" s="198">
        <f>ROUND(N(data!D128),0)</f>
        <v>349</v>
      </c>
      <c r="J2" s="198">
        <f>ROUND(N(data!D129),0)</f>
        <v>0</v>
      </c>
      <c r="K2" s="198">
        <f>ROUND(N(data!D130),0)</f>
        <v>0</v>
      </c>
      <c r="L2" s="198">
        <f>ROUND(N(data!C132),0)</f>
        <v>2</v>
      </c>
      <c r="M2" s="198">
        <f>ROUND(N(data!C133),0)</f>
        <v>0</v>
      </c>
      <c r="N2" s="198">
        <f>ROUND(N(data!C134),0)</f>
        <v>18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5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0</v>
      </c>
      <c r="Y2" s="198">
        <f>ROUND(N(data!B154),0)</f>
        <v>69</v>
      </c>
      <c r="Z2" s="198">
        <f>ROUND(N(data!B155),0)</f>
        <v>301</v>
      </c>
      <c r="AA2" s="198">
        <f>ROUND(N(data!B156),0)</f>
        <v>0</v>
      </c>
      <c r="AB2" s="198">
        <f>ROUND(N(data!B157),0)</f>
        <v>1788488</v>
      </c>
      <c r="AC2" s="198">
        <f>ROUND(N(data!B158),0)</f>
        <v>11742347</v>
      </c>
      <c r="AD2" s="198">
        <f>ROUND(N(data!C154),0)</f>
        <v>11</v>
      </c>
      <c r="AE2" s="198">
        <f>ROUND(N(data!C155),0)</f>
        <v>48</v>
      </c>
      <c r="AF2" s="198">
        <f>ROUND(N(data!C156),0)</f>
        <v>0</v>
      </c>
      <c r="AG2" s="198">
        <f>ROUND(N(data!C157),0)</f>
        <v>285207</v>
      </c>
      <c r="AH2" s="198">
        <f>ROUND(N(data!C158),0)</f>
        <v>1872534</v>
      </c>
      <c r="AI2" s="198">
        <f>ROUND(N(data!D154),0)</f>
        <v>48</v>
      </c>
      <c r="AJ2" s="198">
        <f>ROUND(N(data!D155),0)</f>
        <v>210</v>
      </c>
      <c r="AK2" s="198">
        <f>ROUND(N(data!D156),0)</f>
        <v>0</v>
      </c>
      <c r="AL2" s="198">
        <f>ROUND(N(data!D157),0)</f>
        <v>1247782</v>
      </c>
      <c r="AM2" s="198">
        <f>ROUND(N(data!D158),0)</f>
        <v>8192335</v>
      </c>
      <c r="AN2" s="198">
        <f>ROUND(N(data!B160),0)</f>
        <v>27</v>
      </c>
      <c r="AO2" s="198">
        <f>ROUND(N(data!B161),0)</f>
        <v>279</v>
      </c>
      <c r="AP2" s="198">
        <f>ROUND(N(data!B162),0)</f>
        <v>0</v>
      </c>
      <c r="AQ2" s="198">
        <f>ROUND(N(data!B163),0)</f>
        <v>440188</v>
      </c>
      <c r="AR2" s="198">
        <f>ROUND(N(data!B164),0)</f>
        <v>0</v>
      </c>
      <c r="AS2" s="198">
        <f>ROUND(N(data!C160),0)</f>
        <v>4</v>
      </c>
      <c r="AT2" s="198">
        <f>ROUND(N(data!C161),0)</f>
        <v>45</v>
      </c>
      <c r="AU2" s="198">
        <f>ROUND(N(data!C162),0)</f>
        <v>0</v>
      </c>
      <c r="AV2" s="198">
        <f>ROUND(N(data!C163),0)</f>
        <v>70998</v>
      </c>
      <c r="AW2" s="198">
        <f>ROUND(N(data!C164),0)</f>
        <v>0</v>
      </c>
      <c r="AX2" s="198">
        <f>ROUND(N(data!D160),0)</f>
        <v>3</v>
      </c>
      <c r="AY2" s="198">
        <f>ROUND(N(data!D161),0)</f>
        <v>25</v>
      </c>
      <c r="AZ2" s="198">
        <f>ROUND(N(data!D162),0)</f>
        <v>0</v>
      </c>
      <c r="BA2" s="198">
        <f>ROUND(N(data!D163),0)</f>
        <v>39443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3615409</v>
      </c>
      <c r="BS2" s="198">
        <f>ROUND(N(data!C173),0)</f>
        <v>1122100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N20" sqref="N20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197" t="s">
        <v>1330</v>
      </c>
      <c r="CR1" s="197" t="s">
        <v>1331</v>
      </c>
      <c r="CS1" s="197" t="s">
        <v>1332</v>
      </c>
      <c r="CT1" s="197" t="s">
        <v>1333</v>
      </c>
      <c r="CU1" s="197" t="s">
        <v>1334</v>
      </c>
      <c r="CV1" s="197" t="s">
        <v>1335</v>
      </c>
      <c r="CW1" s="197" t="s">
        <v>1336</v>
      </c>
      <c r="CX1" s="197" t="s">
        <v>1337</v>
      </c>
      <c r="CY1" s="197" t="s">
        <v>1338</v>
      </c>
      <c r="CZ1" s="197" t="s">
        <v>1339</v>
      </c>
      <c r="DA1" s="197" t="s">
        <v>1340</v>
      </c>
      <c r="DB1" s="197" t="s">
        <v>1341</v>
      </c>
      <c r="DC1" s="197" t="s">
        <v>1342</v>
      </c>
      <c r="DD1" s="197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69" customFormat="1" ht="12.6" customHeight="1" x14ac:dyDescent="0.25">
      <c r="A2" s="199" t="str">
        <f>RIGHT(data!C97,3)</f>
        <v>023</v>
      </c>
      <c r="B2" s="200" t="str">
        <f>RIGHT(data!C96,4)</f>
        <v>2024</v>
      </c>
      <c r="C2" s="12" t="s">
        <v>1164</v>
      </c>
      <c r="D2" s="198">
        <f>ROUND(N(data!C266),0)</f>
        <v>5179168</v>
      </c>
      <c r="E2" s="198">
        <f>ROUND(N(data!C267),0)</f>
        <v>0</v>
      </c>
      <c r="F2" s="198">
        <f>ROUND(N(data!C268),0)</f>
        <v>8849052</v>
      </c>
      <c r="G2" s="198">
        <f>ROUND(N(data!C269),0)</f>
        <v>4030000</v>
      </c>
      <c r="H2" s="198">
        <f>ROUND(N(data!C270),0)</f>
        <v>0</v>
      </c>
      <c r="I2" s="198">
        <f>ROUND(N(data!C271),0)</f>
        <v>117219</v>
      </c>
      <c r="J2" s="198">
        <f>ROUND(N(data!C272),0)</f>
        <v>0</v>
      </c>
      <c r="K2" s="198">
        <f>ROUND(N(data!C273),0)</f>
        <v>299023</v>
      </c>
      <c r="L2" s="198">
        <f>ROUND(N(data!C274),0)</f>
        <v>269162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10750</v>
      </c>
      <c r="R2" s="198">
        <f>ROUND(N(data!C284),0)</f>
        <v>292948</v>
      </c>
      <c r="S2" s="198">
        <f>ROUND(N(data!C285),0)</f>
        <v>3816393</v>
      </c>
      <c r="T2" s="198">
        <f>ROUND(N(data!C286),0)</f>
        <v>0</v>
      </c>
      <c r="U2" s="198">
        <f>ROUND(N(data!C287),0)</f>
        <v>1660986</v>
      </c>
      <c r="V2" s="198">
        <f>ROUND(N(data!C288),0)</f>
        <v>7071619</v>
      </c>
      <c r="W2" s="198">
        <f>ROUND(N(data!C289),0)</f>
        <v>0</v>
      </c>
      <c r="X2" s="198">
        <f>ROUND(N(data!C290),0)</f>
        <v>169401</v>
      </c>
      <c r="Y2" s="198">
        <f>ROUND(N(data!C291),0)</f>
        <v>0</v>
      </c>
      <c r="Z2" s="198">
        <f>ROUND(N(data!C292),0)</f>
        <v>11114488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1436749</v>
      </c>
      <c r="AK2" s="198">
        <f>ROUND(N(data!C316),0)</f>
        <v>647765</v>
      </c>
      <c r="AL2" s="198">
        <f>ROUND(N(data!C317),0)</f>
        <v>0</v>
      </c>
      <c r="AM2" s="198">
        <f>ROUND(N(data!C318),0)</f>
        <v>0</v>
      </c>
      <c r="AN2" s="198">
        <f>ROUND(N(data!C319),0)</f>
        <v>54530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161041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299091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10153098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101.4</v>
      </c>
      <c r="BL2" s="198">
        <f>ROUND(N(data!C358),0)</f>
        <v>3872106</v>
      </c>
      <c r="BM2" s="198">
        <f>ROUND(N(data!C359),0)</f>
        <v>21807216</v>
      </c>
      <c r="BN2" s="198">
        <f>ROUND(N(data!C363),0)</f>
        <v>5940614</v>
      </c>
      <c r="BO2" s="198">
        <f>ROUND(N(data!C364),0)</f>
        <v>560380</v>
      </c>
      <c r="BP2" s="198">
        <f>ROUND(N(data!C365),0)</f>
        <v>54454</v>
      </c>
      <c r="BQ2" s="198">
        <f>ROUND(N(data!D381),0)</f>
        <v>648124</v>
      </c>
      <c r="BR2" s="198">
        <f>ROUND(N(data!C370),0)</f>
        <v>53559</v>
      </c>
      <c r="BS2" s="198">
        <f>ROUND(N(data!C371),0)</f>
        <v>485397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109168</v>
      </c>
      <c r="CC2" s="198">
        <f>ROUND(N(data!C382),0)</f>
        <v>3113557</v>
      </c>
      <c r="CD2" s="198">
        <f>ROUND(N(data!C389),0)</f>
        <v>8380691</v>
      </c>
      <c r="CE2" s="198">
        <f>ROUND(N(data!C390),0)</f>
        <v>1906382</v>
      </c>
      <c r="CF2" s="198">
        <f>ROUND(N(data!C391),0)</f>
        <v>4005628</v>
      </c>
      <c r="CG2" s="198">
        <f>ROUND(N(data!C392),0)</f>
        <v>1849060</v>
      </c>
      <c r="CH2" s="198">
        <f>ROUND(N(data!C393),0)</f>
        <v>237542</v>
      </c>
      <c r="CI2" s="198">
        <f>ROUND(N(data!C394),0)</f>
        <v>1634564</v>
      </c>
      <c r="CJ2" s="198">
        <f>ROUND(N(data!C395),0)</f>
        <v>549464</v>
      </c>
      <c r="CK2" s="198">
        <f>ROUND(N(data!C396),0)</f>
        <v>208493</v>
      </c>
      <c r="CL2" s="198">
        <f>ROUND(N(data!C397),0)</f>
        <v>270881</v>
      </c>
      <c r="CM2" s="198">
        <f>ROUND(N(data!C398),0)</f>
        <v>147801</v>
      </c>
      <c r="CN2" s="198">
        <f>ROUND(N(data!C399),0)</f>
        <v>31183</v>
      </c>
      <c r="CO2" s="198">
        <f>ROUND(N(data!C362),0)</f>
        <v>1418633</v>
      </c>
      <c r="CP2" s="198">
        <f>ROUND(N(data!D415),0)</f>
        <v>1343788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667604</v>
      </c>
      <c r="CY2" s="52">
        <f>ROUND(N(data!C409),0)</f>
        <v>0</v>
      </c>
      <c r="CZ2" s="52">
        <f>ROUND(N(data!C410),0)</f>
        <v>58094</v>
      </c>
      <c r="DA2" s="52">
        <f>ROUND(N(data!C411),0)</f>
        <v>131553</v>
      </c>
      <c r="DB2" s="52">
        <f>ROUND(N(data!C412),0)</f>
        <v>0</v>
      </c>
      <c r="DC2" s="52">
        <f>ROUND(N(data!C413),0)</f>
        <v>0</v>
      </c>
      <c r="DD2" s="52">
        <f>ROUND(N(data!C414),0)</f>
        <v>486537</v>
      </c>
      <c r="DE2" s="52">
        <f>ROUND(N(data!C419),0)</f>
        <v>0</v>
      </c>
      <c r="DF2" s="198">
        <f>ROUND(N(data!D420),0)</f>
        <v>171756</v>
      </c>
      <c r="DG2" s="198">
        <f>ROUND(N(data!C422),0)</f>
        <v>0</v>
      </c>
      <c r="DH2" s="198">
        <f>ROUND(N(data!C423),0)</f>
        <v>0</v>
      </c>
    </row>
  </sheetData>
  <sheetProtection algorithmName="SHA-512" hashValue="BWRkkFDRr95y8meH5Q+uhPciKzq139/s9u1zbpTqybhX+jEQyykIIGP1meltCN6k160pYl5Oy/c3gUWX44j0PA==" saltValue="MpFiTogGk77eAd/AyswYD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023</v>
      </c>
      <c r="B2" s="200" t="str">
        <f>RIGHT(data!$C$96,4)</f>
        <v>2024</v>
      </c>
      <c r="C2" s="12" t="str">
        <f>data!C$55</f>
        <v>6010</v>
      </c>
      <c r="D2" s="12" t="s">
        <v>1164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023</v>
      </c>
      <c r="B3" s="200" t="str">
        <f>RIGHT(data!$C$96,4)</f>
        <v>2024</v>
      </c>
      <c r="C3" s="12" t="str">
        <f>data!D$55</f>
        <v>6030</v>
      </c>
      <c r="D3" s="12" t="s">
        <v>1164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023</v>
      </c>
      <c r="B4" s="200" t="str">
        <f>RIGHT(data!$C$96,4)</f>
        <v>2024</v>
      </c>
      <c r="C4" s="12" t="str">
        <f>data!E$55</f>
        <v>6070</v>
      </c>
      <c r="D4" s="12" t="s">
        <v>1164</v>
      </c>
      <c r="E4" s="198">
        <f>ROUND(N(data!E59), 0)</f>
        <v>559</v>
      </c>
      <c r="F4" s="271">
        <f>ROUND(N(data!E60), 2)</f>
        <v>8.4700000000000006</v>
      </c>
      <c r="G4" s="198">
        <f>ROUND(N(data!E61), 0)</f>
        <v>742374</v>
      </c>
      <c r="H4" s="198">
        <f>ROUND(N(data!E62), 0)</f>
        <v>168870</v>
      </c>
      <c r="I4" s="198">
        <f>ROUND(N(data!E63), 0)</f>
        <v>128503</v>
      </c>
      <c r="J4" s="198">
        <f>ROUND(N(data!E64), 0)</f>
        <v>23118</v>
      </c>
      <c r="K4" s="198">
        <f>ROUND(N(data!E65), 0)</f>
        <v>1833</v>
      </c>
      <c r="L4" s="198">
        <f>ROUND(N(data!E66), 0)</f>
        <v>0</v>
      </c>
      <c r="M4" s="198">
        <f>ROUND(N(data!E67), 0)</f>
        <v>46133</v>
      </c>
      <c r="N4" s="198">
        <f>ROUND(N(data!E68), 0)</f>
        <v>14885</v>
      </c>
      <c r="O4" s="198">
        <f>ROUND(N(data!E69), 0)</f>
        <v>36000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13349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22651</v>
      </c>
      <c r="AD4" s="198">
        <f>ROUND(N(data!E84), 0)</f>
        <v>0</v>
      </c>
      <c r="AE4" s="198">
        <f>ROUND(N(data!E89), 0)</f>
        <v>1757714</v>
      </c>
      <c r="AF4" s="198">
        <f>ROUND(N(data!E87), 0)</f>
        <v>1684151</v>
      </c>
      <c r="AG4" s="198">
        <f>ROUND(N(data!E90), 0)</f>
        <v>4673</v>
      </c>
      <c r="AH4" s="198">
        <f>ROUND(N(data!E91), 0)</f>
        <v>1572</v>
      </c>
      <c r="AI4" s="198">
        <f>ROUND(N(data!E92), 0)</f>
        <v>1310</v>
      </c>
      <c r="AJ4" s="198">
        <f>ROUND(N(data!E93), 0)</f>
        <v>4374</v>
      </c>
      <c r="AK4" s="271">
        <f>ROUND(N(data!E94), 2)</f>
        <v>7.88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023</v>
      </c>
      <c r="B5" s="200" t="str">
        <f>RIGHT(data!$C$96,4)</f>
        <v>2024</v>
      </c>
      <c r="C5" s="12" t="str">
        <f>data!F$55</f>
        <v>6100</v>
      </c>
      <c r="D5" s="12" t="s">
        <v>1164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023</v>
      </c>
      <c r="B6" s="200" t="str">
        <f>RIGHT(data!$C$96,4)</f>
        <v>2024</v>
      </c>
      <c r="C6" s="12" t="str">
        <f>data!G$55</f>
        <v>6120</v>
      </c>
      <c r="D6" s="12" t="s">
        <v>1164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023</v>
      </c>
      <c r="B7" s="200" t="str">
        <f>RIGHT(data!$C$96,4)</f>
        <v>2024</v>
      </c>
      <c r="C7" s="12" t="str">
        <f>data!H$55</f>
        <v>6140</v>
      </c>
      <c r="D7" s="12" t="s">
        <v>1164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023</v>
      </c>
      <c r="B8" s="200" t="str">
        <f>RIGHT(data!$C$96,4)</f>
        <v>2024</v>
      </c>
      <c r="C8" s="12" t="str">
        <f>data!I$55</f>
        <v>6150</v>
      </c>
      <c r="D8" s="12" t="s">
        <v>1164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023</v>
      </c>
      <c r="B9" s="200" t="str">
        <f>RIGHT(data!$C$96,4)</f>
        <v>2024</v>
      </c>
      <c r="C9" s="12" t="str">
        <f>data!J$55</f>
        <v>6170</v>
      </c>
      <c r="D9" s="12" t="s">
        <v>1164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023</v>
      </c>
      <c r="B10" s="200" t="str">
        <f>RIGHT(data!$C$96,4)</f>
        <v>2024</v>
      </c>
      <c r="C10" s="12" t="str">
        <f>data!K$55</f>
        <v>6200</v>
      </c>
      <c r="D10" s="12" t="s">
        <v>1164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023</v>
      </c>
      <c r="B11" s="200" t="str">
        <f>RIGHT(data!$C$96,4)</f>
        <v>2024</v>
      </c>
      <c r="C11" s="12" t="str">
        <f>data!L$55</f>
        <v>6210</v>
      </c>
      <c r="D11" s="12" t="s">
        <v>1164</v>
      </c>
      <c r="E11" s="198">
        <f>ROUND(N(data!L59), 0)</f>
        <v>349</v>
      </c>
      <c r="F11" s="271">
        <f>ROUND(N(data!L60), 2)</f>
        <v>5.29</v>
      </c>
      <c r="G11" s="198">
        <f>ROUND(N(data!L61), 0)</f>
        <v>463486</v>
      </c>
      <c r="H11" s="198">
        <f>ROUND(N(data!L62), 0)</f>
        <v>105431</v>
      </c>
      <c r="I11" s="198">
        <f>ROUND(N(data!L63), 0)</f>
        <v>80228</v>
      </c>
      <c r="J11" s="198">
        <f>ROUND(N(data!L64), 0)</f>
        <v>14433</v>
      </c>
      <c r="K11" s="198">
        <f>ROUND(N(data!L65), 0)</f>
        <v>1144</v>
      </c>
      <c r="L11" s="198">
        <f>ROUND(N(data!L66), 0)</f>
        <v>0</v>
      </c>
      <c r="M11" s="198">
        <f>ROUND(N(data!L67), 0)</f>
        <v>28807</v>
      </c>
      <c r="N11" s="198">
        <f>ROUND(N(data!L68), 0)</f>
        <v>9293</v>
      </c>
      <c r="O11" s="198">
        <f>ROUND(N(data!L69), 0)</f>
        <v>22476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8334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14142</v>
      </c>
      <c r="AD11" s="198">
        <f>ROUND(N(data!L84), 0)</f>
        <v>0</v>
      </c>
      <c r="AE11" s="198">
        <f>ROUND(N(data!L89), 0)</f>
        <v>550629</v>
      </c>
      <c r="AF11" s="198">
        <f>ROUND(N(data!L87), 0)</f>
        <v>550629</v>
      </c>
      <c r="AG11" s="198">
        <f>ROUND(N(data!L90), 0)</f>
        <v>2918</v>
      </c>
      <c r="AH11" s="198">
        <f>ROUND(N(data!L91), 0)</f>
        <v>981</v>
      </c>
      <c r="AI11" s="198">
        <f>ROUND(N(data!L92), 0)</f>
        <v>818</v>
      </c>
      <c r="AJ11" s="198">
        <f>ROUND(N(data!L93), 0)</f>
        <v>2731</v>
      </c>
      <c r="AK11" s="271">
        <f>ROUND(N(data!L94), 2)</f>
        <v>4.92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023</v>
      </c>
      <c r="B12" s="200" t="str">
        <f>RIGHT(data!$C$96,4)</f>
        <v>2024</v>
      </c>
      <c r="C12" s="12" t="str">
        <f>data!M$55</f>
        <v>6330</v>
      </c>
      <c r="D12" s="12" t="s">
        <v>1164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023</v>
      </c>
      <c r="B13" s="200" t="str">
        <f>RIGHT(data!$C$96,4)</f>
        <v>2024</v>
      </c>
      <c r="C13" s="12" t="str">
        <f>data!N$55</f>
        <v>6400</v>
      </c>
      <c r="D13" s="12" t="s">
        <v>1164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023</v>
      </c>
      <c r="B14" s="200" t="str">
        <f>RIGHT(data!$C$96,4)</f>
        <v>2024</v>
      </c>
      <c r="C14" s="12" t="str">
        <f>data!O$55</f>
        <v>7010</v>
      </c>
      <c r="D14" s="12" t="s">
        <v>1164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023</v>
      </c>
      <c r="B15" s="200" t="str">
        <f>RIGHT(data!$C$96,4)</f>
        <v>2024</v>
      </c>
      <c r="C15" s="12" t="str">
        <f>data!P$55</f>
        <v>7020</v>
      </c>
      <c r="D15" s="12" t="s">
        <v>1164</v>
      </c>
      <c r="E15" s="198">
        <f>ROUND(N(data!P59), 0)</f>
        <v>16805</v>
      </c>
      <c r="F15" s="271">
        <f>ROUND(N(data!P60), 2)</f>
        <v>2.88</v>
      </c>
      <c r="G15" s="198">
        <f>ROUND(N(data!P61), 0)</f>
        <v>283153</v>
      </c>
      <c r="H15" s="198">
        <f>ROUND(N(data!P62), 0)</f>
        <v>64410</v>
      </c>
      <c r="I15" s="198">
        <f>ROUND(N(data!P63), 0)</f>
        <v>151300</v>
      </c>
      <c r="J15" s="198">
        <f>ROUND(N(data!P64), 0)</f>
        <v>556817</v>
      </c>
      <c r="K15" s="198">
        <f>ROUND(N(data!P65), 0)</f>
        <v>0</v>
      </c>
      <c r="L15" s="198">
        <f>ROUND(N(data!P66), 0)</f>
        <v>0</v>
      </c>
      <c r="M15" s="198">
        <f>ROUND(N(data!P67), 0)</f>
        <v>48740</v>
      </c>
      <c r="N15" s="198">
        <f>ROUND(N(data!P68), 0)</f>
        <v>114177</v>
      </c>
      <c r="O15" s="198">
        <f>ROUND(N(data!P69), 0)</f>
        <v>12961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10528</v>
      </c>
      <c r="X15" s="198">
        <f>ROUND(N(data!P78), 0)</f>
        <v>0</v>
      </c>
      <c r="Y15" s="198">
        <f>ROUND(N(data!P79), 0)</f>
        <v>0</v>
      </c>
      <c r="Z15" s="198">
        <f>ROUND(N(data!P80), 0)</f>
        <v>1583</v>
      </c>
      <c r="AA15" s="198">
        <f>ROUND(N(data!P81), 0)</f>
        <v>0</v>
      </c>
      <c r="AB15" s="198">
        <f>ROUND(N(data!P82), 0)</f>
        <v>0</v>
      </c>
      <c r="AC15" s="198">
        <f>ROUND(N(data!P83), 0)</f>
        <v>850</v>
      </c>
      <c r="AD15" s="198">
        <f>ROUND(N(data!P84), 0)</f>
        <v>0</v>
      </c>
      <c r="AE15" s="198">
        <f>ROUND(N(data!P89), 0)</f>
        <v>1838547</v>
      </c>
      <c r="AF15" s="198">
        <f>ROUND(N(data!P87), 0)</f>
        <v>175855</v>
      </c>
      <c r="AG15" s="198">
        <f>ROUND(N(data!P90), 0)</f>
        <v>4937</v>
      </c>
      <c r="AH15" s="198">
        <f>ROUND(N(data!P91), 0)</f>
        <v>0</v>
      </c>
      <c r="AI15" s="198">
        <f>ROUND(N(data!P92), 0)</f>
        <v>296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023</v>
      </c>
      <c r="B16" s="200" t="str">
        <f>RIGHT(data!$C$96,4)</f>
        <v>2024</v>
      </c>
      <c r="C16" s="12" t="str">
        <f>data!Q$55</f>
        <v>7030</v>
      </c>
      <c r="D16" s="12" t="s">
        <v>1164</v>
      </c>
      <c r="E16" s="198">
        <f>ROUND(N(data!Q59), 0)</f>
        <v>7246</v>
      </c>
      <c r="F16" s="271">
        <f>ROUND(N(data!Q60), 2)</f>
        <v>0.01</v>
      </c>
      <c r="G16" s="198">
        <f>ROUND(N(data!Q61), 0)</f>
        <v>1049</v>
      </c>
      <c r="H16" s="198">
        <f>ROUND(N(data!Q62), 0)</f>
        <v>239</v>
      </c>
      <c r="I16" s="198">
        <f>ROUND(N(data!Q63), 0)</f>
        <v>0</v>
      </c>
      <c r="J16" s="198">
        <f>ROUND(N(data!Q64), 0)</f>
        <v>1784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510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510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78494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4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023</v>
      </c>
      <c r="B17" s="200" t="str">
        <f>RIGHT(data!$C$96,4)</f>
        <v>2024</v>
      </c>
      <c r="C17" s="12" t="str">
        <f>data!R$55</f>
        <v>7040</v>
      </c>
      <c r="D17" s="12" t="s">
        <v>1164</v>
      </c>
      <c r="E17" s="198">
        <f>ROUND(N(data!R59), 0)</f>
        <v>18869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687446</v>
      </c>
      <c r="J17" s="198">
        <f>ROUND(N(data!R64), 0)</f>
        <v>8382</v>
      </c>
      <c r="K17" s="198">
        <f>ROUND(N(data!R65), 0)</f>
        <v>0</v>
      </c>
      <c r="L17" s="198">
        <f>ROUND(N(data!R66), 0)</f>
        <v>0</v>
      </c>
      <c r="M17" s="198">
        <f>ROUND(N(data!R67), 0)</f>
        <v>267</v>
      </c>
      <c r="N17" s="198">
        <f>ROUND(N(data!R68), 0)</f>
        <v>0</v>
      </c>
      <c r="O17" s="198">
        <f>ROUND(N(data!R69), 0)</f>
        <v>1753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1753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892020</v>
      </c>
      <c r="AF17" s="198">
        <f>ROUND(N(data!R87), 0)</f>
        <v>82090</v>
      </c>
      <c r="AG17" s="198">
        <f>ROUND(N(data!R90), 0)</f>
        <v>27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023</v>
      </c>
      <c r="B18" s="200" t="str">
        <f>RIGHT(data!$C$96,4)</f>
        <v>2024</v>
      </c>
      <c r="C18" s="12" t="str">
        <f>data!S$55</f>
        <v>7050</v>
      </c>
      <c r="D18" s="12" t="s">
        <v>1164</v>
      </c>
      <c r="E18" s="198">
        <f>ROUND(N(data!S59), 0)</f>
        <v>0</v>
      </c>
      <c r="F18" s="271">
        <f>ROUND(N(data!S60), 2)</f>
        <v>1.67</v>
      </c>
      <c r="G18" s="198">
        <f>ROUND(N(data!S61), 0)</f>
        <v>68817</v>
      </c>
      <c r="H18" s="198">
        <f>ROUND(N(data!S62), 0)</f>
        <v>15654</v>
      </c>
      <c r="I18" s="198">
        <f>ROUND(N(data!S63), 0)</f>
        <v>0</v>
      </c>
      <c r="J18" s="198">
        <f>ROUND(N(data!S64), 0)</f>
        <v>28691</v>
      </c>
      <c r="K18" s="198">
        <f>ROUND(N(data!S65), 0)</f>
        <v>0</v>
      </c>
      <c r="L18" s="198">
        <f>ROUND(N(data!S66), 0)</f>
        <v>0</v>
      </c>
      <c r="M18" s="198">
        <f>ROUND(N(data!S67), 0)</f>
        <v>20495</v>
      </c>
      <c r="N18" s="198">
        <f>ROUND(N(data!S68), 0)</f>
        <v>0</v>
      </c>
      <c r="O18" s="198">
        <f>ROUND(N(data!S69), 0)</f>
        <v>1716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1646</v>
      </c>
      <c r="X18" s="198">
        <f>ROUND(N(data!S78), 0)</f>
        <v>0</v>
      </c>
      <c r="Y18" s="198">
        <f>ROUND(N(data!S79), 0)</f>
        <v>0</v>
      </c>
      <c r="Z18" s="198">
        <f>ROUND(N(data!S80), 0)</f>
        <v>18</v>
      </c>
      <c r="AA18" s="198">
        <f>ROUND(N(data!S81), 0)</f>
        <v>0</v>
      </c>
      <c r="AB18" s="198">
        <f>ROUND(N(data!S82), 0)</f>
        <v>0</v>
      </c>
      <c r="AC18" s="198">
        <f>ROUND(N(data!S83), 0)</f>
        <v>52</v>
      </c>
      <c r="AD18" s="198">
        <f>ROUND(N(data!S84), 0)</f>
        <v>4506</v>
      </c>
      <c r="AE18" s="198">
        <f>ROUND(N(data!S89), 0)</f>
        <v>2459585</v>
      </c>
      <c r="AF18" s="198">
        <f>ROUND(N(data!S87), 0)</f>
        <v>360452</v>
      </c>
      <c r="AG18" s="198">
        <f>ROUND(N(data!S90), 0)</f>
        <v>2076</v>
      </c>
      <c r="AH18" s="198">
        <f>ROUND(N(data!S91), 0)</f>
        <v>0</v>
      </c>
      <c r="AI18" s="198">
        <f>ROUND(N(data!S92), 0)</f>
        <v>542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023</v>
      </c>
      <c r="B19" s="200" t="str">
        <f>RIGHT(data!$C$96,4)</f>
        <v>2024</v>
      </c>
      <c r="C19" s="12" t="str">
        <f>data!T$55</f>
        <v>7060</v>
      </c>
      <c r="D19" s="12" t="s">
        <v>1164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023</v>
      </c>
      <c r="B20" s="200" t="str">
        <f>RIGHT(data!$C$96,4)</f>
        <v>2024</v>
      </c>
      <c r="C20" s="12" t="str">
        <f>data!U$55</f>
        <v>7070</v>
      </c>
      <c r="D20" s="12" t="s">
        <v>1164</v>
      </c>
      <c r="E20" s="198">
        <f>ROUND(N(data!U59), 0)</f>
        <v>24827</v>
      </c>
      <c r="F20" s="271">
        <f>ROUND(N(data!U60), 2)</f>
        <v>5</v>
      </c>
      <c r="G20" s="198">
        <f>ROUND(N(data!U61), 0)</f>
        <v>424531</v>
      </c>
      <c r="H20" s="198">
        <f>ROUND(N(data!U62), 0)</f>
        <v>96569</v>
      </c>
      <c r="I20" s="198">
        <f>ROUND(N(data!U63), 0)</f>
        <v>8434</v>
      </c>
      <c r="J20" s="198">
        <f>ROUND(N(data!U64), 0)</f>
        <v>320263</v>
      </c>
      <c r="K20" s="198">
        <f>ROUND(N(data!U65), 0)</f>
        <v>0</v>
      </c>
      <c r="L20" s="198">
        <f>ROUND(N(data!U66), 0)</f>
        <v>88731</v>
      </c>
      <c r="M20" s="198">
        <f>ROUND(N(data!U67), 0)</f>
        <v>12311</v>
      </c>
      <c r="N20" s="198">
        <f>ROUND(N(data!U68), 0)</f>
        <v>8513</v>
      </c>
      <c r="O20" s="198">
        <f>ROUND(N(data!U69), 0)</f>
        <v>46514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37673</v>
      </c>
      <c r="X20" s="198">
        <f>ROUND(N(data!U78), 0)</f>
        <v>0</v>
      </c>
      <c r="Y20" s="198">
        <f>ROUND(N(data!U79), 0)</f>
        <v>0</v>
      </c>
      <c r="Z20" s="198">
        <f>ROUND(N(data!U80), 0)</f>
        <v>97</v>
      </c>
      <c r="AA20" s="198">
        <f>ROUND(N(data!U81), 0)</f>
        <v>0</v>
      </c>
      <c r="AB20" s="198">
        <f>ROUND(N(data!U82), 0)</f>
        <v>0</v>
      </c>
      <c r="AC20" s="198">
        <f>ROUND(N(data!U83), 0)</f>
        <v>8744</v>
      </c>
      <c r="AD20" s="198">
        <f>ROUND(N(data!U84), 0)</f>
        <v>0</v>
      </c>
      <c r="AE20" s="198">
        <f>ROUND(N(data!U89), 0)</f>
        <v>2310896</v>
      </c>
      <c r="AF20" s="198">
        <f>ROUND(N(data!U87), 0)</f>
        <v>178588</v>
      </c>
      <c r="AG20" s="198">
        <f>ROUND(N(data!U90), 0)</f>
        <v>1247</v>
      </c>
      <c r="AH20" s="198">
        <f>ROUND(N(data!U91), 0)</f>
        <v>0</v>
      </c>
      <c r="AI20" s="198">
        <f>ROUND(N(data!U92), 0)</f>
        <v>300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023</v>
      </c>
      <c r="B21" s="200" t="str">
        <f>RIGHT(data!$C$96,4)</f>
        <v>2024</v>
      </c>
      <c r="C21" s="12" t="str">
        <f>data!V$55</f>
        <v>7110</v>
      </c>
      <c r="D21" s="12" t="s">
        <v>1164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023</v>
      </c>
      <c r="B22" s="200" t="str">
        <f>RIGHT(data!$C$96,4)</f>
        <v>2024</v>
      </c>
      <c r="C22" s="12" t="str">
        <f>data!W$55</f>
        <v>7120</v>
      </c>
      <c r="D22" s="12" t="s">
        <v>1164</v>
      </c>
      <c r="E22" s="198">
        <f>ROUND(N(data!W59), 0)</f>
        <v>209</v>
      </c>
      <c r="F22" s="271">
        <f>ROUND(N(data!W60), 2)</f>
        <v>0.14000000000000001</v>
      </c>
      <c r="G22" s="198">
        <f>ROUND(N(data!W61), 0)</f>
        <v>12079</v>
      </c>
      <c r="H22" s="198">
        <f>ROUND(N(data!W62), 0)</f>
        <v>2748</v>
      </c>
      <c r="I22" s="198">
        <f>ROUND(N(data!W63), 0)</f>
        <v>13325</v>
      </c>
      <c r="J22" s="198">
        <f>ROUND(N(data!W64), 0)</f>
        <v>519</v>
      </c>
      <c r="K22" s="198">
        <f>ROUND(N(data!W65), 0)</f>
        <v>212</v>
      </c>
      <c r="L22" s="198">
        <f>ROUND(N(data!W66), 0)</f>
        <v>107452</v>
      </c>
      <c r="M22" s="198">
        <f>ROUND(N(data!W67), 0)</f>
        <v>750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836896</v>
      </c>
      <c r="AF22" s="198">
        <f>ROUND(N(data!W87), 0)</f>
        <v>4392</v>
      </c>
      <c r="AG22" s="198">
        <f>ROUND(N(data!W90), 0)</f>
        <v>76</v>
      </c>
      <c r="AH22" s="198">
        <f>ROUND(N(data!W91), 0)</f>
        <v>0</v>
      </c>
      <c r="AI22" s="198">
        <f>ROUND(N(data!W92), 0)</f>
        <v>33</v>
      </c>
      <c r="AJ22" s="198">
        <f>ROUND(N(data!W93), 0)</f>
        <v>148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023</v>
      </c>
      <c r="B23" s="200" t="str">
        <f>RIGHT(data!$C$96,4)</f>
        <v>2024</v>
      </c>
      <c r="C23" s="12" t="str">
        <f>data!X$55</f>
        <v>7130</v>
      </c>
      <c r="D23" s="12" t="s">
        <v>1164</v>
      </c>
      <c r="E23" s="198">
        <f>ROUND(N(data!X59), 0)</f>
        <v>1683</v>
      </c>
      <c r="F23" s="271">
        <f>ROUND(N(data!X60), 2)</f>
        <v>1.1100000000000001</v>
      </c>
      <c r="G23" s="198">
        <f>ROUND(N(data!X61), 0)</f>
        <v>97268</v>
      </c>
      <c r="H23" s="198">
        <f>ROUND(N(data!X62), 0)</f>
        <v>22126</v>
      </c>
      <c r="I23" s="198">
        <f>ROUND(N(data!X63), 0)</f>
        <v>107300</v>
      </c>
      <c r="J23" s="198">
        <f>ROUND(N(data!X64), 0)</f>
        <v>4185</v>
      </c>
      <c r="K23" s="198">
        <f>ROUND(N(data!X65), 0)</f>
        <v>1702</v>
      </c>
      <c r="L23" s="198">
        <f>ROUND(N(data!X66), 0)</f>
        <v>0</v>
      </c>
      <c r="M23" s="198">
        <f>ROUND(N(data!X67), 0)</f>
        <v>6032</v>
      </c>
      <c r="N23" s="198">
        <f>ROUND(N(data!X68), 0)</f>
        <v>0</v>
      </c>
      <c r="O23" s="198">
        <f>ROUND(N(data!X69), 0)</f>
        <v>74881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74881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2841053</v>
      </c>
      <c r="AF23" s="198">
        <f>ROUND(N(data!X87), 0)</f>
        <v>83572</v>
      </c>
      <c r="AG23" s="198">
        <f>ROUND(N(data!X90), 0)</f>
        <v>611</v>
      </c>
      <c r="AH23" s="198">
        <f>ROUND(N(data!X91), 0)</f>
        <v>0</v>
      </c>
      <c r="AI23" s="198">
        <f>ROUND(N(data!X92), 0)</f>
        <v>267</v>
      </c>
      <c r="AJ23" s="198">
        <f>ROUND(N(data!X93), 0)</f>
        <v>1193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023</v>
      </c>
      <c r="B24" s="200" t="str">
        <f>RIGHT(data!$C$96,4)</f>
        <v>2024</v>
      </c>
      <c r="C24" s="12" t="str">
        <f>data!Y$55</f>
        <v>7140</v>
      </c>
      <c r="D24" s="12" t="s">
        <v>1164</v>
      </c>
      <c r="E24" s="198">
        <f>ROUND(N(data!Y59), 0)</f>
        <v>4720</v>
      </c>
      <c r="F24" s="271">
        <f>ROUND(N(data!Y60), 2)</f>
        <v>3.13</v>
      </c>
      <c r="G24" s="198">
        <f>ROUND(N(data!Y61), 0)</f>
        <v>272790</v>
      </c>
      <c r="H24" s="198">
        <f>ROUND(N(data!Y62), 0)</f>
        <v>62052</v>
      </c>
      <c r="I24" s="198">
        <f>ROUND(N(data!Y63), 0)</f>
        <v>300924</v>
      </c>
      <c r="J24" s="198">
        <f>ROUND(N(data!Y64), 0)</f>
        <v>11735</v>
      </c>
      <c r="K24" s="198">
        <f>ROUND(N(data!Y65), 0)</f>
        <v>4775</v>
      </c>
      <c r="L24" s="198">
        <f>ROUND(N(data!Y66), 0)</f>
        <v>0</v>
      </c>
      <c r="M24" s="198">
        <f>ROUND(N(data!Y67), 0)</f>
        <v>16921</v>
      </c>
      <c r="N24" s="198">
        <f>ROUND(N(data!Y68), 0)</f>
        <v>872</v>
      </c>
      <c r="O24" s="198">
        <f>ROUND(N(data!Y69), 0)</f>
        <v>132761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132731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30</v>
      </c>
      <c r="AD24" s="198">
        <f>ROUND(N(data!Y84), 0)</f>
        <v>0</v>
      </c>
      <c r="AE24" s="198">
        <f>ROUND(N(data!Y89), 0)</f>
        <v>2724537</v>
      </c>
      <c r="AF24" s="198">
        <f>ROUND(N(data!Y87), 0)</f>
        <v>30248</v>
      </c>
      <c r="AG24" s="198">
        <f>ROUND(N(data!Y90), 0)</f>
        <v>1714</v>
      </c>
      <c r="AH24" s="198">
        <f>ROUND(N(data!Y91), 0)</f>
        <v>0</v>
      </c>
      <c r="AI24" s="198">
        <f>ROUND(N(data!Y92), 0)</f>
        <v>750</v>
      </c>
      <c r="AJ24" s="198">
        <f>ROUND(N(data!Y93), 0)</f>
        <v>3344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023</v>
      </c>
      <c r="B25" s="200" t="str">
        <f>RIGHT(data!$C$96,4)</f>
        <v>2024</v>
      </c>
      <c r="C25" s="12" t="str">
        <f>data!Z$55</f>
        <v>7150</v>
      </c>
      <c r="D25" s="12" t="s">
        <v>1164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023</v>
      </c>
      <c r="B26" s="200" t="str">
        <f>RIGHT(data!$C$96,4)</f>
        <v>2024</v>
      </c>
      <c r="C26" s="12" t="str">
        <f>data!AA$55</f>
        <v>7160</v>
      </c>
      <c r="D26" s="12" t="s">
        <v>1164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023</v>
      </c>
      <c r="B27" s="200" t="str">
        <f>RIGHT(data!$C$96,4)</f>
        <v>2024</v>
      </c>
      <c r="C27" s="12" t="str">
        <f>data!AB$55</f>
        <v>7170</v>
      </c>
      <c r="D27" s="12" t="s">
        <v>1164</v>
      </c>
      <c r="E27" s="198">
        <f>ROUND(N(data!AB59), 0)</f>
        <v>0</v>
      </c>
      <c r="F27" s="271">
        <f>ROUND(N(data!AB60), 2)</f>
        <v>0.99</v>
      </c>
      <c r="G27" s="198">
        <f>ROUND(N(data!AB61), 0)</f>
        <v>53606</v>
      </c>
      <c r="H27" s="198">
        <f>ROUND(N(data!AB62), 0)</f>
        <v>12194</v>
      </c>
      <c r="I27" s="198">
        <f>ROUND(N(data!AB63), 0)</f>
        <v>0</v>
      </c>
      <c r="J27" s="198">
        <f>ROUND(N(data!AB64), 0)</f>
        <v>448017</v>
      </c>
      <c r="K27" s="198">
        <f>ROUND(N(data!AB65), 0)</f>
        <v>0</v>
      </c>
      <c r="L27" s="198">
        <f>ROUND(N(data!AB66), 0)</f>
        <v>120447</v>
      </c>
      <c r="M27" s="198">
        <f>ROUND(N(data!AB67), 0)</f>
        <v>9922</v>
      </c>
      <c r="N27" s="198">
        <f>ROUND(N(data!AB68), 0)</f>
        <v>903</v>
      </c>
      <c r="O27" s="198">
        <f>ROUND(N(data!AB69), 0)</f>
        <v>34022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9075</v>
      </c>
      <c r="X27" s="198">
        <f>ROUND(N(data!AB78), 0)</f>
        <v>0</v>
      </c>
      <c r="Y27" s="198">
        <f>ROUND(N(data!AB79), 0)</f>
        <v>0</v>
      </c>
      <c r="Z27" s="198">
        <f>ROUND(N(data!AB80), 0)</f>
        <v>24645</v>
      </c>
      <c r="AA27" s="198">
        <f>ROUND(N(data!AB81), 0)</f>
        <v>0</v>
      </c>
      <c r="AB27" s="198">
        <f>ROUND(N(data!AB82), 0)</f>
        <v>0</v>
      </c>
      <c r="AC27" s="198">
        <f>ROUND(N(data!AB83), 0)</f>
        <v>302</v>
      </c>
      <c r="AD27" s="198">
        <f>ROUND(N(data!AB84), 0)</f>
        <v>959</v>
      </c>
      <c r="AE27" s="198">
        <f>ROUND(N(data!AB89), 0)</f>
        <v>1993001</v>
      </c>
      <c r="AF27" s="198">
        <f>ROUND(N(data!AB87), 0)</f>
        <v>498840</v>
      </c>
      <c r="AG27" s="198">
        <f>ROUND(N(data!AB90), 0)</f>
        <v>1005</v>
      </c>
      <c r="AH27" s="198">
        <f>ROUND(N(data!AB91), 0)</f>
        <v>0</v>
      </c>
      <c r="AI27" s="198">
        <f>ROUND(N(data!AB92), 0)</f>
        <v>84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023</v>
      </c>
      <c r="B28" s="200" t="str">
        <f>RIGHT(data!$C$96,4)</f>
        <v>2024</v>
      </c>
      <c r="C28" s="12" t="str">
        <f>data!AC$55</f>
        <v>7180</v>
      </c>
      <c r="D28" s="12" t="s">
        <v>1164</v>
      </c>
      <c r="E28" s="198">
        <f>ROUND(N(data!AC59), 0)</f>
        <v>443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40197</v>
      </c>
      <c r="K28" s="198">
        <f>ROUND(N(data!AC65), 0)</f>
        <v>0</v>
      </c>
      <c r="L28" s="198">
        <f>ROUND(N(data!AC66), 0)</f>
        <v>0</v>
      </c>
      <c r="M28" s="198">
        <f>ROUND(N(data!AC67), 0)</f>
        <v>2468</v>
      </c>
      <c r="N28" s="198">
        <f>ROUND(N(data!AC68), 0)</f>
        <v>4777</v>
      </c>
      <c r="O28" s="198">
        <f>ROUND(N(data!AC69), 0)</f>
        <v>9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9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159287</v>
      </c>
      <c r="AF28" s="198">
        <f>ROUND(N(data!AC87), 0)</f>
        <v>4585</v>
      </c>
      <c r="AG28" s="198">
        <f>ROUND(N(data!AC90), 0)</f>
        <v>250</v>
      </c>
      <c r="AH28" s="198">
        <f>ROUND(N(data!AC91), 0)</f>
        <v>0</v>
      </c>
      <c r="AI28" s="198">
        <f>ROUND(N(data!AC92), 0)</f>
        <v>394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023</v>
      </c>
      <c r="B29" s="200" t="str">
        <f>RIGHT(data!$C$96,4)</f>
        <v>2024</v>
      </c>
      <c r="C29" s="12" t="str">
        <f>data!AD$55</f>
        <v>7190</v>
      </c>
      <c r="D29" s="12" t="s">
        <v>1164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023</v>
      </c>
      <c r="B30" s="200" t="str">
        <f>RIGHT(data!$C$96,4)</f>
        <v>2024</v>
      </c>
      <c r="C30" s="12" t="str">
        <f>data!AE$55</f>
        <v>7200</v>
      </c>
      <c r="D30" s="12" t="s">
        <v>1164</v>
      </c>
      <c r="E30" s="198">
        <f>ROUND(N(data!AE59), 0)</f>
        <v>1841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74123</v>
      </c>
      <c r="J30" s="198">
        <f>ROUND(N(data!AE64), 0)</f>
        <v>426</v>
      </c>
      <c r="K30" s="198">
        <f>ROUND(N(data!AE65), 0)</f>
        <v>0</v>
      </c>
      <c r="L30" s="198">
        <f>ROUND(N(data!AE66), 0)</f>
        <v>0</v>
      </c>
      <c r="M30" s="198">
        <f>ROUND(N(data!AE67), 0)</f>
        <v>6052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246577</v>
      </c>
      <c r="AF30" s="198">
        <f>ROUND(N(data!AE87), 0)</f>
        <v>153503</v>
      </c>
      <c r="AG30" s="198">
        <f>ROUND(N(data!AE90), 0)</f>
        <v>613</v>
      </c>
      <c r="AH30" s="198">
        <f>ROUND(N(data!AE91), 0)</f>
        <v>0</v>
      </c>
      <c r="AI30" s="198">
        <f>ROUND(N(data!AE92), 0)</f>
        <v>126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023</v>
      </c>
      <c r="B31" s="200" t="str">
        <f>RIGHT(data!$C$96,4)</f>
        <v>2024</v>
      </c>
      <c r="C31" s="12" t="str">
        <f>data!AF$55</f>
        <v>7220</v>
      </c>
      <c r="D31" s="12" t="s">
        <v>1164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023</v>
      </c>
      <c r="B32" s="200" t="str">
        <f>RIGHT(data!$C$96,4)</f>
        <v>2024</v>
      </c>
      <c r="C32" s="12" t="str">
        <f>data!AG$55</f>
        <v>7230</v>
      </c>
      <c r="D32" s="12" t="s">
        <v>1164</v>
      </c>
      <c r="E32" s="198">
        <f>ROUND(N(data!AG59), 0)</f>
        <v>7085</v>
      </c>
      <c r="F32" s="271">
        <f>ROUND(N(data!AG60), 2)</f>
        <v>6.06</v>
      </c>
      <c r="G32" s="198">
        <f>ROUND(N(data!AG61), 0)</f>
        <v>497021</v>
      </c>
      <c r="H32" s="198">
        <f>ROUND(N(data!AG62), 0)</f>
        <v>113059</v>
      </c>
      <c r="I32" s="198">
        <f>ROUND(N(data!AG63), 0)</f>
        <v>2390647</v>
      </c>
      <c r="J32" s="198">
        <f>ROUND(N(data!AG64), 0)</f>
        <v>71926</v>
      </c>
      <c r="K32" s="198">
        <f>ROUND(N(data!AG65), 0)</f>
        <v>0</v>
      </c>
      <c r="L32" s="198">
        <f>ROUND(N(data!AG66), 0)</f>
        <v>0</v>
      </c>
      <c r="M32" s="198">
        <f>ROUND(N(data!AG67), 0)</f>
        <v>49914</v>
      </c>
      <c r="N32" s="198">
        <f>ROUND(N(data!AG68), 0)</f>
        <v>12903</v>
      </c>
      <c r="O32" s="198">
        <f>ROUND(N(data!AG69), 0)</f>
        <v>73417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10294</v>
      </c>
      <c r="X32" s="198">
        <f>ROUND(N(data!AG78), 0)</f>
        <v>0</v>
      </c>
      <c r="Y32" s="198">
        <f>ROUND(N(data!AG79), 0)</f>
        <v>0</v>
      </c>
      <c r="Z32" s="198">
        <f>ROUND(N(data!AG80), 0)</f>
        <v>56544</v>
      </c>
      <c r="AA32" s="198">
        <f>ROUND(N(data!AG81), 0)</f>
        <v>0</v>
      </c>
      <c r="AB32" s="198">
        <f>ROUND(N(data!AG82), 0)</f>
        <v>0</v>
      </c>
      <c r="AC32" s="198">
        <f>ROUND(N(data!AG83), 0)</f>
        <v>6579</v>
      </c>
      <c r="AD32" s="198">
        <f>ROUND(N(data!AG84), 0)</f>
        <v>0</v>
      </c>
      <c r="AE32" s="198">
        <f>ROUND(N(data!AG89), 0)</f>
        <v>5382341</v>
      </c>
      <c r="AF32" s="198">
        <f>ROUND(N(data!AG87), 0)</f>
        <v>52850</v>
      </c>
      <c r="AG32" s="198">
        <f>ROUND(N(data!AG90), 0)</f>
        <v>5056</v>
      </c>
      <c r="AH32" s="198">
        <f>ROUND(N(data!AG91), 0)</f>
        <v>0</v>
      </c>
      <c r="AI32" s="198">
        <f>ROUND(N(data!AG92), 0)</f>
        <v>2440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023</v>
      </c>
      <c r="B33" s="200" t="str">
        <f>RIGHT(data!$C$96,4)</f>
        <v>2024</v>
      </c>
      <c r="C33" s="12" t="str">
        <f>data!AH$55</f>
        <v>7240</v>
      </c>
      <c r="D33" s="12" t="s">
        <v>1164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023</v>
      </c>
      <c r="B34" s="200" t="str">
        <f>RIGHT(data!$C$96,4)</f>
        <v>2024</v>
      </c>
      <c r="C34" s="12" t="str">
        <f>data!AI$55</f>
        <v>7250</v>
      </c>
      <c r="D34" s="12" t="s">
        <v>1164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023</v>
      </c>
      <c r="B35" s="200" t="str">
        <f>RIGHT(data!$C$96,4)</f>
        <v>2024</v>
      </c>
      <c r="C35" s="12" t="str">
        <f>data!AJ$55</f>
        <v>7260</v>
      </c>
      <c r="D35" s="12" t="s">
        <v>1164</v>
      </c>
      <c r="E35" s="198">
        <f>ROUND(N(data!AJ59), 0)</f>
        <v>6161</v>
      </c>
      <c r="F35" s="271">
        <f>ROUND(N(data!AJ60), 2)</f>
        <v>14.49</v>
      </c>
      <c r="G35" s="198">
        <f>ROUND(N(data!AJ61), 0)</f>
        <v>1682338</v>
      </c>
      <c r="H35" s="198">
        <f>ROUND(N(data!AJ62), 0)</f>
        <v>382687</v>
      </c>
      <c r="I35" s="198">
        <f>ROUND(N(data!AJ63), 0)</f>
        <v>35813</v>
      </c>
      <c r="J35" s="198">
        <f>ROUND(N(data!AJ64), 0)</f>
        <v>50404</v>
      </c>
      <c r="K35" s="198">
        <f>ROUND(N(data!AJ65), 0)</f>
        <v>0</v>
      </c>
      <c r="L35" s="198">
        <f>ROUND(N(data!AJ66), 0)</f>
        <v>54812</v>
      </c>
      <c r="M35" s="198">
        <f>ROUND(N(data!AJ67), 0)</f>
        <v>43725</v>
      </c>
      <c r="N35" s="198">
        <f>ROUND(N(data!AJ68), 0)</f>
        <v>11670</v>
      </c>
      <c r="O35" s="198">
        <f>ROUND(N(data!AJ69), 0)</f>
        <v>21921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8387</v>
      </c>
      <c r="X35" s="198">
        <f>ROUND(N(data!AJ78), 0)</f>
        <v>0</v>
      </c>
      <c r="Y35" s="198">
        <f>ROUND(N(data!AJ79), 0)</f>
        <v>0</v>
      </c>
      <c r="Z35" s="198">
        <f>ROUND(N(data!AJ80), 0)</f>
        <v>6022</v>
      </c>
      <c r="AA35" s="198">
        <f>ROUND(N(data!AJ81), 0)</f>
        <v>0</v>
      </c>
      <c r="AB35" s="198">
        <f>ROUND(N(data!AJ82), 0)</f>
        <v>0</v>
      </c>
      <c r="AC35" s="198">
        <f>ROUND(N(data!AJ83), 0)</f>
        <v>7512</v>
      </c>
      <c r="AD35" s="198">
        <f>ROUND(N(data!AJ84), 0)</f>
        <v>0</v>
      </c>
      <c r="AE35" s="198">
        <f>ROUND(N(data!AJ89), 0)</f>
        <v>1192614</v>
      </c>
      <c r="AF35" s="198">
        <f>ROUND(N(data!AJ87), 0)</f>
        <v>0</v>
      </c>
      <c r="AG35" s="198">
        <f>ROUND(N(data!AJ90), 0)</f>
        <v>4429</v>
      </c>
      <c r="AH35" s="198">
        <f>ROUND(N(data!AJ91), 0)</f>
        <v>0</v>
      </c>
      <c r="AI35" s="198">
        <f>ROUND(N(data!AJ92), 0)</f>
        <v>1718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023</v>
      </c>
      <c r="B36" s="200" t="str">
        <f>RIGHT(data!$C$96,4)</f>
        <v>2024</v>
      </c>
      <c r="C36" s="12" t="str">
        <f>data!AK$55</f>
        <v>7310</v>
      </c>
      <c r="D36" s="12" t="s">
        <v>1164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023</v>
      </c>
      <c r="B37" s="200" t="str">
        <f>RIGHT(data!$C$96,4)</f>
        <v>2024</v>
      </c>
      <c r="C37" s="12" t="str">
        <f>data!AL$55</f>
        <v>7320</v>
      </c>
      <c r="D37" s="12" t="s">
        <v>1164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023</v>
      </c>
      <c r="B38" s="200" t="str">
        <f>RIGHT(data!$C$96,4)</f>
        <v>2024</v>
      </c>
      <c r="C38" s="12" t="str">
        <f>data!AM$55</f>
        <v>7330</v>
      </c>
      <c r="D38" s="12" t="s">
        <v>1164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023</v>
      </c>
      <c r="B39" s="200" t="str">
        <f>RIGHT(data!$C$96,4)</f>
        <v>2024</v>
      </c>
      <c r="C39" s="12" t="str">
        <f>data!AN$55</f>
        <v>7340</v>
      </c>
      <c r="D39" s="12" t="s">
        <v>1164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023</v>
      </c>
      <c r="B40" s="200" t="str">
        <f>RIGHT(data!$C$96,4)</f>
        <v>2024</v>
      </c>
      <c r="C40" s="12" t="str">
        <f>data!AO$55</f>
        <v>7350</v>
      </c>
      <c r="D40" s="12" t="s">
        <v>1164</v>
      </c>
      <c r="E40" s="198">
        <f>ROUND(N(data!AO59), 0)</f>
        <v>2880</v>
      </c>
      <c r="F40" s="271">
        <f>ROUND(N(data!AO60), 2)</f>
        <v>1.82</v>
      </c>
      <c r="G40" s="198">
        <f>ROUND(N(data!AO61), 0)</f>
        <v>159364</v>
      </c>
      <c r="H40" s="198">
        <f>ROUND(N(data!AO62), 0)</f>
        <v>36251</v>
      </c>
      <c r="I40" s="198">
        <f>ROUND(N(data!AO63), 0)</f>
        <v>27586</v>
      </c>
      <c r="J40" s="198">
        <f>ROUND(N(data!AO64), 0)</f>
        <v>4963</v>
      </c>
      <c r="K40" s="198">
        <f>ROUND(N(data!AO65), 0)</f>
        <v>393</v>
      </c>
      <c r="L40" s="198">
        <f>ROUND(N(data!AO66), 0)</f>
        <v>0</v>
      </c>
      <c r="M40" s="198">
        <f>ROUND(N(data!AO67), 0)</f>
        <v>9902</v>
      </c>
      <c r="N40" s="198">
        <f>ROUND(N(data!AO68), 0)</f>
        <v>3196</v>
      </c>
      <c r="O40" s="198">
        <f>ROUND(N(data!AO69), 0)</f>
        <v>7728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2865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4863</v>
      </c>
      <c r="AD40" s="198">
        <f>ROUND(N(data!AO84), 0)</f>
        <v>0</v>
      </c>
      <c r="AE40" s="198">
        <f>ROUND(N(data!AO89), 0)</f>
        <v>415131</v>
      </c>
      <c r="AF40" s="198">
        <f>ROUND(N(data!AO87), 0)</f>
        <v>12351</v>
      </c>
      <c r="AG40" s="198">
        <f>ROUND(N(data!AO90), 0)</f>
        <v>1003</v>
      </c>
      <c r="AH40" s="198">
        <f>ROUND(N(data!AO91), 0)</f>
        <v>338</v>
      </c>
      <c r="AI40" s="198">
        <f>ROUND(N(data!AO92), 0)</f>
        <v>282</v>
      </c>
      <c r="AJ40" s="198">
        <f>ROUND(N(data!AO93), 0)</f>
        <v>939</v>
      </c>
      <c r="AK40" s="271">
        <f>ROUND(N(data!AO94), 2)</f>
        <v>1.69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023</v>
      </c>
      <c r="B41" s="200" t="str">
        <f>RIGHT(data!$C$96,4)</f>
        <v>2024</v>
      </c>
      <c r="C41" s="12" t="str">
        <f>data!AP$55</f>
        <v>7380</v>
      </c>
      <c r="D41" s="12" t="s">
        <v>1164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023</v>
      </c>
      <c r="B42" s="200" t="str">
        <f>RIGHT(data!$C$96,4)</f>
        <v>2024</v>
      </c>
      <c r="C42" s="12" t="str">
        <f>data!AQ$55</f>
        <v>7390</v>
      </c>
      <c r="D42" s="12" t="s">
        <v>1164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023</v>
      </c>
      <c r="B43" s="200" t="str">
        <f>RIGHT(data!$C$96,4)</f>
        <v>2024</v>
      </c>
      <c r="C43" s="12" t="str">
        <f>data!AR$55</f>
        <v>7400</v>
      </c>
      <c r="D43" s="12" t="s">
        <v>1164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023</v>
      </c>
      <c r="B44" s="200" t="str">
        <f>RIGHT(data!$C$96,4)</f>
        <v>2024</v>
      </c>
      <c r="C44" s="12" t="str">
        <f>data!AS$55</f>
        <v>7410</v>
      </c>
      <c r="D44" s="12" t="s">
        <v>1164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023</v>
      </c>
      <c r="B45" s="200" t="str">
        <f>RIGHT(data!$C$96,4)</f>
        <v>2024</v>
      </c>
      <c r="C45" s="12" t="str">
        <f>data!AT$55</f>
        <v>7420</v>
      </c>
      <c r="D45" s="12" t="s">
        <v>1164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023</v>
      </c>
      <c r="B46" s="200" t="str">
        <f>RIGHT(data!$C$96,4)</f>
        <v>2024</v>
      </c>
      <c r="C46" s="12" t="str">
        <f>data!AU$55</f>
        <v>7430</v>
      </c>
      <c r="D46" s="12" t="s">
        <v>1164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023</v>
      </c>
      <c r="B47" s="200" t="str">
        <f>RIGHT(data!$C$96,4)</f>
        <v>2024</v>
      </c>
      <c r="C47" s="12" t="str">
        <f>data!AV$55</f>
        <v>7490</v>
      </c>
      <c r="D47" s="12" t="s">
        <v>1164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023</v>
      </c>
      <c r="B48" s="200" t="str">
        <f>RIGHT(data!$C$96,4)</f>
        <v>2024</v>
      </c>
      <c r="C48" s="12" t="str">
        <f>data!AW$55</f>
        <v>8200</v>
      </c>
      <c r="D48" s="12" t="s">
        <v>1164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023</v>
      </c>
      <c r="B49" s="200" t="str">
        <f>RIGHT(data!$C$96,4)</f>
        <v>2024</v>
      </c>
      <c r="C49" s="12" t="str">
        <f>data!AX$55</f>
        <v>8310</v>
      </c>
      <c r="D49" s="12" t="s">
        <v>1164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023</v>
      </c>
      <c r="B50" s="200" t="str">
        <f>RIGHT(data!$C$96,4)</f>
        <v>2024</v>
      </c>
      <c r="C50" s="12" t="str">
        <f>data!AY$55</f>
        <v>8320</v>
      </c>
      <c r="D50" s="12" t="s">
        <v>1164</v>
      </c>
      <c r="E50" s="198">
        <f>ROUND(N(data!AY59), 0)</f>
        <v>2891</v>
      </c>
      <c r="F50" s="271">
        <f>ROUND(N(data!AY60), 2)</f>
        <v>4.47</v>
      </c>
      <c r="G50" s="198">
        <f>ROUND(N(data!AY61), 0)</f>
        <v>211037</v>
      </c>
      <c r="H50" s="198">
        <f>ROUND(N(data!AY62), 0)</f>
        <v>48005</v>
      </c>
      <c r="I50" s="198">
        <f>ROUND(N(data!AY63), 0)</f>
        <v>0</v>
      </c>
      <c r="J50" s="198">
        <f>ROUND(N(data!AY64), 0)</f>
        <v>84345</v>
      </c>
      <c r="K50" s="198">
        <f>ROUND(N(data!AY65), 0)</f>
        <v>0</v>
      </c>
      <c r="L50" s="198">
        <f>ROUND(N(data!AY66), 0)</f>
        <v>6188</v>
      </c>
      <c r="M50" s="198">
        <f>ROUND(N(data!AY67), 0)</f>
        <v>26181</v>
      </c>
      <c r="N50" s="198">
        <f>ROUND(N(data!AY68), 0)</f>
        <v>0</v>
      </c>
      <c r="O50" s="198">
        <f>ROUND(N(data!AY69), 0)</f>
        <v>6730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6545</v>
      </c>
      <c r="X50" s="198">
        <f>ROUND(N(data!AY78), 0)</f>
        <v>0</v>
      </c>
      <c r="Y50" s="198">
        <f>ROUND(N(data!AY79), 0)</f>
        <v>0</v>
      </c>
      <c r="Z50" s="198">
        <f>ROUND(N(data!AY80), 0)</f>
        <v>185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38328</v>
      </c>
      <c r="AE50" s="198">
        <f>ROUND(N(data!AY89), 0)</f>
        <v>0</v>
      </c>
      <c r="AF50" s="198">
        <f>ROUND(N(data!AY87), 0)</f>
        <v>0</v>
      </c>
      <c r="AG50" s="198">
        <f>ROUND(N(data!AY90), 0)</f>
        <v>2652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023</v>
      </c>
      <c r="B51" s="200" t="str">
        <f>RIGHT(data!$C$96,4)</f>
        <v>2024</v>
      </c>
      <c r="C51" s="12" t="str">
        <f>data!AZ$55</f>
        <v>8330</v>
      </c>
      <c r="D51" s="12" t="s">
        <v>1164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023</v>
      </c>
      <c r="B52" s="200" t="str">
        <f>RIGHT(data!$C$96,4)</f>
        <v>2024</v>
      </c>
      <c r="C52" s="12" t="str">
        <f>data!BA$55</f>
        <v>8350</v>
      </c>
      <c r="D52" s="12" t="s">
        <v>1164</v>
      </c>
      <c r="E52" s="198">
        <f>ROUND(N(data!BA59), 0)</f>
        <v>0</v>
      </c>
      <c r="F52" s="271">
        <f>ROUND(N(data!BA60), 2)</f>
        <v>1.1000000000000001</v>
      </c>
      <c r="G52" s="198">
        <f>ROUND(N(data!BA61), 0)</f>
        <v>36701</v>
      </c>
      <c r="H52" s="198">
        <f>ROUND(N(data!BA62), 0)</f>
        <v>8348</v>
      </c>
      <c r="I52" s="198">
        <f>ROUND(N(data!BA63), 0)</f>
        <v>0</v>
      </c>
      <c r="J52" s="198">
        <f>ROUND(N(data!BA64), 0)</f>
        <v>1579</v>
      </c>
      <c r="K52" s="198">
        <f>ROUND(N(data!BA65), 0)</f>
        <v>12738</v>
      </c>
      <c r="L52" s="198">
        <f>ROUND(N(data!BA66), 0)</f>
        <v>0</v>
      </c>
      <c r="M52" s="198">
        <f>ROUND(N(data!BA67), 0)</f>
        <v>15450</v>
      </c>
      <c r="N52" s="198">
        <f>ROUND(N(data!BA68), 0)</f>
        <v>0</v>
      </c>
      <c r="O52" s="198">
        <f>ROUND(N(data!BA69), 0)</f>
        <v>27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27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1565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023</v>
      </c>
      <c r="B53" s="200" t="str">
        <f>RIGHT(data!$C$96,4)</f>
        <v>2024</v>
      </c>
      <c r="C53" s="12" t="str">
        <f>data!BB$55</f>
        <v>8360</v>
      </c>
      <c r="D53" s="12" t="s">
        <v>1164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023</v>
      </c>
      <c r="B54" s="200" t="str">
        <f>RIGHT(data!$C$96,4)</f>
        <v>2024</v>
      </c>
      <c r="C54" s="12" t="str">
        <f>data!BC$55</f>
        <v>8370</v>
      </c>
      <c r="D54" s="12" t="s">
        <v>1164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023</v>
      </c>
      <c r="B55" s="200" t="str">
        <f>RIGHT(data!$C$96,4)</f>
        <v>2024</v>
      </c>
      <c r="C55" s="12" t="str">
        <f>data!BD$55</f>
        <v>8420</v>
      </c>
      <c r="D55" s="12" t="s">
        <v>1164</v>
      </c>
      <c r="E55" s="198">
        <f>ROUND(N(data!BD59), 0)</f>
        <v>0</v>
      </c>
      <c r="F55" s="271">
        <f>ROUND(N(data!BD60), 2)</f>
        <v>0.63</v>
      </c>
      <c r="G55" s="198">
        <f>ROUND(N(data!BD61), 0)</f>
        <v>47893</v>
      </c>
      <c r="H55" s="198">
        <f>ROUND(N(data!BD62), 0)</f>
        <v>10894</v>
      </c>
      <c r="I55" s="198">
        <f>ROUND(N(data!BD63), 0)</f>
        <v>0</v>
      </c>
      <c r="J55" s="198">
        <f>ROUND(N(data!BD64), 0)</f>
        <v>81647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28416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2233</v>
      </c>
      <c r="AA55" s="198">
        <f>ROUND(N(data!BD81), 0)</f>
        <v>0</v>
      </c>
      <c r="AB55" s="198">
        <f>ROUND(N(data!BD82), 0)</f>
        <v>0</v>
      </c>
      <c r="AC55" s="198">
        <f>ROUND(N(data!BD83), 0)</f>
        <v>26183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023</v>
      </c>
      <c r="B56" s="200" t="str">
        <f>RIGHT(data!$C$96,4)</f>
        <v>2024</v>
      </c>
      <c r="C56" s="12" t="str">
        <f>data!BE$55</f>
        <v>8430</v>
      </c>
      <c r="D56" s="12" t="s">
        <v>1164</v>
      </c>
      <c r="E56" s="198">
        <f>ROUND(N(data!BE59), 0)</f>
        <v>55657</v>
      </c>
      <c r="F56" s="271">
        <f>ROUND(N(data!BE60), 2)</f>
        <v>4.9400000000000004</v>
      </c>
      <c r="G56" s="198">
        <f>ROUND(N(data!BE61), 0)</f>
        <v>331768</v>
      </c>
      <c r="H56" s="198">
        <f>ROUND(N(data!BE62), 0)</f>
        <v>75468</v>
      </c>
      <c r="I56" s="198">
        <f>ROUND(N(data!BE63), 0)</f>
        <v>0</v>
      </c>
      <c r="J56" s="198">
        <f>ROUND(N(data!BE64), 0)</f>
        <v>20997</v>
      </c>
      <c r="K56" s="198">
        <f>ROUND(N(data!BE65), 0)</f>
        <v>184947</v>
      </c>
      <c r="L56" s="198">
        <f>ROUND(N(data!BE66), 0)</f>
        <v>16478</v>
      </c>
      <c r="M56" s="198">
        <f>ROUND(N(data!BE67), 0)</f>
        <v>59698</v>
      </c>
      <c r="N56" s="198">
        <f>ROUND(N(data!BE68), 0)</f>
        <v>4463</v>
      </c>
      <c r="O56" s="198">
        <f>ROUND(N(data!BE69), 0)</f>
        <v>119003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117270</v>
      </c>
      <c r="X56" s="198">
        <f>ROUND(N(data!BE78), 0)</f>
        <v>0</v>
      </c>
      <c r="Y56" s="198">
        <f>ROUND(N(data!BE79), 0)</f>
        <v>0</v>
      </c>
      <c r="Z56" s="198">
        <f>ROUND(N(data!BE80), 0)</f>
        <v>1733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6047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023</v>
      </c>
      <c r="B57" s="200" t="str">
        <f>RIGHT(data!$C$96,4)</f>
        <v>2024</v>
      </c>
      <c r="C57" s="12" t="str">
        <f>data!BF$55</f>
        <v>8460</v>
      </c>
      <c r="D57" s="12" t="s">
        <v>1164</v>
      </c>
      <c r="E57" s="198">
        <f>ROUND(N(data!BF59), 0)</f>
        <v>0</v>
      </c>
      <c r="F57" s="271">
        <f>ROUND(N(data!BF60), 2)</f>
        <v>5.36</v>
      </c>
      <c r="G57" s="198">
        <f>ROUND(N(data!BF61), 0)</f>
        <v>256450</v>
      </c>
      <c r="H57" s="198">
        <f>ROUND(N(data!BF62), 0)</f>
        <v>58335</v>
      </c>
      <c r="I57" s="198">
        <f>ROUND(N(data!BF63), 0)</f>
        <v>0</v>
      </c>
      <c r="J57" s="198">
        <f>ROUND(N(data!BF64), 0)</f>
        <v>25242</v>
      </c>
      <c r="K57" s="198">
        <f>ROUND(N(data!BF65), 0)</f>
        <v>0</v>
      </c>
      <c r="L57" s="198">
        <f>ROUND(N(data!BF66), 0)</f>
        <v>0</v>
      </c>
      <c r="M57" s="198">
        <f>ROUND(N(data!BF67), 0)</f>
        <v>4245</v>
      </c>
      <c r="N57" s="198">
        <f>ROUND(N(data!BF68), 0)</f>
        <v>0</v>
      </c>
      <c r="O57" s="198">
        <f>ROUND(N(data!BF69), 0)</f>
        <v>358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358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430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023</v>
      </c>
      <c r="B58" s="200" t="str">
        <f>RIGHT(data!$C$96,4)</f>
        <v>2024</v>
      </c>
      <c r="C58" s="12" t="str">
        <f>data!BG$55</f>
        <v>8470</v>
      </c>
      <c r="D58" s="12" t="s">
        <v>1164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023</v>
      </c>
      <c r="B59" s="200" t="str">
        <f>RIGHT(data!$C$96,4)</f>
        <v>2024</v>
      </c>
      <c r="C59" s="12" t="str">
        <f>data!BH$55</f>
        <v>8480</v>
      </c>
      <c r="D59" s="12" t="s">
        <v>1164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3932</v>
      </c>
      <c r="K59" s="198">
        <f>ROUND(N(data!BH65), 0)</f>
        <v>3114</v>
      </c>
      <c r="L59" s="198">
        <f>ROUND(N(data!BH66), 0)</f>
        <v>661764</v>
      </c>
      <c r="M59" s="198">
        <f>ROUND(N(data!BH67), 0)</f>
        <v>7148</v>
      </c>
      <c r="N59" s="198">
        <f>ROUND(N(data!BH68), 0)</f>
        <v>9160</v>
      </c>
      <c r="O59" s="198">
        <f>ROUND(N(data!BH69), 0)</f>
        <v>272013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228905</v>
      </c>
      <c r="X59" s="198">
        <f>ROUND(N(data!BH78), 0)</f>
        <v>0</v>
      </c>
      <c r="Y59" s="198">
        <f>ROUND(N(data!BH79), 0)</f>
        <v>0</v>
      </c>
      <c r="Z59" s="198">
        <f>ROUND(N(data!BH80), 0)</f>
        <v>637</v>
      </c>
      <c r="AA59" s="198">
        <f>ROUND(N(data!BH81), 0)</f>
        <v>0</v>
      </c>
      <c r="AB59" s="198">
        <f>ROUND(N(data!BH82), 0)</f>
        <v>0</v>
      </c>
      <c r="AC59" s="198">
        <f>ROUND(N(data!BH83), 0)</f>
        <v>42471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724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023</v>
      </c>
      <c r="B60" s="200" t="str">
        <f>RIGHT(data!$C$96,4)</f>
        <v>2024</v>
      </c>
      <c r="C60" s="12" t="str">
        <f>data!BI$55</f>
        <v>8490</v>
      </c>
      <c r="D60" s="12" t="s">
        <v>1164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023</v>
      </c>
      <c r="B61" s="200" t="str">
        <f>RIGHT(data!$C$96,4)</f>
        <v>2024</v>
      </c>
      <c r="C61" s="12" t="str">
        <f>data!BJ$55</f>
        <v>8510</v>
      </c>
      <c r="D61" s="12" t="s">
        <v>1164</v>
      </c>
      <c r="E61" s="198">
        <f>ROUND(N(data!BJ59), 0)</f>
        <v>0</v>
      </c>
      <c r="F61" s="271">
        <f>ROUND(N(data!BJ60), 2)</f>
        <v>3.73</v>
      </c>
      <c r="G61" s="198">
        <f>ROUND(N(data!BJ61), 0)</f>
        <v>389606</v>
      </c>
      <c r="H61" s="198">
        <f>ROUND(N(data!BJ62), 0)</f>
        <v>88625</v>
      </c>
      <c r="I61" s="198">
        <f>ROUND(N(data!BJ63), 0)</f>
        <v>0</v>
      </c>
      <c r="J61" s="198">
        <f>ROUND(N(data!BJ64), 0)</f>
        <v>2435</v>
      </c>
      <c r="K61" s="198">
        <f>ROUND(N(data!BJ65), 0)</f>
        <v>0</v>
      </c>
      <c r="L61" s="198">
        <f>ROUND(N(data!BJ66), 0)</f>
        <v>91877</v>
      </c>
      <c r="M61" s="198">
        <f>ROUND(N(data!BJ67), 0)</f>
        <v>0</v>
      </c>
      <c r="N61" s="198">
        <f>ROUND(N(data!BJ68), 0)</f>
        <v>0</v>
      </c>
      <c r="O61" s="198">
        <f>ROUND(N(data!BJ69), 0)</f>
        <v>7203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2146</v>
      </c>
      <c r="X61" s="198">
        <f>ROUND(N(data!BJ78), 0)</f>
        <v>0</v>
      </c>
      <c r="Y61" s="198">
        <f>ROUND(N(data!BJ79), 0)</f>
        <v>0</v>
      </c>
      <c r="Z61" s="198">
        <f>ROUND(N(data!BJ80), 0)</f>
        <v>2605</v>
      </c>
      <c r="AA61" s="198">
        <f>ROUND(N(data!BJ81), 0)</f>
        <v>0</v>
      </c>
      <c r="AB61" s="198">
        <f>ROUND(N(data!BJ82), 0)</f>
        <v>0</v>
      </c>
      <c r="AC61" s="198">
        <f>ROUND(N(data!BJ83), 0)</f>
        <v>2452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023</v>
      </c>
      <c r="B62" s="200" t="str">
        <f>RIGHT(data!$C$96,4)</f>
        <v>2024</v>
      </c>
      <c r="C62" s="12" t="str">
        <f>data!BK$55</f>
        <v>8530</v>
      </c>
      <c r="D62" s="12" t="s">
        <v>1164</v>
      </c>
      <c r="E62" s="198">
        <f>ROUND(N(data!BK59), 0)</f>
        <v>0</v>
      </c>
      <c r="F62" s="271">
        <f>ROUND(N(data!BK60), 2)</f>
        <v>8.94</v>
      </c>
      <c r="G62" s="198">
        <f>ROUND(N(data!BK61), 0)</f>
        <v>536068</v>
      </c>
      <c r="H62" s="198">
        <f>ROUND(N(data!BK62), 0)</f>
        <v>121941</v>
      </c>
      <c r="I62" s="198">
        <f>ROUND(N(data!BK63), 0)</f>
        <v>0</v>
      </c>
      <c r="J62" s="198">
        <f>ROUND(N(data!BK64), 0)</f>
        <v>4986</v>
      </c>
      <c r="K62" s="198">
        <f>ROUND(N(data!BK65), 0)</f>
        <v>381</v>
      </c>
      <c r="L62" s="198">
        <f>ROUND(N(data!BK66), 0)</f>
        <v>156683</v>
      </c>
      <c r="M62" s="198">
        <f>ROUND(N(data!BK67), 0)</f>
        <v>20732</v>
      </c>
      <c r="N62" s="198">
        <f>ROUND(N(data!BK68), 0)</f>
        <v>3454</v>
      </c>
      <c r="O62" s="198">
        <f>ROUND(N(data!BK69), 0)</f>
        <v>4400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45</v>
      </c>
      <c r="X62" s="198">
        <f>ROUND(N(data!BK78), 0)</f>
        <v>0</v>
      </c>
      <c r="Y62" s="198">
        <f>ROUND(N(data!BK79), 0)</f>
        <v>0</v>
      </c>
      <c r="Z62" s="198">
        <f>ROUND(N(data!BK80), 0)</f>
        <v>4166</v>
      </c>
      <c r="AA62" s="198">
        <f>ROUND(N(data!BK81), 0)</f>
        <v>0</v>
      </c>
      <c r="AB62" s="198">
        <f>ROUND(N(data!BK82), 0)</f>
        <v>0</v>
      </c>
      <c r="AC62" s="198">
        <f>ROUND(N(data!BK83), 0)</f>
        <v>189</v>
      </c>
      <c r="AD62" s="198">
        <f>ROUND(N(data!BK84), 0)</f>
        <v>294</v>
      </c>
      <c r="AE62" s="198">
        <f>ROUND(N(data!BK89), 0)</f>
        <v>0</v>
      </c>
      <c r="AF62" s="198">
        <f>ROUND(N(data!BK87), 0)</f>
        <v>0</v>
      </c>
      <c r="AG62" s="198">
        <f>ROUND(N(data!BK90), 0)</f>
        <v>2100</v>
      </c>
      <c r="AH62" s="198">
        <f>ROUND(N(data!BK91), 0)</f>
        <v>0</v>
      </c>
      <c r="AI62" s="198">
        <f>ROUND(N(data!BK92), 0)</f>
        <v>131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023</v>
      </c>
      <c r="B63" s="200" t="str">
        <f>RIGHT(data!$C$96,4)</f>
        <v>2024</v>
      </c>
      <c r="C63" s="12" t="str">
        <f>data!BL$55</f>
        <v>8560</v>
      </c>
      <c r="D63" s="12" t="s">
        <v>1164</v>
      </c>
      <c r="E63" s="198">
        <f>ROUND(N(data!BL59), 0)</f>
        <v>0</v>
      </c>
      <c r="F63" s="271">
        <f>ROUND(N(data!BL60), 2)</f>
        <v>5.58</v>
      </c>
      <c r="G63" s="198">
        <f>ROUND(N(data!BL61), 0)</f>
        <v>243744</v>
      </c>
      <c r="H63" s="198">
        <f>ROUND(N(data!BL62), 0)</f>
        <v>55445</v>
      </c>
      <c r="I63" s="198">
        <f>ROUND(N(data!BL63), 0)</f>
        <v>0</v>
      </c>
      <c r="J63" s="198">
        <f>ROUND(N(data!BL64), 0)</f>
        <v>4197</v>
      </c>
      <c r="K63" s="198">
        <f>ROUND(N(data!BL65), 0)</f>
        <v>0</v>
      </c>
      <c r="L63" s="198">
        <f>ROUND(N(data!BL66), 0)</f>
        <v>0</v>
      </c>
      <c r="M63" s="198">
        <f>ROUND(N(data!BL67), 0)</f>
        <v>7809</v>
      </c>
      <c r="N63" s="198">
        <f>ROUND(N(data!BL68), 0)</f>
        <v>3371</v>
      </c>
      <c r="O63" s="198">
        <f>ROUND(N(data!BL69), 0)</f>
        <v>285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3</v>
      </c>
      <c r="X63" s="198">
        <f>ROUND(N(data!BL78), 0)</f>
        <v>0</v>
      </c>
      <c r="Y63" s="198">
        <f>ROUND(N(data!BL79), 0)</f>
        <v>0</v>
      </c>
      <c r="Z63" s="198">
        <f>ROUND(N(data!BL80), 0)</f>
        <v>282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791</v>
      </c>
      <c r="AH63" s="198">
        <f>ROUND(N(data!BL91), 0)</f>
        <v>0</v>
      </c>
      <c r="AI63" s="198">
        <f>ROUND(N(data!BL92), 0)</f>
        <v>175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023</v>
      </c>
      <c r="B64" s="200" t="str">
        <f>RIGHT(data!$C$96,4)</f>
        <v>2024</v>
      </c>
      <c r="C64" s="12" t="str">
        <f>data!BM$55</f>
        <v>8590</v>
      </c>
      <c r="D64" s="12" t="s">
        <v>1164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023</v>
      </c>
      <c r="B65" s="200" t="str">
        <f>RIGHT(data!$C$96,4)</f>
        <v>2024</v>
      </c>
      <c r="C65" s="12" t="str">
        <f>data!BN$55</f>
        <v>8610</v>
      </c>
      <c r="D65" s="12" t="s">
        <v>1164</v>
      </c>
      <c r="E65" s="198">
        <f>ROUND(N(data!BN59), 0)</f>
        <v>0</v>
      </c>
      <c r="F65" s="271">
        <f>ROUND(N(data!BN60), 2)</f>
        <v>3.41</v>
      </c>
      <c r="G65" s="198">
        <f>ROUND(N(data!BN61), 0)</f>
        <v>525285</v>
      </c>
      <c r="H65" s="198">
        <f>ROUND(N(data!BN62), 0)</f>
        <v>119488</v>
      </c>
      <c r="I65" s="198">
        <f>ROUND(N(data!BN63), 0)</f>
        <v>0</v>
      </c>
      <c r="J65" s="198">
        <f>ROUND(N(data!BN64), 0)</f>
        <v>11354</v>
      </c>
      <c r="K65" s="198">
        <f>ROUND(N(data!BN65), 0)</f>
        <v>25666</v>
      </c>
      <c r="L65" s="198">
        <f>ROUND(N(data!BN66), 0)</f>
        <v>198078</v>
      </c>
      <c r="M65" s="198">
        <f>ROUND(N(data!BN67), 0)</f>
        <v>65335</v>
      </c>
      <c r="N65" s="198">
        <f>ROUND(N(data!BN68), 0)</f>
        <v>4483</v>
      </c>
      <c r="O65" s="198">
        <f>ROUND(N(data!BN69), 0)</f>
        <v>307817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22</v>
      </c>
      <c r="X65" s="198">
        <f>ROUND(N(data!BN78), 0)</f>
        <v>0</v>
      </c>
      <c r="Y65" s="198">
        <f>ROUND(N(data!BN79), 0)</f>
        <v>0</v>
      </c>
      <c r="Z65" s="198">
        <f>ROUND(N(data!BN80), 0)</f>
        <v>14661</v>
      </c>
      <c r="AA65" s="198">
        <f>ROUND(N(data!BN81), 0)</f>
        <v>0</v>
      </c>
      <c r="AB65" s="198">
        <f>ROUND(N(data!BN82), 0)</f>
        <v>0</v>
      </c>
      <c r="AC65" s="198">
        <f>ROUND(N(data!BN83), 0)</f>
        <v>293134</v>
      </c>
      <c r="AD65" s="198">
        <f>ROUND(N(data!BN84), 0)</f>
        <v>14903</v>
      </c>
      <c r="AE65" s="198">
        <f>ROUND(N(data!BN89), 0)</f>
        <v>0</v>
      </c>
      <c r="AF65" s="198">
        <f>ROUND(N(data!BN87), 0)</f>
        <v>0</v>
      </c>
      <c r="AG65" s="198">
        <f>ROUND(N(data!BN90), 0)</f>
        <v>6618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023</v>
      </c>
      <c r="B66" s="200" t="str">
        <f>RIGHT(data!$C$96,4)</f>
        <v>2024</v>
      </c>
      <c r="C66" s="12" t="str">
        <f>data!BO$55</f>
        <v>8620</v>
      </c>
      <c r="D66" s="12" t="s">
        <v>1164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023</v>
      </c>
      <c r="B67" s="200" t="str">
        <f>RIGHT(data!$C$96,4)</f>
        <v>2024</v>
      </c>
      <c r="C67" s="12" t="str">
        <f>data!BP$55</f>
        <v>8630</v>
      </c>
      <c r="D67" s="12" t="s">
        <v>1164</v>
      </c>
      <c r="E67" s="198">
        <f>ROUND(N(data!BP59), 0)</f>
        <v>0</v>
      </c>
      <c r="F67" s="271">
        <f>ROUND(N(data!BP60), 2)</f>
        <v>1.01</v>
      </c>
      <c r="G67" s="198">
        <f>ROUND(N(data!BP61), 0)</f>
        <v>86378</v>
      </c>
      <c r="H67" s="198">
        <f>ROUND(N(data!BP62), 0)</f>
        <v>19649</v>
      </c>
      <c r="I67" s="198">
        <f>ROUND(N(data!BP63), 0)</f>
        <v>0</v>
      </c>
      <c r="J67" s="198">
        <f>ROUND(N(data!BP64), 0)</f>
        <v>9596</v>
      </c>
      <c r="K67" s="198">
        <f>ROUND(N(data!BP65), 0)</f>
        <v>637</v>
      </c>
      <c r="L67" s="198">
        <f>ROUND(N(data!BP66), 0)</f>
        <v>959</v>
      </c>
      <c r="M67" s="198">
        <f>ROUND(N(data!BP67), 0)</f>
        <v>0</v>
      </c>
      <c r="N67" s="198">
        <f>ROUND(N(data!BP68), 0)</f>
        <v>0</v>
      </c>
      <c r="O67" s="198">
        <f>ROUND(N(data!BP69), 0)</f>
        <v>63521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5924</v>
      </c>
      <c r="AA67" s="198">
        <f>ROUND(N(data!BP81), 0)</f>
        <v>0</v>
      </c>
      <c r="AB67" s="198">
        <f>ROUND(N(data!BP82), 0)</f>
        <v>0</v>
      </c>
      <c r="AC67" s="198">
        <f>ROUND(N(data!BP83), 0)</f>
        <v>57597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023</v>
      </c>
      <c r="B68" s="200" t="str">
        <f>RIGHT(data!$C$96,4)</f>
        <v>2024</v>
      </c>
      <c r="C68" s="12" t="str">
        <f>data!BQ$55</f>
        <v>8640</v>
      </c>
      <c r="D68" s="12" t="s">
        <v>1164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023</v>
      </c>
      <c r="B69" s="200" t="str">
        <f>RIGHT(data!$C$96,4)</f>
        <v>2024</v>
      </c>
      <c r="C69" s="12" t="str">
        <f>data!BR$55</f>
        <v>8650</v>
      </c>
      <c r="D69" s="12" t="s">
        <v>1164</v>
      </c>
      <c r="E69" s="198">
        <f>ROUND(N(data!BR59), 0)</f>
        <v>0</v>
      </c>
      <c r="F69" s="271">
        <f>ROUND(N(data!BR60), 2)</f>
        <v>2.02</v>
      </c>
      <c r="G69" s="198">
        <f>ROUND(N(data!BR61), 0)</f>
        <v>179913</v>
      </c>
      <c r="H69" s="198">
        <f>ROUND(N(data!BR62), 0)</f>
        <v>40925</v>
      </c>
      <c r="I69" s="198">
        <f>ROUND(N(data!BR63), 0)</f>
        <v>0</v>
      </c>
      <c r="J69" s="198">
        <f>ROUND(N(data!BR64), 0)</f>
        <v>665</v>
      </c>
      <c r="K69" s="198">
        <f>ROUND(N(data!BR65), 0)</f>
        <v>0</v>
      </c>
      <c r="L69" s="198">
        <f>ROUND(N(data!BR66), 0)</f>
        <v>64976</v>
      </c>
      <c r="M69" s="198">
        <f>ROUND(N(data!BR67), 0)</f>
        <v>20041</v>
      </c>
      <c r="N69" s="198">
        <f>ROUND(N(data!BR68), 0)</f>
        <v>949</v>
      </c>
      <c r="O69" s="198">
        <f>ROUND(N(data!BR69), 0)</f>
        <v>19104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19104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2030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023</v>
      </c>
      <c r="B70" s="200" t="str">
        <f>RIGHT(data!$C$96,4)</f>
        <v>2024</v>
      </c>
      <c r="C70" s="12" t="str">
        <f>data!BS$55</f>
        <v>8660</v>
      </c>
      <c r="D70" s="12" t="s">
        <v>1164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023</v>
      </c>
      <c r="B71" s="200" t="str">
        <f>RIGHT(data!$C$96,4)</f>
        <v>2024</v>
      </c>
      <c r="C71" s="12" t="str">
        <f>data!BT$55</f>
        <v>8670</v>
      </c>
      <c r="D71" s="12" t="s">
        <v>1164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023</v>
      </c>
      <c r="B72" s="200" t="str">
        <f>RIGHT(data!$C$96,4)</f>
        <v>2024</v>
      </c>
      <c r="C72" s="12" t="str">
        <f>data!BU$55</f>
        <v>8680</v>
      </c>
      <c r="D72" s="12" t="s">
        <v>1164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023</v>
      </c>
      <c r="B73" s="200" t="str">
        <f>RIGHT(data!$C$96,4)</f>
        <v>2024</v>
      </c>
      <c r="C73" s="12" t="str">
        <f>data!BV$55</f>
        <v>8690</v>
      </c>
      <c r="D73" s="12" t="s">
        <v>1164</v>
      </c>
      <c r="E73" s="198">
        <f>ROUND(N(data!BV59), 0)</f>
        <v>0</v>
      </c>
      <c r="F73" s="271">
        <f>ROUND(N(data!BV60), 2)</f>
        <v>3.47</v>
      </c>
      <c r="G73" s="198">
        <f>ROUND(N(data!BV61), 0)</f>
        <v>207284</v>
      </c>
      <c r="H73" s="198">
        <f>ROUND(N(data!BV62), 0)</f>
        <v>47152</v>
      </c>
      <c r="I73" s="198">
        <f>ROUND(N(data!BV63), 0)</f>
        <v>0</v>
      </c>
      <c r="J73" s="198">
        <f>ROUND(N(data!BV64), 0)</f>
        <v>3937</v>
      </c>
      <c r="K73" s="198">
        <f>ROUND(N(data!BV65), 0)</f>
        <v>0</v>
      </c>
      <c r="L73" s="198">
        <f>ROUND(N(data!BV66), 0)</f>
        <v>24423</v>
      </c>
      <c r="M73" s="198">
        <f>ROUND(N(data!BV67), 0)</f>
        <v>16457</v>
      </c>
      <c r="N73" s="198">
        <f>ROUND(N(data!BV68), 0)</f>
        <v>784</v>
      </c>
      <c r="O73" s="198">
        <f>ROUND(N(data!BV69), 0)</f>
        <v>2828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248</v>
      </c>
      <c r="X73" s="198">
        <f>ROUND(N(data!BV78), 0)</f>
        <v>0</v>
      </c>
      <c r="Y73" s="198">
        <f>ROUND(N(data!BV79), 0)</f>
        <v>0</v>
      </c>
      <c r="Z73" s="198">
        <f>ROUND(N(data!BV80), 0)</f>
        <v>390</v>
      </c>
      <c r="AA73" s="198">
        <f>ROUND(N(data!BV81), 0)</f>
        <v>0</v>
      </c>
      <c r="AB73" s="198">
        <f>ROUND(N(data!BV82), 0)</f>
        <v>0</v>
      </c>
      <c r="AC73" s="198">
        <f>ROUND(N(data!BV83), 0)</f>
        <v>2190</v>
      </c>
      <c r="AD73" s="198">
        <f>ROUND(N(data!BV84), 0)</f>
        <v>1930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1667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023</v>
      </c>
      <c r="B74" s="200" t="str">
        <f>RIGHT(data!$C$96,4)</f>
        <v>2024</v>
      </c>
      <c r="C74" s="12" t="str">
        <f>data!BW$55</f>
        <v>8700</v>
      </c>
      <c r="D74" s="12" t="s">
        <v>1164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023</v>
      </c>
      <c r="B75" s="200" t="str">
        <f>RIGHT(data!$C$96,4)</f>
        <v>2024</v>
      </c>
      <c r="C75" s="12" t="str">
        <f>data!BX$55</f>
        <v>8710</v>
      </c>
      <c r="D75" s="12" t="s">
        <v>1164</v>
      </c>
      <c r="E75" s="198">
        <f>ROUND(N(data!BX59), 0)</f>
        <v>0</v>
      </c>
      <c r="F75" s="271">
        <f>ROUND(N(data!BX60), 2)</f>
        <v>2.78</v>
      </c>
      <c r="G75" s="198">
        <f>ROUND(N(data!BX61), 0)</f>
        <v>228881</v>
      </c>
      <c r="H75" s="198">
        <f>ROUND(N(data!BX62), 0)</f>
        <v>52064</v>
      </c>
      <c r="I75" s="198">
        <f>ROUND(N(data!BX63), 0)</f>
        <v>0</v>
      </c>
      <c r="J75" s="198">
        <f>ROUND(N(data!BX64), 0)</f>
        <v>645</v>
      </c>
      <c r="K75" s="198">
        <f>ROUND(N(data!BX65), 0)</f>
        <v>0</v>
      </c>
      <c r="L75" s="198">
        <f>ROUND(N(data!BX66), 0)</f>
        <v>11150</v>
      </c>
      <c r="M75" s="198">
        <f>ROUND(N(data!BX67), 0)</f>
        <v>0</v>
      </c>
      <c r="N75" s="198">
        <f>ROUND(N(data!BX68), 0)</f>
        <v>0</v>
      </c>
      <c r="O75" s="198">
        <f>ROUND(N(data!BX69), 0)</f>
        <v>39983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3202</v>
      </c>
      <c r="AA75" s="198">
        <f>ROUND(N(data!BX81), 0)</f>
        <v>0</v>
      </c>
      <c r="AB75" s="198">
        <f>ROUND(N(data!BX82), 0)</f>
        <v>0</v>
      </c>
      <c r="AC75" s="198">
        <f>ROUND(N(data!BX83), 0)</f>
        <v>36781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133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023</v>
      </c>
      <c r="B76" s="200" t="str">
        <f>RIGHT(data!$C$96,4)</f>
        <v>2024</v>
      </c>
      <c r="C76" s="12" t="str">
        <f>data!BY$55</f>
        <v>8720</v>
      </c>
      <c r="D76" s="12" t="s">
        <v>1164</v>
      </c>
      <c r="E76" s="198">
        <f>ROUND(N(data!BY59), 0)</f>
        <v>0</v>
      </c>
      <c r="F76" s="271">
        <f>ROUND(N(data!BY60), 2)</f>
        <v>2.9</v>
      </c>
      <c r="G76" s="198">
        <f>ROUND(N(data!BY61), 0)</f>
        <v>341807</v>
      </c>
      <c r="H76" s="198">
        <f>ROUND(N(data!BY62), 0)</f>
        <v>77752</v>
      </c>
      <c r="I76" s="198">
        <f>ROUND(N(data!BY63), 0)</f>
        <v>0</v>
      </c>
      <c r="J76" s="198">
        <f>ROUND(N(data!BY64), 0)</f>
        <v>7643</v>
      </c>
      <c r="K76" s="198">
        <f>ROUND(N(data!BY65), 0)</f>
        <v>0</v>
      </c>
      <c r="L76" s="198">
        <f>ROUND(N(data!BY66), 0)</f>
        <v>30546</v>
      </c>
      <c r="M76" s="198">
        <f>ROUND(N(data!BY67), 0)</f>
        <v>3919</v>
      </c>
      <c r="N76" s="198">
        <f>ROUND(N(data!BY68), 0)</f>
        <v>640</v>
      </c>
      <c r="O76" s="198">
        <f>ROUND(N(data!BY69), 0)</f>
        <v>5431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1225</v>
      </c>
      <c r="AA76" s="198">
        <f>ROUND(N(data!BY81), 0)</f>
        <v>0</v>
      </c>
      <c r="AB76" s="198">
        <f>ROUND(N(data!BY82), 0)</f>
        <v>0</v>
      </c>
      <c r="AC76" s="198">
        <f>ROUND(N(data!BY83), 0)</f>
        <v>4206</v>
      </c>
      <c r="AD76" s="198">
        <f>ROUND(N(data!BY84), 0)</f>
        <v>3709</v>
      </c>
      <c r="AE76" s="198">
        <f>ROUND(N(data!BY89), 0)</f>
        <v>0</v>
      </c>
      <c r="AF76" s="198">
        <f>ROUND(N(data!BY87), 0)</f>
        <v>0</v>
      </c>
      <c r="AG76" s="198">
        <f>ROUND(N(data!BY90), 0)</f>
        <v>397</v>
      </c>
      <c r="AH76" s="198">
        <f>ROUND(N(data!BY91), 0)</f>
        <v>0</v>
      </c>
      <c r="AI76" s="198">
        <f>ROUND(N(data!BY92), 0)</f>
        <v>92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023</v>
      </c>
      <c r="B77" s="200" t="str">
        <f>RIGHT(data!$C$96,4)</f>
        <v>2024</v>
      </c>
      <c r="C77" s="12" t="str">
        <f>data!BZ$55</f>
        <v>8730</v>
      </c>
      <c r="D77" s="12" t="s">
        <v>1164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023</v>
      </c>
      <c r="B78" s="200" t="str">
        <f>RIGHT(data!$C$96,4)</f>
        <v>2024</v>
      </c>
      <c r="C78" s="12" t="str">
        <f>data!CA$55</f>
        <v>8740</v>
      </c>
      <c r="D78" s="12" t="s">
        <v>1164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023</v>
      </c>
      <c r="B79" s="200" t="str">
        <f>RIGHT(data!$C$96,4)</f>
        <v>2024</v>
      </c>
      <c r="C79" s="12" t="str">
        <f>data!CB$55</f>
        <v>8770</v>
      </c>
      <c r="D79" s="12" t="s">
        <v>1164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023</v>
      </c>
      <c r="B80" s="200" t="str">
        <f>RIGHT(data!$C$96,4)</f>
        <v>2024</v>
      </c>
      <c r="C80" s="12" t="str">
        <f>data!CC$55</f>
        <v>8790</v>
      </c>
      <c r="D80" s="12" t="s">
        <v>1164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20" sqref="E20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Three Rivers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H-023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507 Hospital Way P.O. Box 577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507 Hospital Way P.O. Box 577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Brewster,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JCV8QF6GBf4MCmPIl0AOZ0PesKpjtuD0QuVx3hvevVIPMIGZMwzI9Pcmj6PqyIKykcUdVXDQfM6Gi4HQ2ZNFiQ==" saltValue="PEGsixCA0nIRdRImdcxoI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E63" sqref="E6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023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1209139</v>
      </c>
      <c r="C17" s="228">
        <f>data!E85</f>
        <v>1161716</v>
      </c>
      <c r="D17" s="228">
        <f>ROUND(N('Prior Year'!E59), 0)</f>
        <v>515</v>
      </c>
      <c r="E17" s="1">
        <f>data!E59</f>
        <v>559</v>
      </c>
      <c r="F17" s="205">
        <f t="shared" si="0"/>
        <v>2347.8427184466018</v>
      </c>
      <c r="G17" s="205">
        <f t="shared" si="1"/>
        <v>2078.2039355992843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354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354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1178610</v>
      </c>
      <c r="C24" s="228">
        <f>data!L85</f>
        <v>725298</v>
      </c>
      <c r="D24" s="228">
        <f>ROUND(N('Prior Year'!L59), 0)</f>
        <v>502</v>
      </c>
      <c r="E24" s="1">
        <f>data!L59</f>
        <v>349</v>
      </c>
      <c r="F24" s="205">
        <f t="shared" si="0"/>
        <v>2347.828685258964</v>
      </c>
      <c r="G24" s="205">
        <f t="shared" si="1"/>
        <v>2078.2177650429799</v>
      </c>
      <c r="H24" s="6" t="str">
        <f t="shared" si="2"/>
        <v/>
      </c>
      <c r="I24" s="354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354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354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354" t="str">
        <f t="shared" si="3"/>
        <v/>
      </c>
      <c r="J27" s="206"/>
      <c r="M27" s="7"/>
    </row>
    <row r="28" spans="1:13" ht="30" x14ac:dyDescent="0.25">
      <c r="A28" s="1" t="s">
        <v>746</v>
      </c>
      <c r="B28" s="228">
        <f>ROUND(N('Prior Year'!P85), 0)</f>
        <v>953828</v>
      </c>
      <c r="C28" s="228">
        <f>data!P85</f>
        <v>1231558</v>
      </c>
      <c r="D28" s="228">
        <f>ROUND(N('Prior Year'!P59), 0)</f>
        <v>16569</v>
      </c>
      <c r="E28" s="1">
        <f>data!P59</f>
        <v>16805</v>
      </c>
      <c r="F28" s="205">
        <f t="shared" si="0"/>
        <v>57.567022753334541</v>
      </c>
      <c r="G28" s="205">
        <f t="shared" si="1"/>
        <v>73.285212734305262</v>
      </c>
      <c r="H28" s="6">
        <f t="shared" si="2"/>
        <v>0.27304156493068343</v>
      </c>
      <c r="I28" s="354" t="s">
        <v>1561</v>
      </c>
      <c r="M28" s="7"/>
    </row>
    <row r="29" spans="1:13" x14ac:dyDescent="0.25">
      <c r="A29" s="1" t="s">
        <v>747</v>
      </c>
      <c r="B29" s="228">
        <f>ROUND(N('Prior Year'!Q85), 0)</f>
        <v>26797</v>
      </c>
      <c r="C29" s="228">
        <f>data!Q85</f>
        <v>3582</v>
      </c>
      <c r="D29" s="228">
        <f>ROUND(N('Prior Year'!Q59), 0)</f>
        <v>7897</v>
      </c>
      <c r="E29" s="1">
        <f>data!Q59</f>
        <v>7246</v>
      </c>
      <c r="F29" s="205">
        <f t="shared" si="0"/>
        <v>3.393313916677219</v>
      </c>
      <c r="G29" s="205">
        <f t="shared" si="1"/>
        <v>0.49434170576869996</v>
      </c>
      <c r="H29" s="6">
        <f t="shared" si="2"/>
        <v>-0.85431889948668049</v>
      </c>
      <c r="I29" s="354" t="s">
        <v>1562</v>
      </c>
      <c r="M29" s="7"/>
    </row>
    <row r="30" spans="1:13" x14ac:dyDescent="0.25">
      <c r="A30" s="1" t="s">
        <v>748</v>
      </c>
      <c r="B30" s="228">
        <f>ROUND(N('Prior Year'!R85), 0)</f>
        <v>601235</v>
      </c>
      <c r="C30" s="228">
        <f>data!R85</f>
        <v>697848</v>
      </c>
      <c r="D30" s="228">
        <f>ROUND(N('Prior Year'!R59), 0)</f>
        <v>16572</v>
      </c>
      <c r="E30" s="1">
        <f>data!R59</f>
        <v>18869</v>
      </c>
      <c r="F30" s="205">
        <f t="shared" si="0"/>
        <v>36.280171373400918</v>
      </c>
      <c r="G30" s="205">
        <f>IFERROR(IF(C30=0,"",IF(E30=0,"",C30/E30)),"")</f>
        <v>36.98383592135248</v>
      </c>
      <c r="H30" s="6" t="str">
        <f t="shared" si="2"/>
        <v/>
      </c>
      <c r="I30" s="354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96827</v>
      </c>
      <c r="C31" s="228">
        <f>data!S85</f>
        <v>130867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354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354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1111488</v>
      </c>
      <c r="C33" s="228">
        <f>data!U85</f>
        <v>1005866</v>
      </c>
      <c r="D33" s="228">
        <f>ROUND(N('Prior Year'!U59), 0)</f>
        <v>21058</v>
      </c>
      <c r="E33" s="1">
        <f>data!U59</f>
        <v>24827</v>
      </c>
      <c r="F33" s="205">
        <f t="shared" si="0"/>
        <v>52.782220533763891</v>
      </c>
      <c r="G33" s="205">
        <f t="shared" ref="G33:G69" si="4">IF(C33=0,"",IF(E33=0,"",C33/E33))</f>
        <v>40.515003826479237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354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354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91407</v>
      </c>
      <c r="C35" s="228">
        <f>data!W85</f>
        <v>137085</v>
      </c>
      <c r="D35" s="228">
        <f>ROUND(N('Prior Year'!W59), 0)</f>
        <v>130</v>
      </c>
      <c r="E35" s="1">
        <f>data!W59</f>
        <v>209</v>
      </c>
      <c r="F35" s="205">
        <f t="shared" si="0"/>
        <v>703.13076923076926</v>
      </c>
      <c r="G35" s="205">
        <f t="shared" si="4"/>
        <v>655.90909090909088</v>
      </c>
      <c r="H35" s="6" t="str">
        <f t="shared" si="5"/>
        <v/>
      </c>
      <c r="I35" s="354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284250</v>
      </c>
      <c r="C36" s="228">
        <f>data!X85</f>
        <v>313494</v>
      </c>
      <c r="D36" s="228">
        <f>ROUND(N('Prior Year'!X59), 0)</f>
        <v>1443</v>
      </c>
      <c r="E36" s="1">
        <f>data!X59</f>
        <v>1683</v>
      </c>
      <c r="F36" s="205">
        <f t="shared" si="0"/>
        <v>196.985446985447</v>
      </c>
      <c r="G36" s="205">
        <f t="shared" si="4"/>
        <v>186.27094474153299</v>
      </c>
      <c r="H36" s="6" t="str">
        <f t="shared" si="5"/>
        <v/>
      </c>
      <c r="I36" s="354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738806</v>
      </c>
      <c r="C37" s="228">
        <f>data!Y85</f>
        <v>802830</v>
      </c>
      <c r="D37" s="228">
        <f>ROUND(N('Prior Year'!Y59), 0)</f>
        <v>4212</v>
      </c>
      <c r="E37" s="1">
        <f>data!Y59</f>
        <v>4720</v>
      </c>
      <c r="F37" s="205">
        <f t="shared" si="0"/>
        <v>175.40503323836657</v>
      </c>
      <c r="G37" s="205">
        <f t="shared" si="4"/>
        <v>170.09110169491527</v>
      </c>
      <c r="H37" s="6" t="str">
        <f t="shared" si="5"/>
        <v/>
      </c>
      <c r="I37" s="354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354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354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607293</v>
      </c>
      <c r="C40" s="228">
        <f>data!AB85</f>
        <v>678152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354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45375</v>
      </c>
      <c r="C41" s="228">
        <f>data!AC85</f>
        <v>47451</v>
      </c>
      <c r="D41" s="228">
        <f>ROUND(N('Prior Year'!AC59), 0)</f>
        <v>608</v>
      </c>
      <c r="E41" s="1">
        <f>data!AC59</f>
        <v>443</v>
      </c>
      <c r="F41" s="205">
        <f t="shared" si="0"/>
        <v>74.629934210526315</v>
      </c>
      <c r="G41" s="205">
        <f t="shared" si="4"/>
        <v>107.11286681715576</v>
      </c>
      <c r="H41" s="6">
        <f t="shared" ref="H41:H59" si="6">IF(B41 = 0, "", IF(C41 = 0, "", IF(D41 = 0, "", IF(E41 = 0, "", IF(G41 / F41 - 1 &lt; -0.25, G41 / F41 - 1, IF(G41 / F41 - 1 &gt; 0.25, G41 / F41 - 1, ""))))))</f>
        <v>0.43525339999626889</v>
      </c>
      <c r="I41" s="354" t="s">
        <v>1564</v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354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114230</v>
      </c>
      <c r="C43" s="228">
        <f>data!AE85</f>
        <v>80601</v>
      </c>
      <c r="D43" s="228">
        <f>ROUND(N('Prior Year'!AE59), 0)</f>
        <v>1416</v>
      </c>
      <c r="E43" s="1">
        <f>data!AE59</f>
        <v>1841</v>
      </c>
      <c r="F43" s="205">
        <f t="shared" si="0"/>
        <v>80.670903954802256</v>
      </c>
      <c r="G43" s="205">
        <f t="shared" si="4"/>
        <v>43.781097229766431</v>
      </c>
      <c r="H43" s="6">
        <f t="shared" si="6"/>
        <v>-0.45728763304430298</v>
      </c>
      <c r="I43" s="354" t="s">
        <v>1563</v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354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2717276</v>
      </c>
      <c r="C45" s="228">
        <f>data!AG85</f>
        <v>3208887</v>
      </c>
      <c r="D45" s="228">
        <f>ROUND(N('Prior Year'!AG59), 0)</f>
        <v>6673</v>
      </c>
      <c r="E45" s="1">
        <f>data!AG59</f>
        <v>7085</v>
      </c>
      <c r="F45" s="205">
        <f t="shared" si="0"/>
        <v>407.2045556721115</v>
      </c>
      <c r="G45" s="205">
        <f t="shared" si="4"/>
        <v>452.91277346506706</v>
      </c>
      <c r="H45" s="6" t="str">
        <f t="shared" si="6"/>
        <v/>
      </c>
      <c r="I45" s="354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354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354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2111038</v>
      </c>
      <c r="C48" s="228">
        <f>data!AJ85</f>
        <v>2283370</v>
      </c>
      <c r="D48" s="228">
        <f>ROUND(N('Prior Year'!AJ59), 0)</f>
        <v>5103</v>
      </c>
      <c r="E48" s="1">
        <f>data!AJ59</f>
        <v>6161</v>
      </c>
      <c r="F48" s="205">
        <f t="shared" si="0"/>
        <v>413.68567509308252</v>
      </c>
      <c r="G48" s="205">
        <f t="shared" si="4"/>
        <v>370.61678298977438</v>
      </c>
      <c r="H48" s="6" t="str">
        <f t="shared" si="6"/>
        <v/>
      </c>
      <c r="I48" s="354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354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354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255914</v>
      </c>
      <c r="C53" s="228">
        <f>data!AO85</f>
        <v>249383</v>
      </c>
      <c r="D53" s="228">
        <f>ROUND(N('Prior Year'!AO59), 0)</f>
        <v>2616</v>
      </c>
      <c r="E53" s="1">
        <f>data!AO59</f>
        <v>2880</v>
      </c>
      <c r="F53" s="205">
        <f t="shared" si="0"/>
        <v>97.826452599388375</v>
      </c>
      <c r="G53" s="205">
        <f t="shared" si="4"/>
        <v>86.591319444444451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0</v>
      </c>
      <c r="C60" s="228">
        <f>data!AV85</f>
        <v>0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310248</v>
      </c>
      <c r="C63" s="228">
        <f>data!AY85</f>
        <v>344158</v>
      </c>
      <c r="D63" s="228">
        <f>ROUND(N('Prior Year'!AY59), 0)</f>
        <v>2517</v>
      </c>
      <c r="E63" s="1">
        <f>data!AY59</f>
        <v>2891</v>
      </c>
      <c r="F63" s="205">
        <f>IF(B63=0,"",IF(D63=0,"",B63/D63))</f>
        <v>123.26102502979738</v>
      </c>
      <c r="G63" s="205">
        <f t="shared" si="4"/>
        <v>119.04462123832585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77613</v>
      </c>
      <c r="C65" s="228">
        <f>data!BA85</f>
        <v>74843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0</v>
      </c>
      <c r="C66" s="228">
        <f>data!BB85</f>
        <v>0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159319</v>
      </c>
      <c r="C68" s="228">
        <f>data!BD85</f>
        <v>168850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770722</v>
      </c>
      <c r="C69" s="228">
        <f>data!BE85</f>
        <v>812822</v>
      </c>
      <c r="D69" s="228">
        <f>ROUND(N('Prior Year'!BE59), 0)</f>
        <v>55657</v>
      </c>
      <c r="E69" s="1">
        <f>data!BE59</f>
        <v>55657</v>
      </c>
      <c r="F69" s="205">
        <f>IF(B69=0,"",IF(D69=0,"",B69/D69))</f>
        <v>13.84771008139138</v>
      </c>
      <c r="G69" s="205">
        <f t="shared" si="4"/>
        <v>14.604128860700362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306552</v>
      </c>
      <c r="C70" s="228">
        <f>data!BF85</f>
        <v>344630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933227</v>
      </c>
      <c r="C72" s="228">
        <f>data!BH85</f>
        <v>957131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577321</v>
      </c>
      <c r="C74" s="228">
        <f>data!BJ85</f>
        <v>579746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799736</v>
      </c>
      <c r="C75" s="228">
        <f>data!BK85</f>
        <v>848351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278689</v>
      </c>
      <c r="C76" s="228">
        <f>data!BL85</f>
        <v>314851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771746</v>
      </c>
      <c r="C78" s="228">
        <f>data!BN85</f>
        <v>1242603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195664</v>
      </c>
      <c r="C80" s="228">
        <f>data!BP85</f>
        <v>180740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260563</v>
      </c>
      <c r="C82" s="228">
        <f>data!BR85</f>
        <v>326573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283041</v>
      </c>
      <c r="C86" s="228">
        <f>data!BV85</f>
        <v>300935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313083</v>
      </c>
      <c r="C88" s="228">
        <f>data!BX85</f>
        <v>332723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428449</v>
      </c>
      <c r="C89" s="228">
        <f>data!BY85</f>
        <v>464029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0</v>
      </c>
      <c r="C93" s="228">
        <f>data!CC85</f>
        <v>0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-44754</v>
      </c>
      <c r="C94" s="228">
        <f>data!CD85</f>
        <v>405326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5M0KGMgpsY2HW6HbzMhfpxCzwQrnVlew4maNgyUHoF5AYC/gWdoA7zqRllPRU9AkU6g4RUnc58QS6TctI2Q1dg==" saltValue="Gwtd6R4okpctKBz9u8lMA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E208"/>
  <sheetViews>
    <sheetView workbookViewId="0">
      <selection activeCell="E38" sqref="E38"/>
    </sheetView>
  </sheetViews>
  <sheetFormatPr defaultRowHeight="15" x14ac:dyDescent="0.2"/>
  <cols>
    <col min="2" max="2" width="27.109375" bestFit="1" customWidth="1"/>
    <col min="3" max="3" width="17.5546875" bestFit="1" customWidth="1"/>
    <col min="4" max="5" width="10.21875" bestFit="1" customWidth="1"/>
  </cols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109168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5" ht="15.75" x14ac:dyDescent="0.25">
      <c r="A17" s="267" t="s">
        <v>824</v>
      </c>
      <c r="B17" s="267"/>
      <c r="C17" s="267"/>
      <c r="D17" s="267"/>
    </row>
    <row r="18" spans="1:5" ht="15.75" x14ac:dyDescent="0.25">
      <c r="A18" s="267" t="s">
        <v>824</v>
      </c>
      <c r="B18" s="267"/>
      <c r="C18" s="267"/>
      <c r="D18" s="267"/>
    </row>
    <row r="19" spans="1:5" ht="15.75" x14ac:dyDescent="0.25">
      <c r="A19" s="267" t="s">
        <v>824</v>
      </c>
      <c r="B19" s="267"/>
      <c r="C19" s="267"/>
      <c r="D19" s="267"/>
    </row>
    <row r="20" spans="1:5" ht="15.75" x14ac:dyDescent="0.25">
      <c r="A20" s="267" t="s">
        <v>824</v>
      </c>
      <c r="B20" s="267"/>
      <c r="C20" s="267"/>
      <c r="D20" s="267"/>
    </row>
    <row r="21" spans="1:5" ht="15.75" x14ac:dyDescent="0.25">
      <c r="A21" s="267" t="s">
        <v>824</v>
      </c>
      <c r="B21" s="267"/>
      <c r="C21" s="267"/>
      <c r="D21" s="267"/>
    </row>
    <row r="22" spans="1:5" ht="15.75" x14ac:dyDescent="0.25">
      <c r="A22" s="267"/>
      <c r="B22" s="267"/>
      <c r="C22" s="267"/>
      <c r="D22" s="267"/>
    </row>
    <row r="23" spans="1:5" ht="15.75" x14ac:dyDescent="0.25">
      <c r="A23" s="267"/>
      <c r="B23" s="267"/>
      <c r="C23" s="267"/>
      <c r="D23" s="267"/>
    </row>
    <row r="24" spans="1:5" ht="15.75" x14ac:dyDescent="0.25">
      <c r="A24" s="267"/>
      <c r="B24" s="267"/>
      <c r="C24" s="267"/>
      <c r="D24" s="267"/>
    </row>
    <row r="25" spans="1:5" ht="15.75" x14ac:dyDescent="0.25">
      <c r="A25" s="269" t="s">
        <v>825</v>
      </c>
      <c r="B25" s="267"/>
      <c r="C25" s="267"/>
      <c r="D25" s="267">
        <f>N(data!C414)</f>
        <v>486537</v>
      </c>
    </row>
    <row r="26" spans="1:5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5" ht="15.75" x14ac:dyDescent="0.25">
      <c r="A27" s="347" t="s">
        <v>1371</v>
      </c>
      <c r="B27" s="267"/>
      <c r="C27" s="267"/>
      <c r="D27" s="267"/>
    </row>
    <row r="28" spans="1:5" ht="15.75" x14ac:dyDescent="0.25">
      <c r="A28" s="269" t="s">
        <v>822</v>
      </c>
      <c r="B28" s="267"/>
      <c r="C28" s="267"/>
      <c r="D28" s="269" t="s">
        <v>823</v>
      </c>
    </row>
    <row r="29" spans="1:5" ht="15.75" x14ac:dyDescent="0.25">
      <c r="A29" s="352" t="s">
        <v>158</v>
      </c>
      <c r="B29" s="352" t="s">
        <v>297</v>
      </c>
      <c r="C29" s="352" t="s">
        <v>1372</v>
      </c>
      <c r="D29" s="349"/>
      <c r="E29" s="349"/>
    </row>
    <row r="30" spans="1:5" ht="15.75" x14ac:dyDescent="0.25">
      <c r="A30" s="353" t="s">
        <v>297</v>
      </c>
      <c r="B30" s="353" t="s">
        <v>297</v>
      </c>
      <c r="C30" s="348"/>
      <c r="D30" s="348"/>
    </row>
    <row r="31" spans="1:5" ht="15.75" x14ac:dyDescent="0.25">
      <c r="A31" s="353" t="s">
        <v>297</v>
      </c>
      <c r="B31" s="353" t="s">
        <v>119</v>
      </c>
      <c r="C31" s="348"/>
      <c r="D31" s="348"/>
    </row>
    <row r="32" spans="1:5" ht="15.75" x14ac:dyDescent="0.25">
      <c r="A32" s="353" t="s">
        <v>1373</v>
      </c>
      <c r="B32" s="353" t="s">
        <v>1374</v>
      </c>
      <c r="C32" s="348">
        <v>29948</v>
      </c>
      <c r="D32" s="348">
        <v>24548</v>
      </c>
    </row>
    <row r="33" spans="1:4" ht="15.75" x14ac:dyDescent="0.25">
      <c r="A33" s="353" t="s">
        <v>1375</v>
      </c>
      <c r="B33" s="353" t="s">
        <v>1376</v>
      </c>
      <c r="C33" s="348">
        <v>0</v>
      </c>
      <c r="D33" s="348">
        <v>250</v>
      </c>
    </row>
    <row r="34" spans="1:4" ht="15.75" x14ac:dyDescent="0.25">
      <c r="A34" s="353" t="s">
        <v>1377</v>
      </c>
      <c r="B34" s="353" t="s">
        <v>1378</v>
      </c>
      <c r="C34" s="348">
        <v>44929</v>
      </c>
      <c r="D34" s="348">
        <v>38365</v>
      </c>
    </row>
    <row r="35" spans="1:4" ht="18" x14ac:dyDescent="0.4">
      <c r="A35" s="353" t="s">
        <v>1379</v>
      </c>
      <c r="B35" s="353" t="s">
        <v>1380</v>
      </c>
      <c r="C35" s="351">
        <v>2294</v>
      </c>
      <c r="D35" s="351">
        <v>3041</v>
      </c>
    </row>
    <row r="36" spans="1:4" ht="15.75" x14ac:dyDescent="0.25">
      <c r="A36" s="353" t="s">
        <v>297</v>
      </c>
      <c r="B36" s="353" t="s">
        <v>297</v>
      </c>
      <c r="C36" s="348">
        <v>77171</v>
      </c>
      <c r="D36" s="348">
        <v>66204</v>
      </c>
    </row>
    <row r="37" spans="1:4" ht="15.75" x14ac:dyDescent="0.25">
      <c r="A37" s="353" t="s">
        <v>297</v>
      </c>
      <c r="B37" s="353" t="s">
        <v>297</v>
      </c>
      <c r="C37" s="348"/>
      <c r="D37" s="348"/>
    </row>
    <row r="38" spans="1:4" ht="15.75" x14ac:dyDescent="0.25">
      <c r="A38" s="353" t="s">
        <v>297</v>
      </c>
      <c r="B38" s="353" t="s">
        <v>635</v>
      </c>
      <c r="C38" s="348"/>
      <c r="D38" s="348"/>
    </row>
    <row r="39" spans="1:4" ht="15.75" x14ac:dyDescent="0.25">
      <c r="A39" s="353" t="s">
        <v>1381</v>
      </c>
      <c r="B39" s="353" t="s">
        <v>1382</v>
      </c>
      <c r="C39" s="348">
        <v>10775</v>
      </c>
      <c r="D39" s="348">
        <v>10528</v>
      </c>
    </row>
    <row r="40" spans="1:4" ht="15.75" x14ac:dyDescent="0.25">
      <c r="A40" s="353" t="s">
        <v>1383</v>
      </c>
      <c r="B40" s="353" t="s">
        <v>1384</v>
      </c>
      <c r="C40" s="348">
        <v>1156</v>
      </c>
      <c r="D40" s="348">
        <v>850</v>
      </c>
    </row>
    <row r="41" spans="1:4" ht="15.75" x14ac:dyDescent="0.25">
      <c r="A41" s="353" t="s">
        <v>1385</v>
      </c>
      <c r="B41" s="353" t="s">
        <v>1386</v>
      </c>
      <c r="C41" s="348">
        <v>1926</v>
      </c>
      <c r="D41" s="348">
        <v>1583</v>
      </c>
    </row>
    <row r="42" spans="1:4" ht="18" x14ac:dyDescent="0.4">
      <c r="A42" s="353" t="s">
        <v>1387</v>
      </c>
      <c r="B42" s="353" t="s">
        <v>1388</v>
      </c>
      <c r="C42" s="351">
        <v>236</v>
      </c>
      <c r="D42" s="351">
        <v>0</v>
      </c>
    </row>
    <row r="43" spans="1:4" ht="15.75" x14ac:dyDescent="0.25">
      <c r="A43" s="353" t="s">
        <v>297</v>
      </c>
      <c r="B43" s="353" t="s">
        <v>297</v>
      </c>
      <c r="C43" s="348">
        <v>14093</v>
      </c>
      <c r="D43" s="348">
        <v>12961</v>
      </c>
    </row>
    <row r="44" spans="1:4" ht="15.75" x14ac:dyDescent="0.25">
      <c r="A44" s="353" t="s">
        <v>297</v>
      </c>
      <c r="B44" s="353" t="s">
        <v>297</v>
      </c>
      <c r="C44" s="348"/>
      <c r="D44" s="348"/>
    </row>
    <row r="45" spans="1:4" ht="15.75" x14ac:dyDescent="0.25">
      <c r="A45" s="353" t="s">
        <v>297</v>
      </c>
      <c r="B45" s="353" t="s">
        <v>637</v>
      </c>
      <c r="C45" s="348"/>
      <c r="D45" s="348"/>
    </row>
    <row r="46" spans="1:4" ht="18" x14ac:dyDescent="0.4">
      <c r="A46" s="353" t="s">
        <v>1389</v>
      </c>
      <c r="B46" s="353" t="s">
        <v>1390</v>
      </c>
      <c r="C46" s="351">
        <v>0</v>
      </c>
      <c r="D46" s="351">
        <v>510</v>
      </c>
    </row>
    <row r="47" spans="1:4" ht="15.75" x14ac:dyDescent="0.25">
      <c r="A47" s="353" t="s">
        <v>297</v>
      </c>
      <c r="B47" s="353" t="s">
        <v>297</v>
      </c>
      <c r="C47" s="348">
        <v>0</v>
      </c>
      <c r="D47" s="348">
        <v>510</v>
      </c>
    </row>
    <row r="48" spans="1:4" ht="15.75" x14ac:dyDescent="0.25">
      <c r="A48" s="353" t="s">
        <v>297</v>
      </c>
      <c r="B48" s="353" t="s">
        <v>297</v>
      </c>
      <c r="C48" s="348"/>
      <c r="D48" s="348"/>
    </row>
    <row r="49" spans="1:4" ht="15.75" x14ac:dyDescent="0.25">
      <c r="A49" s="353" t="s">
        <v>297</v>
      </c>
      <c r="B49" s="353" t="s">
        <v>132</v>
      </c>
      <c r="C49" s="348"/>
      <c r="D49" s="348"/>
    </row>
    <row r="50" spans="1:4" ht="18" x14ac:dyDescent="0.4">
      <c r="A50" s="353" t="s">
        <v>1391</v>
      </c>
      <c r="B50" s="353" t="s">
        <v>1392</v>
      </c>
      <c r="C50" s="351">
        <v>1672</v>
      </c>
      <c r="D50" s="351">
        <v>1753</v>
      </c>
    </row>
    <row r="51" spans="1:4" ht="15.75" x14ac:dyDescent="0.25">
      <c r="A51" s="353" t="s">
        <v>297</v>
      </c>
      <c r="B51" s="353" t="s">
        <v>297</v>
      </c>
      <c r="C51" s="348">
        <v>1672</v>
      </c>
      <c r="D51" s="348">
        <v>1753</v>
      </c>
    </row>
    <row r="52" spans="1:4" ht="15.75" x14ac:dyDescent="0.25">
      <c r="A52" s="353" t="s">
        <v>297</v>
      </c>
      <c r="B52" s="353" t="s">
        <v>297</v>
      </c>
      <c r="C52" s="348"/>
      <c r="D52" s="348"/>
    </row>
    <row r="53" spans="1:4" ht="15.75" x14ac:dyDescent="0.25">
      <c r="A53" s="353" t="s">
        <v>297</v>
      </c>
      <c r="B53" s="353" t="s">
        <v>640</v>
      </c>
      <c r="C53" s="348"/>
      <c r="D53" s="348"/>
    </row>
    <row r="54" spans="1:4" ht="15.75" x14ac:dyDescent="0.25">
      <c r="A54" s="353" t="s">
        <v>1393</v>
      </c>
      <c r="B54" s="353" t="s">
        <v>1394</v>
      </c>
      <c r="C54" s="348">
        <v>8</v>
      </c>
      <c r="D54" s="348">
        <v>1646</v>
      </c>
    </row>
    <row r="55" spans="1:4" ht="15.75" x14ac:dyDescent="0.25">
      <c r="A55" s="353" t="s">
        <v>1395</v>
      </c>
      <c r="B55" s="353" t="s">
        <v>1396</v>
      </c>
      <c r="C55" s="348">
        <v>0</v>
      </c>
      <c r="D55" s="348">
        <v>18</v>
      </c>
    </row>
    <row r="56" spans="1:4" ht="18" x14ac:dyDescent="0.4">
      <c r="A56" s="353" t="s">
        <v>1397</v>
      </c>
      <c r="B56" s="353" t="s">
        <v>1398</v>
      </c>
      <c r="C56" s="351">
        <v>0</v>
      </c>
      <c r="D56" s="351">
        <v>52</v>
      </c>
    </row>
    <row r="57" spans="1:4" ht="15.75" x14ac:dyDescent="0.25">
      <c r="A57" s="353" t="s">
        <v>297</v>
      </c>
      <c r="B57" s="353" t="s">
        <v>297</v>
      </c>
      <c r="C57" s="348">
        <v>8</v>
      </c>
      <c r="D57" s="348">
        <v>1716</v>
      </c>
    </row>
    <row r="58" spans="1:4" ht="15.75" x14ac:dyDescent="0.25">
      <c r="A58" s="353" t="s">
        <v>297</v>
      </c>
      <c r="B58" s="353" t="s">
        <v>297</v>
      </c>
      <c r="C58" s="348"/>
      <c r="D58" s="348"/>
    </row>
    <row r="59" spans="1:4" ht="15.75" x14ac:dyDescent="0.25">
      <c r="A59" s="353" t="s">
        <v>297</v>
      </c>
      <c r="B59" s="353" t="s">
        <v>135</v>
      </c>
      <c r="C59" s="348"/>
      <c r="D59" s="348"/>
    </row>
    <row r="60" spans="1:4" ht="15.75" x14ac:dyDescent="0.25">
      <c r="A60" s="353" t="s">
        <v>1399</v>
      </c>
      <c r="B60" s="353" t="s">
        <v>1400</v>
      </c>
      <c r="C60" s="348">
        <v>7593</v>
      </c>
      <c r="D60" s="348">
        <v>8744</v>
      </c>
    </row>
    <row r="61" spans="1:4" ht="15.75" x14ac:dyDescent="0.25">
      <c r="A61" s="353" t="s">
        <v>1401</v>
      </c>
      <c r="B61" s="353" t="s">
        <v>1402</v>
      </c>
      <c r="C61" s="348">
        <v>36848</v>
      </c>
      <c r="D61" s="348">
        <v>37673</v>
      </c>
    </row>
    <row r="62" spans="1:4" ht="15.75" x14ac:dyDescent="0.25">
      <c r="A62" s="353" t="s">
        <v>1403</v>
      </c>
      <c r="B62" s="353" t="s">
        <v>1404</v>
      </c>
      <c r="C62" s="348">
        <v>6474</v>
      </c>
      <c r="D62" s="348">
        <v>0</v>
      </c>
    </row>
    <row r="63" spans="1:4" ht="15.75" x14ac:dyDescent="0.25">
      <c r="A63" s="353" t="s">
        <v>1405</v>
      </c>
      <c r="B63" s="353" t="s">
        <v>1406</v>
      </c>
      <c r="C63" s="348">
        <v>1228</v>
      </c>
      <c r="D63" s="348">
        <v>97</v>
      </c>
    </row>
    <row r="64" spans="1:4" ht="18" x14ac:dyDescent="0.4">
      <c r="A64" s="353" t="s">
        <v>1407</v>
      </c>
      <c r="B64" s="353" t="s">
        <v>1408</v>
      </c>
      <c r="C64" s="351">
        <v>390</v>
      </c>
      <c r="D64" s="351">
        <v>0</v>
      </c>
    </row>
    <row r="65" spans="1:4" ht="15.75" x14ac:dyDescent="0.25">
      <c r="A65" s="353" t="s">
        <v>297</v>
      </c>
      <c r="B65" s="353" t="s">
        <v>297</v>
      </c>
      <c r="C65" s="348">
        <v>52533</v>
      </c>
      <c r="D65" s="348">
        <v>46514</v>
      </c>
    </row>
    <row r="66" spans="1:4" ht="15.75" x14ac:dyDescent="0.25">
      <c r="A66" s="353" t="s">
        <v>297</v>
      </c>
      <c r="B66" s="353" t="s">
        <v>297</v>
      </c>
      <c r="C66" s="348"/>
      <c r="D66" s="348"/>
    </row>
    <row r="67" spans="1:4" ht="15.75" x14ac:dyDescent="0.25">
      <c r="A67" s="353" t="s">
        <v>297</v>
      </c>
      <c r="B67" s="353" t="s">
        <v>649</v>
      </c>
      <c r="C67" s="348"/>
      <c r="D67" s="348"/>
    </row>
    <row r="68" spans="1:4" ht="18" x14ac:dyDescent="0.4">
      <c r="A68" s="353" t="s">
        <v>1409</v>
      </c>
      <c r="B68" s="353" t="s">
        <v>1410</v>
      </c>
      <c r="C68" s="351">
        <v>77040</v>
      </c>
      <c r="D68" s="351">
        <v>74881</v>
      </c>
    </row>
    <row r="69" spans="1:4" ht="15.75" x14ac:dyDescent="0.25">
      <c r="A69" s="353" t="s">
        <v>297</v>
      </c>
      <c r="B69" s="353" t="s">
        <v>297</v>
      </c>
      <c r="C69" s="348">
        <v>77040</v>
      </c>
      <c r="D69" s="348">
        <v>74881</v>
      </c>
    </row>
    <row r="70" spans="1:4" ht="15.75" x14ac:dyDescent="0.25">
      <c r="A70" s="353" t="s">
        <v>297</v>
      </c>
      <c r="B70" s="353" t="s">
        <v>297</v>
      </c>
      <c r="C70" s="348"/>
      <c r="D70" s="348"/>
    </row>
    <row r="71" spans="1:4" ht="15.75" x14ac:dyDescent="0.25">
      <c r="A71" s="353" t="s">
        <v>297</v>
      </c>
      <c r="B71" s="353" t="s">
        <v>1411</v>
      </c>
      <c r="C71" s="348"/>
      <c r="D71" s="348"/>
    </row>
    <row r="72" spans="1:4" ht="15.75" x14ac:dyDescent="0.25">
      <c r="A72" s="353" t="s">
        <v>1412</v>
      </c>
      <c r="B72" s="353" t="s">
        <v>1413</v>
      </c>
      <c r="C72" s="348">
        <v>37</v>
      </c>
      <c r="D72" s="348">
        <v>30</v>
      </c>
    </row>
    <row r="73" spans="1:4" ht="15.75" x14ac:dyDescent="0.25">
      <c r="A73" s="353" t="s">
        <v>1414</v>
      </c>
      <c r="B73" s="353" t="s">
        <v>1415</v>
      </c>
      <c r="C73" s="348">
        <v>126840</v>
      </c>
      <c r="D73" s="348">
        <v>132731</v>
      </c>
    </row>
    <row r="74" spans="1:4" ht="15.75" x14ac:dyDescent="0.25">
      <c r="A74" s="353" t="s">
        <v>1416</v>
      </c>
      <c r="B74" s="353" t="s">
        <v>1417</v>
      </c>
      <c r="C74" s="348">
        <v>2700</v>
      </c>
      <c r="D74" s="348">
        <v>0</v>
      </c>
    </row>
    <row r="75" spans="1:4" ht="18" x14ac:dyDescent="0.4">
      <c r="A75" s="353" t="s">
        <v>1418</v>
      </c>
      <c r="B75" s="353" t="s">
        <v>1419</v>
      </c>
      <c r="C75" s="351">
        <v>3974</v>
      </c>
      <c r="D75" s="351">
        <v>0</v>
      </c>
    </row>
    <row r="76" spans="1:4" ht="15.75" x14ac:dyDescent="0.25">
      <c r="A76" s="353" t="s">
        <v>297</v>
      </c>
      <c r="B76" s="353" t="s">
        <v>297</v>
      </c>
      <c r="C76" s="348">
        <v>133551</v>
      </c>
      <c r="D76" s="348">
        <v>132761</v>
      </c>
    </row>
    <row r="77" spans="1:4" ht="15.75" x14ac:dyDescent="0.25">
      <c r="A77" s="353" t="s">
        <v>297</v>
      </c>
      <c r="B77" s="353" t="s">
        <v>297</v>
      </c>
      <c r="C77" s="348"/>
      <c r="D77" s="348"/>
    </row>
    <row r="78" spans="1:4" ht="15.75" x14ac:dyDescent="0.25">
      <c r="A78" s="353" t="s">
        <v>297</v>
      </c>
      <c r="B78" s="353" t="s">
        <v>141</v>
      </c>
      <c r="C78" s="348"/>
      <c r="D78" s="348"/>
    </row>
    <row r="79" spans="1:4" ht="15.75" x14ac:dyDescent="0.25">
      <c r="A79" s="353" t="s">
        <v>1420</v>
      </c>
      <c r="B79" s="353" t="s">
        <v>1421</v>
      </c>
      <c r="C79" s="348">
        <v>299</v>
      </c>
      <c r="D79" s="348">
        <v>30</v>
      </c>
    </row>
    <row r="80" spans="1:4" ht="15.75" x14ac:dyDescent="0.25">
      <c r="A80" s="353" t="s">
        <v>1422</v>
      </c>
      <c r="B80" s="353" t="s">
        <v>1423</v>
      </c>
      <c r="C80" s="348">
        <v>6694</v>
      </c>
      <c r="D80" s="348">
        <v>9075</v>
      </c>
    </row>
    <row r="81" spans="1:4" ht="15.75" x14ac:dyDescent="0.25">
      <c r="A81" s="353" t="s">
        <v>1424</v>
      </c>
      <c r="B81" s="353" t="s">
        <v>1425</v>
      </c>
      <c r="C81" s="348">
        <v>3253</v>
      </c>
      <c r="D81" s="348">
        <v>272</v>
      </c>
    </row>
    <row r="82" spans="1:4" ht="18" x14ac:dyDescent="0.4">
      <c r="A82" s="353" t="s">
        <v>1426</v>
      </c>
      <c r="B82" s="353" t="s">
        <v>1427</v>
      </c>
      <c r="C82" s="351">
        <v>23825</v>
      </c>
      <c r="D82" s="351">
        <v>24645</v>
      </c>
    </row>
    <row r="83" spans="1:4" ht="15.75" x14ac:dyDescent="0.25">
      <c r="A83" s="353" t="s">
        <v>297</v>
      </c>
      <c r="B83" s="353" t="s">
        <v>297</v>
      </c>
      <c r="C83" s="348">
        <v>34071</v>
      </c>
      <c r="D83" s="348">
        <v>34022</v>
      </c>
    </row>
    <row r="84" spans="1:4" ht="15.75" x14ac:dyDescent="0.25">
      <c r="A84" s="353" t="s">
        <v>297</v>
      </c>
      <c r="B84" s="353" t="s">
        <v>297</v>
      </c>
      <c r="C84" s="348"/>
      <c r="D84" s="348"/>
    </row>
    <row r="85" spans="1:4" ht="15.75" x14ac:dyDescent="0.25">
      <c r="A85" s="353" t="s">
        <v>297</v>
      </c>
      <c r="B85" s="353" t="s">
        <v>1428</v>
      </c>
      <c r="C85" s="348"/>
      <c r="D85" s="348"/>
    </row>
    <row r="86" spans="1:4" ht="18" x14ac:dyDescent="0.4">
      <c r="A86" s="353" t="s">
        <v>1429</v>
      </c>
      <c r="B86" s="353" t="s">
        <v>1430</v>
      </c>
      <c r="C86" s="351">
        <v>0</v>
      </c>
      <c r="D86" s="351">
        <v>9</v>
      </c>
    </row>
    <row r="87" spans="1:4" ht="15.75" x14ac:dyDescent="0.25">
      <c r="A87" s="353" t="s">
        <v>297</v>
      </c>
      <c r="B87" s="353" t="s">
        <v>297</v>
      </c>
      <c r="C87" s="348">
        <v>0</v>
      </c>
      <c r="D87" s="348">
        <v>9</v>
      </c>
    </row>
    <row r="88" spans="1:4" ht="15.75" x14ac:dyDescent="0.25">
      <c r="A88" s="353" t="s">
        <v>297</v>
      </c>
      <c r="B88" s="353" t="s">
        <v>297</v>
      </c>
      <c r="C88" s="348"/>
      <c r="D88" s="348"/>
    </row>
    <row r="89" spans="1:4" ht="15.75" x14ac:dyDescent="0.25">
      <c r="A89" s="353" t="s">
        <v>297</v>
      </c>
      <c r="B89" s="353" t="s">
        <v>1431</v>
      </c>
      <c r="C89" s="348"/>
      <c r="D89" s="348"/>
    </row>
    <row r="90" spans="1:4" ht="18" x14ac:dyDescent="0.4">
      <c r="A90" s="353" t="s">
        <v>1432</v>
      </c>
      <c r="B90" s="353" t="s">
        <v>1433</v>
      </c>
      <c r="C90" s="351">
        <v>5</v>
      </c>
      <c r="D90" s="351">
        <v>0</v>
      </c>
    </row>
    <row r="91" spans="1:4" ht="15.75" x14ac:dyDescent="0.25">
      <c r="A91" s="353" t="s">
        <v>297</v>
      </c>
      <c r="B91" s="353" t="s">
        <v>297</v>
      </c>
      <c r="C91" s="348">
        <v>5</v>
      </c>
      <c r="D91" s="348">
        <v>0</v>
      </c>
    </row>
    <row r="92" spans="1:4" ht="15.75" x14ac:dyDescent="0.25">
      <c r="A92" s="353" t="s">
        <v>297</v>
      </c>
      <c r="B92" s="353" t="s">
        <v>297</v>
      </c>
      <c r="C92" s="348"/>
      <c r="D92" s="348"/>
    </row>
    <row r="93" spans="1:4" ht="15.75" x14ac:dyDescent="0.25">
      <c r="A93" s="353" t="s">
        <v>297</v>
      </c>
      <c r="B93" s="353" t="s">
        <v>1434</v>
      </c>
      <c r="C93" s="348"/>
      <c r="D93" s="348"/>
    </row>
    <row r="94" spans="1:4" ht="15.75" x14ac:dyDescent="0.25">
      <c r="A94" s="353" t="s">
        <v>1435</v>
      </c>
      <c r="B94" s="353" t="s">
        <v>1436</v>
      </c>
      <c r="C94" s="348">
        <v>11889</v>
      </c>
      <c r="D94" s="348">
        <v>10294</v>
      </c>
    </row>
    <row r="95" spans="1:4" ht="15.75" x14ac:dyDescent="0.25">
      <c r="A95" s="353" t="s">
        <v>1437</v>
      </c>
      <c r="B95" s="353" t="s">
        <v>1438</v>
      </c>
      <c r="C95" s="348">
        <v>8399</v>
      </c>
      <c r="D95" s="348">
        <v>6579</v>
      </c>
    </row>
    <row r="96" spans="1:4" ht="18" x14ac:dyDescent="0.4">
      <c r="A96" s="353" t="s">
        <v>1439</v>
      </c>
      <c r="B96" s="353" t="s">
        <v>1440</v>
      </c>
      <c r="C96" s="351">
        <v>54663</v>
      </c>
      <c r="D96" s="351">
        <v>56544</v>
      </c>
    </row>
    <row r="97" spans="1:4" ht="15.75" x14ac:dyDescent="0.25">
      <c r="A97" s="353" t="s">
        <v>297</v>
      </c>
      <c r="B97" s="353" t="s">
        <v>297</v>
      </c>
      <c r="C97" s="348">
        <v>74951</v>
      </c>
      <c r="D97" s="348">
        <v>73417</v>
      </c>
    </row>
    <row r="98" spans="1:4" ht="15.75" x14ac:dyDescent="0.25">
      <c r="A98" s="353" t="s">
        <v>297</v>
      </c>
      <c r="B98" s="353" t="s">
        <v>297</v>
      </c>
      <c r="C98" s="348"/>
      <c r="D98" s="348"/>
    </row>
    <row r="99" spans="1:4" ht="15.75" x14ac:dyDescent="0.25">
      <c r="A99" s="353" t="s">
        <v>297</v>
      </c>
      <c r="B99" s="353" t="s">
        <v>147</v>
      </c>
      <c r="C99" s="348"/>
      <c r="D99" s="348"/>
    </row>
    <row r="100" spans="1:4" ht="15.75" x14ac:dyDescent="0.25">
      <c r="A100" s="353" t="s">
        <v>1441</v>
      </c>
      <c r="B100" s="353" t="s">
        <v>1442</v>
      </c>
      <c r="C100" s="348">
        <v>0</v>
      </c>
      <c r="D100" s="348">
        <v>36</v>
      </c>
    </row>
    <row r="101" spans="1:4" ht="15.75" x14ac:dyDescent="0.25">
      <c r="A101" s="353" t="s">
        <v>1443</v>
      </c>
      <c r="B101" s="353" t="s">
        <v>1444</v>
      </c>
      <c r="C101" s="348">
        <v>0</v>
      </c>
      <c r="D101" s="348">
        <v>155</v>
      </c>
    </row>
    <row r="102" spans="1:4" ht="15.75" x14ac:dyDescent="0.25">
      <c r="A102" s="353" t="s">
        <v>1445</v>
      </c>
      <c r="B102" s="353" t="s">
        <v>1446</v>
      </c>
      <c r="C102" s="348">
        <v>8045</v>
      </c>
      <c r="D102" s="348">
        <v>8232</v>
      </c>
    </row>
    <row r="103" spans="1:4" ht="15.75" x14ac:dyDescent="0.25">
      <c r="A103" s="353" t="s">
        <v>1447</v>
      </c>
      <c r="B103" s="353" t="s">
        <v>1448</v>
      </c>
      <c r="C103" s="348">
        <v>0</v>
      </c>
      <c r="D103" s="348">
        <v>4188</v>
      </c>
    </row>
    <row r="104" spans="1:4" ht="15.75" x14ac:dyDescent="0.25">
      <c r="A104" s="353" t="s">
        <v>1449</v>
      </c>
      <c r="B104" s="353" t="s">
        <v>1450</v>
      </c>
      <c r="C104" s="348">
        <v>11965</v>
      </c>
      <c r="D104" s="348">
        <v>3288</v>
      </c>
    </row>
    <row r="105" spans="1:4" ht="15.75" x14ac:dyDescent="0.25">
      <c r="A105" s="353" t="s">
        <v>1451</v>
      </c>
      <c r="B105" s="353" t="s">
        <v>1452</v>
      </c>
      <c r="C105" s="348">
        <v>0</v>
      </c>
      <c r="D105" s="348">
        <v>2657</v>
      </c>
    </row>
    <row r="106" spans="1:4" ht="15.75" x14ac:dyDescent="0.25">
      <c r="A106" s="353" t="s">
        <v>1453</v>
      </c>
      <c r="B106" s="353" t="s">
        <v>1454</v>
      </c>
      <c r="C106" s="348">
        <v>5675</v>
      </c>
      <c r="D106" s="348">
        <v>3365</v>
      </c>
    </row>
    <row r="107" spans="1:4" ht="15.75" x14ac:dyDescent="0.25">
      <c r="A107" s="353" t="s">
        <v>1455</v>
      </c>
      <c r="B107" s="353" t="s">
        <v>1456</v>
      </c>
      <c r="C107" s="348">
        <v>93</v>
      </c>
      <c r="D107" s="348">
        <v>0</v>
      </c>
    </row>
    <row r="108" spans="1:4" ht="18" x14ac:dyDescent="0.4">
      <c r="A108" s="353" t="s">
        <v>1457</v>
      </c>
      <c r="B108" s="353" t="s">
        <v>1458</v>
      </c>
      <c r="C108" s="351">
        <v>445</v>
      </c>
      <c r="D108" s="351">
        <v>0</v>
      </c>
    </row>
    <row r="109" spans="1:4" ht="15.75" x14ac:dyDescent="0.25">
      <c r="A109" s="353" t="s">
        <v>297</v>
      </c>
      <c r="B109" s="353" t="s">
        <v>297</v>
      </c>
      <c r="C109" s="348">
        <v>26223</v>
      </c>
      <c r="D109" s="348">
        <v>21921</v>
      </c>
    </row>
    <row r="110" spans="1:4" ht="15.75" x14ac:dyDescent="0.25">
      <c r="A110" s="353" t="s">
        <v>297</v>
      </c>
      <c r="B110" s="353" t="s">
        <v>297</v>
      </c>
      <c r="C110" s="348"/>
      <c r="D110" s="348"/>
    </row>
    <row r="111" spans="1:4" ht="15.75" x14ac:dyDescent="0.25">
      <c r="A111" s="353" t="s">
        <v>297</v>
      </c>
      <c r="B111" s="353" t="s">
        <v>161</v>
      </c>
      <c r="C111" s="348"/>
      <c r="D111" s="348"/>
    </row>
    <row r="112" spans="1:4" ht="15.75" x14ac:dyDescent="0.25">
      <c r="A112" s="353" t="s">
        <v>1459</v>
      </c>
      <c r="B112" s="353" t="s">
        <v>1460</v>
      </c>
      <c r="C112" s="348">
        <v>-7</v>
      </c>
      <c r="D112" s="348">
        <v>0</v>
      </c>
    </row>
    <row r="113" spans="1:4" ht="15.75" x14ac:dyDescent="0.25">
      <c r="A113" s="353" t="s">
        <v>1461</v>
      </c>
      <c r="B113" s="353" t="s">
        <v>1462</v>
      </c>
      <c r="C113" s="348">
        <v>997</v>
      </c>
      <c r="D113" s="348">
        <v>6545</v>
      </c>
    </row>
    <row r="114" spans="1:4" ht="18" x14ac:dyDescent="0.4">
      <c r="A114" s="353" t="s">
        <v>1463</v>
      </c>
      <c r="B114" s="353" t="s">
        <v>1464</v>
      </c>
      <c r="C114" s="351">
        <v>0</v>
      </c>
      <c r="D114" s="351">
        <v>185</v>
      </c>
    </row>
    <row r="115" spans="1:4" ht="15.75" x14ac:dyDescent="0.25">
      <c r="A115" s="353" t="s">
        <v>297</v>
      </c>
      <c r="B115" s="353" t="s">
        <v>297</v>
      </c>
      <c r="C115" s="348">
        <v>990</v>
      </c>
      <c r="D115" s="348">
        <v>6730</v>
      </c>
    </row>
    <row r="116" spans="1:4" ht="15.75" x14ac:dyDescent="0.25">
      <c r="A116" s="353" t="s">
        <v>297</v>
      </c>
      <c r="B116" s="353" t="s">
        <v>297</v>
      </c>
      <c r="C116" s="348"/>
      <c r="D116" s="348"/>
    </row>
    <row r="117" spans="1:4" ht="15.75" x14ac:dyDescent="0.25">
      <c r="A117" s="353" t="s">
        <v>297</v>
      </c>
      <c r="B117" s="353" t="s">
        <v>576</v>
      </c>
      <c r="C117" s="348"/>
      <c r="D117" s="348"/>
    </row>
    <row r="118" spans="1:4" ht="18" x14ac:dyDescent="0.4">
      <c r="A118" s="353" t="s">
        <v>1465</v>
      </c>
      <c r="B118" s="353" t="s">
        <v>1466</v>
      </c>
      <c r="C118" s="351">
        <v>755</v>
      </c>
      <c r="D118" s="351">
        <v>27</v>
      </c>
    </row>
    <row r="119" spans="1:4" ht="15.75" x14ac:dyDescent="0.25">
      <c r="A119" s="353" t="s">
        <v>297</v>
      </c>
      <c r="B119" s="353" t="s">
        <v>297</v>
      </c>
      <c r="C119" s="348">
        <v>755</v>
      </c>
      <c r="D119" s="348">
        <v>27</v>
      </c>
    </row>
    <row r="120" spans="1:4" ht="15.75" x14ac:dyDescent="0.25">
      <c r="A120" s="353" t="s">
        <v>297</v>
      </c>
      <c r="B120" s="353" t="s">
        <v>297</v>
      </c>
      <c r="C120" s="348"/>
      <c r="D120" s="348"/>
    </row>
    <row r="121" spans="1:4" ht="15.75" x14ac:dyDescent="0.25">
      <c r="A121" s="353" t="s">
        <v>297</v>
      </c>
      <c r="B121" s="353" t="s">
        <v>165</v>
      </c>
      <c r="C121" s="348"/>
      <c r="D121" s="348"/>
    </row>
    <row r="122" spans="1:4" ht="15.75" x14ac:dyDescent="0.25">
      <c r="A122" s="353" t="s">
        <v>1467</v>
      </c>
      <c r="B122" s="353" t="s">
        <v>1468</v>
      </c>
      <c r="C122" s="348">
        <v>19119</v>
      </c>
      <c r="D122" s="348">
        <v>25185</v>
      </c>
    </row>
    <row r="123" spans="1:4" ht="15.75" x14ac:dyDescent="0.25">
      <c r="A123" s="353" t="s">
        <v>1469</v>
      </c>
      <c r="B123" s="353" t="s">
        <v>1470</v>
      </c>
      <c r="C123" s="348">
        <v>98</v>
      </c>
      <c r="D123" s="348">
        <v>849</v>
      </c>
    </row>
    <row r="124" spans="1:4" ht="15.75" x14ac:dyDescent="0.25">
      <c r="A124" s="353" t="s">
        <v>1471</v>
      </c>
      <c r="B124" s="353" t="s">
        <v>1472</v>
      </c>
      <c r="C124" s="348">
        <v>531</v>
      </c>
      <c r="D124" s="348">
        <v>2233</v>
      </c>
    </row>
    <row r="125" spans="1:4" ht="18" x14ac:dyDescent="0.4">
      <c r="A125" s="353" t="s">
        <v>1473</v>
      </c>
      <c r="B125" s="353" t="s">
        <v>1474</v>
      </c>
      <c r="C125" s="351">
        <v>930</v>
      </c>
      <c r="D125" s="351">
        <v>149</v>
      </c>
    </row>
    <row r="126" spans="1:4" ht="15.75" x14ac:dyDescent="0.25">
      <c r="A126" s="353" t="s">
        <v>297</v>
      </c>
      <c r="B126" s="353" t="s">
        <v>297</v>
      </c>
      <c r="C126" s="348">
        <v>20678</v>
      </c>
      <c r="D126" s="348">
        <v>28416</v>
      </c>
    </row>
    <row r="127" spans="1:4" ht="15.75" x14ac:dyDescent="0.25">
      <c r="A127" s="353" t="s">
        <v>297</v>
      </c>
      <c r="B127" s="353" t="s">
        <v>297</v>
      </c>
      <c r="C127" s="348"/>
      <c r="D127" s="348"/>
    </row>
    <row r="128" spans="1:4" ht="15.75" x14ac:dyDescent="0.25">
      <c r="A128" s="353" t="s">
        <v>297</v>
      </c>
      <c r="B128" s="353" t="s">
        <v>166</v>
      </c>
      <c r="C128" s="348"/>
      <c r="D128" s="348"/>
    </row>
    <row r="129" spans="1:4" ht="15.75" x14ac:dyDescent="0.25">
      <c r="A129" s="353" t="s">
        <v>1475</v>
      </c>
      <c r="B129" s="353" t="s">
        <v>1476</v>
      </c>
      <c r="C129" s="348">
        <v>0</v>
      </c>
      <c r="D129" s="348">
        <v>36</v>
      </c>
    </row>
    <row r="130" spans="1:4" ht="15.75" x14ac:dyDescent="0.25">
      <c r="A130" s="353" t="s">
        <v>1477</v>
      </c>
      <c r="B130" s="353" t="s">
        <v>1478</v>
      </c>
      <c r="C130" s="348">
        <v>90773</v>
      </c>
      <c r="D130" s="348">
        <v>117234</v>
      </c>
    </row>
    <row r="131" spans="1:4" ht="18" x14ac:dyDescent="0.4">
      <c r="A131" s="353" t="s">
        <v>1479</v>
      </c>
      <c r="B131" s="353" t="s">
        <v>1480</v>
      </c>
      <c r="C131" s="351">
        <v>1516</v>
      </c>
      <c r="D131" s="351">
        <v>1733</v>
      </c>
    </row>
    <row r="132" spans="1:4" ht="15.75" x14ac:dyDescent="0.25">
      <c r="A132" s="353" t="s">
        <v>297</v>
      </c>
      <c r="B132" s="353" t="s">
        <v>297</v>
      </c>
      <c r="C132" s="348">
        <v>92289</v>
      </c>
      <c r="D132" s="348">
        <v>119003</v>
      </c>
    </row>
    <row r="133" spans="1:4" ht="15.75" x14ac:dyDescent="0.25">
      <c r="A133" s="353" t="s">
        <v>297</v>
      </c>
      <c r="B133" s="353" t="s">
        <v>297</v>
      </c>
      <c r="C133" s="348"/>
      <c r="D133" s="348"/>
    </row>
    <row r="134" spans="1:4" ht="15.75" x14ac:dyDescent="0.25">
      <c r="A134" s="353" t="s">
        <v>297</v>
      </c>
      <c r="B134" s="353" t="s">
        <v>167</v>
      </c>
      <c r="C134" s="348"/>
      <c r="D134" s="348"/>
    </row>
    <row r="135" spans="1:4" ht="18" x14ac:dyDescent="0.4">
      <c r="A135" s="353" t="s">
        <v>1481</v>
      </c>
      <c r="B135" s="353" t="s">
        <v>1482</v>
      </c>
      <c r="C135" s="351">
        <v>383</v>
      </c>
      <c r="D135" s="351">
        <v>358</v>
      </c>
    </row>
    <row r="136" spans="1:4" ht="15.75" x14ac:dyDescent="0.25">
      <c r="A136" s="353" t="s">
        <v>297</v>
      </c>
      <c r="B136" s="353" t="s">
        <v>297</v>
      </c>
      <c r="C136" s="348">
        <v>383</v>
      </c>
      <c r="D136" s="348">
        <v>358</v>
      </c>
    </row>
    <row r="137" spans="1:4" ht="15.75" x14ac:dyDescent="0.25">
      <c r="A137" s="353" t="s">
        <v>297</v>
      </c>
      <c r="B137" s="353" t="s">
        <v>297</v>
      </c>
      <c r="C137" s="348"/>
      <c r="D137" s="348"/>
    </row>
    <row r="138" spans="1:4" ht="15.75" x14ac:dyDescent="0.25">
      <c r="A138" s="353" t="s">
        <v>297</v>
      </c>
      <c r="B138" s="353" t="s">
        <v>588</v>
      </c>
      <c r="C138" s="348"/>
      <c r="D138" s="348"/>
    </row>
    <row r="139" spans="1:4" ht="15.75" x14ac:dyDescent="0.25">
      <c r="A139" s="353" t="s">
        <v>1483</v>
      </c>
      <c r="B139" s="353" t="s">
        <v>1484</v>
      </c>
      <c r="C139" s="348">
        <v>220546</v>
      </c>
      <c r="D139" s="348">
        <v>228905</v>
      </c>
    </row>
    <row r="140" spans="1:4" ht="15.75" x14ac:dyDescent="0.25">
      <c r="A140" s="353" t="s">
        <v>1485</v>
      </c>
      <c r="B140" s="353" t="s">
        <v>1486</v>
      </c>
      <c r="C140" s="348">
        <v>34990</v>
      </c>
      <c r="D140" s="348">
        <v>42471</v>
      </c>
    </row>
    <row r="141" spans="1:4" ht="18" x14ac:dyDescent="0.4">
      <c r="A141" s="353" t="s">
        <v>1487</v>
      </c>
      <c r="B141" s="353" t="s">
        <v>1488</v>
      </c>
      <c r="C141" s="351">
        <v>0</v>
      </c>
      <c r="D141" s="351">
        <v>637</v>
      </c>
    </row>
    <row r="142" spans="1:4" ht="15.75" x14ac:dyDescent="0.25">
      <c r="A142" s="353" t="s">
        <v>297</v>
      </c>
      <c r="B142" s="353" t="s">
        <v>297</v>
      </c>
      <c r="C142" s="348">
        <v>255536</v>
      </c>
      <c r="D142" s="348">
        <v>272013</v>
      </c>
    </row>
    <row r="143" spans="1:4" ht="15.75" x14ac:dyDescent="0.25">
      <c r="A143" s="353" t="s">
        <v>297</v>
      </c>
      <c r="B143" s="353" t="s">
        <v>297</v>
      </c>
      <c r="C143" s="348"/>
      <c r="D143" s="348"/>
    </row>
    <row r="144" spans="1:4" ht="15.75" x14ac:dyDescent="0.25">
      <c r="A144" s="353" t="s">
        <v>297</v>
      </c>
      <c r="B144" s="353" t="s">
        <v>171</v>
      </c>
      <c r="C144" s="348"/>
      <c r="D144" s="348"/>
    </row>
    <row r="145" spans="1:4" ht="15.75" x14ac:dyDescent="0.25">
      <c r="A145" s="353" t="s">
        <v>1489</v>
      </c>
      <c r="B145" s="353" t="s">
        <v>1490</v>
      </c>
      <c r="C145" s="348">
        <v>912</v>
      </c>
      <c r="D145" s="348">
        <v>2146</v>
      </c>
    </row>
    <row r="146" spans="1:4" ht="15.75" x14ac:dyDescent="0.25">
      <c r="A146" s="353" t="s">
        <v>1491</v>
      </c>
      <c r="B146" s="353" t="s">
        <v>1492</v>
      </c>
      <c r="C146" s="348">
        <v>1549</v>
      </c>
      <c r="D146" s="348">
        <v>2452</v>
      </c>
    </row>
    <row r="147" spans="1:4" ht="18" x14ac:dyDescent="0.4">
      <c r="A147" s="353" t="s">
        <v>1493</v>
      </c>
      <c r="B147" s="353" t="s">
        <v>1494</v>
      </c>
      <c r="C147" s="351">
        <v>2917</v>
      </c>
      <c r="D147" s="351">
        <v>2605</v>
      </c>
    </row>
    <row r="148" spans="1:4" ht="15.75" x14ac:dyDescent="0.25">
      <c r="A148" s="353" t="s">
        <v>297</v>
      </c>
      <c r="B148" s="353" t="s">
        <v>297</v>
      </c>
      <c r="C148" s="348">
        <v>5378</v>
      </c>
      <c r="D148" s="348">
        <v>7203</v>
      </c>
    </row>
    <row r="149" spans="1:4" ht="15.75" x14ac:dyDescent="0.25">
      <c r="A149" s="353" t="s">
        <v>297</v>
      </c>
      <c r="B149" s="353" t="s">
        <v>297</v>
      </c>
      <c r="C149" s="348"/>
      <c r="D149" s="348"/>
    </row>
    <row r="150" spans="1:4" ht="15.75" x14ac:dyDescent="0.25">
      <c r="A150" s="353" t="s">
        <v>297</v>
      </c>
      <c r="B150" s="353" t="s">
        <v>586</v>
      </c>
      <c r="C150" s="348"/>
      <c r="D150" s="348"/>
    </row>
    <row r="151" spans="1:4" ht="15.75" x14ac:dyDescent="0.25">
      <c r="A151" s="353" t="s">
        <v>1495</v>
      </c>
      <c r="B151" s="353" t="s">
        <v>1496</v>
      </c>
      <c r="C151" s="348">
        <v>0</v>
      </c>
      <c r="D151" s="348">
        <v>45</v>
      </c>
    </row>
    <row r="152" spans="1:4" ht="15.75" x14ac:dyDescent="0.25">
      <c r="A152" s="353" t="s">
        <v>1497</v>
      </c>
      <c r="B152" s="353" t="s">
        <v>1498</v>
      </c>
      <c r="C152" s="348">
        <v>169</v>
      </c>
      <c r="D152" s="348">
        <v>169</v>
      </c>
    </row>
    <row r="153" spans="1:4" ht="15.75" x14ac:dyDescent="0.25">
      <c r="A153" s="353" t="s">
        <v>1499</v>
      </c>
      <c r="B153" s="353" t="s">
        <v>1500</v>
      </c>
      <c r="C153" s="348">
        <v>2677</v>
      </c>
      <c r="D153" s="348">
        <v>4166</v>
      </c>
    </row>
    <row r="154" spans="1:4" ht="18" x14ac:dyDescent="0.4">
      <c r="A154" s="353" t="s">
        <v>1501</v>
      </c>
      <c r="B154" s="353" t="s">
        <v>1502</v>
      </c>
      <c r="C154" s="351">
        <v>-5</v>
      </c>
      <c r="D154" s="351">
        <v>20</v>
      </c>
    </row>
    <row r="155" spans="1:4" ht="15.75" x14ac:dyDescent="0.25">
      <c r="A155" s="353" t="s">
        <v>297</v>
      </c>
      <c r="B155" s="353" t="s">
        <v>297</v>
      </c>
      <c r="C155" s="348">
        <v>2841</v>
      </c>
      <c r="D155" s="348">
        <v>4400</v>
      </c>
    </row>
    <row r="156" spans="1:4" ht="15.75" x14ac:dyDescent="0.25">
      <c r="A156" s="353" t="s">
        <v>297</v>
      </c>
      <c r="B156" s="353" t="s">
        <v>297</v>
      </c>
      <c r="C156" s="348"/>
      <c r="D156" s="348"/>
    </row>
    <row r="157" spans="1:4" ht="15.75" x14ac:dyDescent="0.25">
      <c r="A157" s="353" t="s">
        <v>297</v>
      </c>
      <c r="B157" s="353" t="s">
        <v>173</v>
      </c>
      <c r="C157" s="348"/>
      <c r="D157" s="348"/>
    </row>
    <row r="158" spans="1:4" ht="15.75" x14ac:dyDescent="0.25">
      <c r="A158" s="353" t="s">
        <v>1503</v>
      </c>
      <c r="B158" s="353" t="s">
        <v>1504</v>
      </c>
      <c r="C158" s="348">
        <v>132</v>
      </c>
      <c r="D158" s="348">
        <v>3</v>
      </c>
    </row>
    <row r="159" spans="1:4" ht="15.75" x14ac:dyDescent="0.25">
      <c r="A159" s="353" t="s">
        <v>1505</v>
      </c>
      <c r="B159" s="353" t="s">
        <v>1506</v>
      </c>
      <c r="C159" s="348">
        <v>260</v>
      </c>
      <c r="D159" s="348">
        <v>0</v>
      </c>
    </row>
    <row r="160" spans="1:4" ht="18" x14ac:dyDescent="0.4">
      <c r="A160" s="353" t="s">
        <v>1507</v>
      </c>
      <c r="B160" s="353" t="s">
        <v>1508</v>
      </c>
      <c r="C160" s="351">
        <v>358</v>
      </c>
      <c r="D160" s="351">
        <v>282</v>
      </c>
    </row>
    <row r="161" spans="1:4" ht="15.75" x14ac:dyDescent="0.25">
      <c r="A161" s="353" t="s">
        <v>297</v>
      </c>
      <c r="B161" s="353" t="s">
        <v>297</v>
      </c>
      <c r="C161" s="348">
        <v>750</v>
      </c>
      <c r="D161" s="348">
        <v>285</v>
      </c>
    </row>
    <row r="162" spans="1:4" ht="15.75" x14ac:dyDescent="0.25">
      <c r="A162" s="353" t="s">
        <v>297</v>
      </c>
      <c r="B162" s="353" t="s">
        <v>297</v>
      </c>
      <c r="C162" s="348"/>
      <c r="D162" s="348"/>
    </row>
    <row r="163" spans="1:4" ht="15.75" x14ac:dyDescent="0.25">
      <c r="A163" s="353" t="s">
        <v>297</v>
      </c>
      <c r="B163" s="353" t="s">
        <v>1509</v>
      </c>
      <c r="C163" s="348"/>
      <c r="D163" s="348"/>
    </row>
    <row r="164" spans="1:4" ht="15.75" x14ac:dyDescent="0.25">
      <c r="A164" s="353" t="s">
        <v>1510</v>
      </c>
      <c r="B164" s="353" t="s">
        <v>1511</v>
      </c>
      <c r="C164" s="348">
        <v>8444</v>
      </c>
      <c r="D164" s="348">
        <v>9289</v>
      </c>
    </row>
    <row r="165" spans="1:4" ht="15.75" x14ac:dyDescent="0.25">
      <c r="A165" s="353" t="s">
        <v>1512</v>
      </c>
      <c r="B165" s="353" t="s">
        <v>1513</v>
      </c>
      <c r="C165" s="348">
        <v>80</v>
      </c>
      <c r="D165" s="348">
        <v>22</v>
      </c>
    </row>
    <row r="166" spans="1:4" ht="15.75" x14ac:dyDescent="0.25">
      <c r="A166" s="353" t="s">
        <v>1514</v>
      </c>
      <c r="B166" s="353" t="s">
        <v>1515</v>
      </c>
      <c r="C166" s="348">
        <v>62742</v>
      </c>
      <c r="D166" s="348">
        <v>276393</v>
      </c>
    </row>
    <row r="167" spans="1:4" ht="15.75" x14ac:dyDescent="0.25">
      <c r="A167" s="353" t="s">
        <v>1516</v>
      </c>
      <c r="B167" s="353" t="s">
        <v>1517</v>
      </c>
      <c r="C167" s="348">
        <v>7327</v>
      </c>
      <c r="D167" s="348">
        <v>8908</v>
      </c>
    </row>
    <row r="168" spans="1:4" ht="15.75" x14ac:dyDescent="0.25">
      <c r="A168" s="353" t="s">
        <v>1518</v>
      </c>
      <c r="B168" s="353" t="s">
        <v>1519</v>
      </c>
      <c r="C168" s="348">
        <v>10940</v>
      </c>
      <c r="D168" s="348">
        <v>5753</v>
      </c>
    </row>
    <row r="169" spans="1:4" ht="15.75" x14ac:dyDescent="0.25">
      <c r="A169" s="353" t="s">
        <v>1520</v>
      </c>
      <c r="B169" s="353" t="s">
        <v>1521</v>
      </c>
      <c r="C169" s="348">
        <v>73</v>
      </c>
      <c r="D169" s="348">
        <v>578</v>
      </c>
    </row>
    <row r="170" spans="1:4" ht="18" x14ac:dyDescent="0.4">
      <c r="A170" s="353" t="s">
        <v>1522</v>
      </c>
      <c r="B170" s="353" t="s">
        <v>1523</v>
      </c>
      <c r="C170" s="351">
        <v>2556</v>
      </c>
      <c r="D170" s="351">
        <v>6874</v>
      </c>
    </row>
    <row r="171" spans="1:4" ht="15.75" x14ac:dyDescent="0.25">
      <c r="A171" s="353" t="s">
        <v>297</v>
      </c>
      <c r="B171" s="353" t="s">
        <v>297</v>
      </c>
      <c r="C171" s="348">
        <v>92162</v>
      </c>
      <c r="D171" s="348">
        <v>307817</v>
      </c>
    </row>
    <row r="172" spans="1:4" ht="15.75" x14ac:dyDescent="0.25">
      <c r="A172" s="353" t="s">
        <v>297</v>
      </c>
      <c r="B172" s="353" t="s">
        <v>297</v>
      </c>
      <c r="C172" s="348"/>
      <c r="D172" s="348"/>
    </row>
    <row r="173" spans="1:4" ht="15.75" x14ac:dyDescent="0.25">
      <c r="A173" s="353" t="s">
        <v>297</v>
      </c>
      <c r="B173" s="353" t="s">
        <v>563</v>
      </c>
      <c r="C173" s="348"/>
      <c r="D173" s="348"/>
    </row>
    <row r="174" spans="1:4" ht="15.75" x14ac:dyDescent="0.25">
      <c r="A174" s="353" t="s">
        <v>1524</v>
      </c>
      <c r="B174" s="353" t="s">
        <v>1525</v>
      </c>
      <c r="C174" s="348">
        <v>1842</v>
      </c>
      <c r="D174" s="348">
        <v>2291</v>
      </c>
    </row>
    <row r="175" spans="1:4" ht="15.75" x14ac:dyDescent="0.25">
      <c r="A175" s="353" t="s">
        <v>1526</v>
      </c>
      <c r="B175" s="353" t="s">
        <v>1527</v>
      </c>
      <c r="C175" s="348">
        <v>3101</v>
      </c>
      <c r="D175" s="348">
        <v>5924</v>
      </c>
    </row>
    <row r="176" spans="1:4" ht="18" x14ac:dyDescent="0.4">
      <c r="A176" s="353" t="s">
        <v>1528</v>
      </c>
      <c r="B176" s="353" t="s">
        <v>1529</v>
      </c>
      <c r="C176" s="351">
        <v>71333</v>
      </c>
      <c r="D176" s="351">
        <v>55055</v>
      </c>
    </row>
    <row r="177" spans="1:4" ht="15.75" x14ac:dyDescent="0.25">
      <c r="A177" s="353" t="s">
        <v>297</v>
      </c>
      <c r="B177" s="353" t="s">
        <v>297</v>
      </c>
      <c r="C177" s="348">
        <v>76276</v>
      </c>
      <c r="D177" s="348">
        <v>63270</v>
      </c>
    </row>
    <row r="178" spans="1:4" ht="15.75" x14ac:dyDescent="0.25">
      <c r="A178" s="353" t="s">
        <v>297</v>
      </c>
      <c r="B178" s="353" t="s">
        <v>297</v>
      </c>
      <c r="C178" s="348"/>
      <c r="D178" s="348"/>
    </row>
    <row r="179" spans="1:4" ht="15.75" x14ac:dyDescent="0.25">
      <c r="A179" s="353" t="s">
        <v>297</v>
      </c>
      <c r="B179" s="353" t="s">
        <v>178</v>
      </c>
      <c r="C179" s="348"/>
      <c r="D179" s="348"/>
    </row>
    <row r="180" spans="1:4" ht="15.75" x14ac:dyDescent="0.25">
      <c r="A180" s="353" t="s">
        <v>1530</v>
      </c>
      <c r="B180" s="353" t="s">
        <v>1531</v>
      </c>
      <c r="C180" s="348">
        <v>10</v>
      </c>
      <c r="D180" s="348">
        <v>0</v>
      </c>
    </row>
    <row r="181" spans="1:4" ht="15.75" x14ac:dyDescent="0.25">
      <c r="A181" s="353" t="s">
        <v>1532</v>
      </c>
      <c r="B181" s="353" t="s">
        <v>1533</v>
      </c>
      <c r="C181" s="348">
        <v>8143</v>
      </c>
      <c r="D181" s="348">
        <v>13977</v>
      </c>
    </row>
    <row r="182" spans="1:4" ht="15.75" x14ac:dyDescent="0.25">
      <c r="A182" s="353" t="s">
        <v>1534</v>
      </c>
      <c r="B182" s="353" t="s">
        <v>1535</v>
      </c>
      <c r="C182" s="348">
        <v>0</v>
      </c>
      <c r="D182" s="348">
        <v>2666</v>
      </c>
    </row>
    <row r="183" spans="1:4" ht="18" x14ac:dyDescent="0.4">
      <c r="A183" s="353" t="s">
        <v>1536</v>
      </c>
      <c r="B183" s="353" t="s">
        <v>1537</v>
      </c>
      <c r="C183" s="351">
        <v>1441</v>
      </c>
      <c r="D183" s="351">
        <v>2461</v>
      </c>
    </row>
    <row r="184" spans="1:4" ht="15.75" x14ac:dyDescent="0.25">
      <c r="A184" s="353" t="s">
        <v>297</v>
      </c>
      <c r="B184" s="353" t="s">
        <v>297</v>
      </c>
      <c r="C184" s="348">
        <v>9594</v>
      </c>
      <c r="D184" s="348">
        <v>19104</v>
      </c>
    </row>
    <row r="185" spans="1:4" ht="15.75" x14ac:dyDescent="0.25">
      <c r="A185" s="353" t="s">
        <v>297</v>
      </c>
      <c r="B185" s="353" t="s">
        <v>297</v>
      </c>
      <c r="C185" s="348"/>
      <c r="D185" s="348"/>
    </row>
    <row r="186" spans="1:4" ht="15.75" x14ac:dyDescent="0.25">
      <c r="A186" s="353" t="s">
        <v>297</v>
      </c>
      <c r="B186" s="353" t="s">
        <v>599</v>
      </c>
      <c r="C186" s="348"/>
      <c r="D186" s="348"/>
    </row>
    <row r="187" spans="1:4" ht="15.75" x14ac:dyDescent="0.25">
      <c r="A187" s="353" t="s">
        <v>1538</v>
      </c>
      <c r="B187" s="353" t="s">
        <v>1539</v>
      </c>
      <c r="C187" s="348">
        <v>0</v>
      </c>
      <c r="D187" s="348">
        <v>248</v>
      </c>
    </row>
    <row r="188" spans="1:4" ht="15.75" x14ac:dyDescent="0.25">
      <c r="A188" s="353" t="s">
        <v>1540</v>
      </c>
      <c r="B188" s="353" t="s">
        <v>1541</v>
      </c>
      <c r="C188" s="348">
        <v>1758</v>
      </c>
      <c r="D188" s="348">
        <v>2190</v>
      </c>
    </row>
    <row r="189" spans="1:4" ht="18" x14ac:dyDescent="0.4">
      <c r="A189" s="353" t="s">
        <v>1542</v>
      </c>
      <c r="B189" s="353" t="s">
        <v>1543</v>
      </c>
      <c r="C189" s="351">
        <v>363</v>
      </c>
      <c r="D189" s="351">
        <v>390</v>
      </c>
    </row>
    <row r="190" spans="1:4" ht="15.75" x14ac:dyDescent="0.25">
      <c r="A190" s="353" t="s">
        <v>297</v>
      </c>
      <c r="B190" s="353" t="s">
        <v>297</v>
      </c>
      <c r="C190" s="348">
        <v>2121</v>
      </c>
      <c r="D190" s="348">
        <v>2828</v>
      </c>
    </row>
    <row r="191" spans="1:4" ht="15.75" x14ac:dyDescent="0.25">
      <c r="A191" s="353" t="s">
        <v>297</v>
      </c>
      <c r="B191" s="353" t="s">
        <v>297</v>
      </c>
      <c r="C191" s="348"/>
      <c r="D191" s="348"/>
    </row>
    <row r="192" spans="1:4" ht="15.75" x14ac:dyDescent="0.25">
      <c r="A192" s="353" t="s">
        <v>297</v>
      </c>
      <c r="B192" s="353" t="s">
        <v>1544</v>
      </c>
      <c r="C192" s="348"/>
      <c r="D192" s="348"/>
    </row>
    <row r="193" spans="1:4" ht="15.75" x14ac:dyDescent="0.25">
      <c r="A193" s="353" t="s">
        <v>1545</v>
      </c>
      <c r="B193" s="353" t="s">
        <v>1546</v>
      </c>
      <c r="C193" s="348">
        <v>25448</v>
      </c>
      <c r="D193" s="348">
        <v>36781</v>
      </c>
    </row>
    <row r="194" spans="1:4" ht="18" x14ac:dyDescent="0.4">
      <c r="A194" s="353" t="s">
        <v>1547</v>
      </c>
      <c r="B194" s="353" t="s">
        <v>1548</v>
      </c>
      <c r="C194" s="351">
        <v>3149</v>
      </c>
      <c r="D194" s="351">
        <v>3202</v>
      </c>
    </row>
    <row r="195" spans="1:4" ht="15.75" x14ac:dyDescent="0.25">
      <c r="A195" s="353" t="s">
        <v>297</v>
      </c>
      <c r="B195" s="353" t="s">
        <v>297</v>
      </c>
      <c r="C195" s="348">
        <v>28597</v>
      </c>
      <c r="D195" s="348">
        <v>39983</v>
      </c>
    </row>
    <row r="196" spans="1:4" ht="15.75" x14ac:dyDescent="0.25">
      <c r="A196" s="353" t="s">
        <v>297</v>
      </c>
      <c r="B196" s="353" t="s">
        <v>297</v>
      </c>
      <c r="C196" s="348"/>
      <c r="D196" s="348"/>
    </row>
    <row r="197" spans="1:4" ht="15.75" x14ac:dyDescent="0.25">
      <c r="A197" s="353" t="s">
        <v>297</v>
      </c>
      <c r="B197" s="353" t="s">
        <v>1549</v>
      </c>
      <c r="C197" s="348"/>
      <c r="D197" s="348"/>
    </row>
    <row r="198" spans="1:4" ht="15.75" x14ac:dyDescent="0.25">
      <c r="A198" s="353" t="s">
        <v>1550</v>
      </c>
      <c r="B198" s="353" t="s">
        <v>1551</v>
      </c>
      <c r="C198" s="348">
        <v>70</v>
      </c>
      <c r="D198" s="348">
        <v>616</v>
      </c>
    </row>
    <row r="199" spans="1:4" ht="15.75" x14ac:dyDescent="0.25">
      <c r="A199" s="353" t="s">
        <v>1552</v>
      </c>
      <c r="B199" s="353" t="s">
        <v>1553</v>
      </c>
      <c r="C199" s="348">
        <v>181</v>
      </c>
      <c r="D199" s="348">
        <v>2360</v>
      </c>
    </row>
    <row r="200" spans="1:4" ht="18" x14ac:dyDescent="0.4">
      <c r="A200" s="353" t="s">
        <v>1554</v>
      </c>
      <c r="B200" s="353" t="s">
        <v>1555</v>
      </c>
      <c r="C200" s="351">
        <v>0</v>
      </c>
      <c r="D200" s="351">
        <v>1225</v>
      </c>
    </row>
    <row r="201" spans="1:4" ht="15.75" x14ac:dyDescent="0.25">
      <c r="A201" s="353" t="s">
        <v>297</v>
      </c>
      <c r="B201" s="353" t="s">
        <v>297</v>
      </c>
      <c r="C201" s="348">
        <v>251</v>
      </c>
      <c r="D201" s="348">
        <v>4201</v>
      </c>
    </row>
    <row r="202" spans="1:4" ht="15.75" x14ac:dyDescent="0.25">
      <c r="A202" s="353" t="s">
        <v>297</v>
      </c>
      <c r="B202" s="353" t="s">
        <v>297</v>
      </c>
      <c r="C202" s="348"/>
      <c r="D202" s="348"/>
    </row>
    <row r="203" spans="1:4" ht="15.75" x14ac:dyDescent="0.25">
      <c r="A203" s="353" t="s">
        <v>297</v>
      </c>
      <c r="B203" s="353" t="s">
        <v>1556</v>
      </c>
      <c r="C203" s="348"/>
      <c r="D203" s="348"/>
    </row>
    <row r="204" spans="1:4" ht="15.75" x14ac:dyDescent="0.25">
      <c r="A204" s="353" t="s">
        <v>1557</v>
      </c>
      <c r="B204" s="353" t="s">
        <v>1558</v>
      </c>
      <c r="C204" s="348">
        <v>0</v>
      </c>
      <c r="D204" s="348">
        <v>251</v>
      </c>
    </row>
    <row r="205" spans="1:4" ht="18" x14ac:dyDescent="0.4">
      <c r="A205" s="353" t="s">
        <v>1559</v>
      </c>
      <c r="B205" s="353" t="s">
        <v>1560</v>
      </c>
      <c r="C205" s="351">
        <v>0</v>
      </c>
      <c r="D205" s="351">
        <v>1230</v>
      </c>
    </row>
    <row r="206" spans="1:4" ht="15.75" x14ac:dyDescent="0.25">
      <c r="A206" s="353" t="s">
        <v>297</v>
      </c>
      <c r="B206" s="353" t="s">
        <v>297</v>
      </c>
      <c r="C206" s="348">
        <v>0</v>
      </c>
      <c r="D206" s="348">
        <v>1481</v>
      </c>
    </row>
    <row r="207" spans="1:4" ht="18" x14ac:dyDescent="0.4">
      <c r="A207" s="353" t="s">
        <v>297</v>
      </c>
      <c r="B207" s="353" t="s">
        <v>297</v>
      </c>
      <c r="C207" s="351" t="s">
        <v>392</v>
      </c>
      <c r="D207" s="351" t="s">
        <v>392</v>
      </c>
    </row>
    <row r="208" spans="1:4" ht="18" x14ac:dyDescent="0.4">
      <c r="A208" s="352" t="s">
        <v>297</v>
      </c>
      <c r="B208" s="352" t="s">
        <v>297</v>
      </c>
      <c r="C208" s="350">
        <v>1079919</v>
      </c>
      <c r="D208" s="350">
        <v>1343788</v>
      </c>
    </row>
  </sheetData>
  <sheetProtection algorithmName="SHA-512" hashValue="F2Zy7XVNfTtgP4tBQfyXxAbjDEx9t5gBR0FJmNuSAMLkJmVNkeFv3YeVvn9s+ZXL4D2f1WCGp85VL5XQpP9RWg==" saltValue="PGZpygxWljFJQUsIE4lXh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14" workbookViewId="0">
      <selection activeCell="D7" sqref="D7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H-23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Three Rivers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Okanogan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J. Scott Graham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Jennifer Munson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Mike Pruett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(509) 689-2517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(509) 689-2086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128</v>
      </c>
      <c r="G23" s="67">
        <f>data!D127</f>
        <v>559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34</v>
      </c>
      <c r="G24" s="67">
        <f>data!D128</f>
        <v>349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2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5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18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25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Three Rivers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69</v>
      </c>
      <c r="C7" s="127">
        <f>data!B155</f>
        <v>301</v>
      </c>
      <c r="D7" s="127">
        <f>data!B156</f>
        <v>0</v>
      </c>
      <c r="E7" s="127">
        <f>data!B157</f>
        <v>1788488</v>
      </c>
      <c r="F7" s="127">
        <f>data!B158</f>
        <v>11742347</v>
      </c>
      <c r="G7" s="127">
        <f>data!B157+data!B158</f>
        <v>13530835</v>
      </c>
    </row>
    <row r="8" spans="1:7" ht="20.100000000000001" customHeight="1" x14ac:dyDescent="0.25">
      <c r="A8" s="63" t="s">
        <v>354</v>
      </c>
      <c r="B8" s="127">
        <f>data!C154</f>
        <v>11</v>
      </c>
      <c r="C8" s="127">
        <f>data!C155</f>
        <v>48</v>
      </c>
      <c r="D8" s="127">
        <f>data!C156</f>
        <v>0</v>
      </c>
      <c r="E8" s="127">
        <f>data!C157</f>
        <v>285207</v>
      </c>
      <c r="F8" s="127">
        <f>data!C158</f>
        <v>1872534</v>
      </c>
      <c r="G8" s="127">
        <f>data!C157+data!C158</f>
        <v>2157741</v>
      </c>
    </row>
    <row r="9" spans="1:7" ht="20.100000000000001" customHeight="1" x14ac:dyDescent="0.25">
      <c r="A9" s="63" t="s">
        <v>858</v>
      </c>
      <c r="B9" s="127">
        <f>data!D154</f>
        <v>48</v>
      </c>
      <c r="C9" s="127">
        <f>data!D155</f>
        <v>210</v>
      </c>
      <c r="D9" s="127">
        <f>data!D156</f>
        <v>0</v>
      </c>
      <c r="E9" s="127">
        <f>data!D157</f>
        <v>1247782</v>
      </c>
      <c r="F9" s="127">
        <f>data!D158</f>
        <v>8192335</v>
      </c>
      <c r="G9" s="127">
        <f>data!D157+data!D158</f>
        <v>9440117</v>
      </c>
    </row>
    <row r="10" spans="1:7" ht="20.100000000000001" customHeight="1" x14ac:dyDescent="0.25">
      <c r="A10" s="78" t="s">
        <v>229</v>
      </c>
      <c r="B10" s="127">
        <f>data!E154</f>
        <v>128</v>
      </c>
      <c r="C10" s="127">
        <f>data!E155</f>
        <v>559</v>
      </c>
      <c r="D10" s="127">
        <f>data!E156</f>
        <v>0</v>
      </c>
      <c r="E10" s="127">
        <f>data!E157</f>
        <v>3321477</v>
      </c>
      <c r="F10" s="127">
        <f>data!E158</f>
        <v>21807216</v>
      </c>
      <c r="G10" s="127">
        <f>E10+F10</f>
        <v>25128693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27</v>
      </c>
      <c r="C16" s="127">
        <f>data!B161</f>
        <v>279</v>
      </c>
      <c r="D16" s="127">
        <f>data!B162</f>
        <v>0</v>
      </c>
      <c r="E16" s="127">
        <f>data!B163</f>
        <v>440188</v>
      </c>
      <c r="F16" s="127">
        <f>data!B164</f>
        <v>0</v>
      </c>
      <c r="G16" s="127">
        <f>data!B163+data!B164</f>
        <v>440188</v>
      </c>
    </row>
    <row r="17" spans="1:7" ht="20.100000000000001" customHeight="1" x14ac:dyDescent="0.25">
      <c r="A17" s="63" t="s">
        <v>354</v>
      </c>
      <c r="B17" s="127">
        <f>data!C160</f>
        <v>4</v>
      </c>
      <c r="C17" s="127">
        <f>data!C161</f>
        <v>45</v>
      </c>
      <c r="D17" s="127">
        <f>data!C162</f>
        <v>0</v>
      </c>
      <c r="E17" s="127">
        <f>data!C163</f>
        <v>70998</v>
      </c>
      <c r="F17" s="127">
        <f>data!C164</f>
        <v>0</v>
      </c>
      <c r="G17" s="127">
        <f>data!C163+data!C164</f>
        <v>70998</v>
      </c>
    </row>
    <row r="18" spans="1:7" ht="20.100000000000001" customHeight="1" x14ac:dyDescent="0.25">
      <c r="A18" s="63" t="s">
        <v>858</v>
      </c>
      <c r="B18" s="127">
        <f>data!D160</f>
        <v>3</v>
      </c>
      <c r="C18" s="127">
        <f>data!D161</f>
        <v>25</v>
      </c>
      <c r="D18" s="127">
        <f>data!D162</f>
        <v>0</v>
      </c>
      <c r="E18" s="127">
        <f>data!D163</f>
        <v>39443</v>
      </c>
      <c r="F18" s="127">
        <f>data!D164</f>
        <v>0</v>
      </c>
      <c r="G18" s="127">
        <f>data!D163+data!D164</f>
        <v>39443</v>
      </c>
    </row>
    <row r="19" spans="1:7" ht="20.100000000000001" customHeight="1" x14ac:dyDescent="0.25">
      <c r="A19" s="78" t="s">
        <v>229</v>
      </c>
      <c r="B19" s="127">
        <f>data!E160</f>
        <v>34</v>
      </c>
      <c r="C19" s="127">
        <f>data!E161</f>
        <v>349</v>
      </c>
      <c r="D19" s="127">
        <f>data!E162</f>
        <v>0</v>
      </c>
      <c r="E19" s="127">
        <f>data!E163</f>
        <v>550629</v>
      </c>
      <c r="F19" s="127">
        <f>data!E164</f>
        <v>0</v>
      </c>
      <c r="G19" s="127">
        <f>data!E163+data!E164</f>
        <v>550629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3615409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1122100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11" workbookViewId="0">
      <selection activeCell="C38" sqref="C3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Three Rivers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595477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-1533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149395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967774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12317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175044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7908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1906382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208493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0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208493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165068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105813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270881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data!C204</f>
        <v>31183</v>
      </c>
    </row>
    <row r="32" spans="1:3" ht="20.100000000000001" customHeight="1" x14ac:dyDescent="0.25">
      <c r="A32" s="63">
        <v>22</v>
      </c>
      <c r="B32" s="64" t="s">
        <v>874</v>
      </c>
      <c r="C32" s="63">
        <f>data!C205</f>
        <v>0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31183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31183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Three Rivers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10750</v>
      </c>
      <c r="D7" s="67">
        <f>data!C211</f>
        <v>0</v>
      </c>
      <c r="E7" s="67">
        <f>data!D211</f>
        <v>0</v>
      </c>
      <c r="F7" s="67">
        <f>data!E211</f>
        <v>10750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292948</v>
      </c>
      <c r="D8" s="67">
        <f>data!C212</f>
        <v>0</v>
      </c>
      <c r="E8" s="67">
        <f>data!D212</f>
        <v>0</v>
      </c>
      <c r="F8" s="67">
        <f>data!E212</f>
        <v>292948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3800558</v>
      </c>
      <c r="D9" s="67">
        <f>data!C213</f>
        <v>15835</v>
      </c>
      <c r="E9" s="67">
        <f>data!D213</f>
        <v>0</v>
      </c>
      <c r="F9" s="67">
        <f>data!E213</f>
        <v>3816393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1660986</v>
      </c>
      <c r="D11" s="67">
        <f>data!C215</f>
        <v>0</v>
      </c>
      <c r="E11" s="67">
        <f>data!D215</f>
        <v>0</v>
      </c>
      <c r="F11" s="67">
        <f>data!E215</f>
        <v>1660986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5570732</v>
      </c>
      <c r="D12" s="67">
        <f>data!C216</f>
        <v>179042</v>
      </c>
      <c r="E12" s="67">
        <f>data!D216</f>
        <v>0</v>
      </c>
      <c r="F12" s="67">
        <f>data!E216</f>
        <v>5749774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144768</v>
      </c>
      <c r="D15" s="67">
        <f>data!C219</f>
        <v>24633</v>
      </c>
      <c r="E15" s="67" t="str">
        <f>data!D219</f>
        <v xml:space="preserve"> </v>
      </c>
      <c r="F15" s="67">
        <f>data!E219</f>
        <v>169401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11480742</v>
      </c>
      <c r="D16" s="67">
        <f>data!C220</f>
        <v>219510</v>
      </c>
      <c r="E16" s="67">
        <f>data!D220</f>
        <v>0</v>
      </c>
      <c r="F16" s="67">
        <f>data!E220</f>
        <v>11700252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280880</v>
      </c>
      <c r="D24" s="67">
        <f>data!C225</f>
        <v>5457</v>
      </c>
      <c r="E24" s="67">
        <f>data!D225</f>
        <v>0</v>
      </c>
      <c r="F24" s="67">
        <f>data!E225</f>
        <v>286337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3686537</v>
      </c>
      <c r="D25" s="67">
        <f>data!C226</f>
        <v>18671</v>
      </c>
      <c r="E25" s="67">
        <f>data!D226</f>
        <v>0</v>
      </c>
      <c r="F25" s="67">
        <f>data!E226</f>
        <v>3705208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1377686</v>
      </c>
      <c r="D27" s="67">
        <f>data!C228</f>
        <v>27811</v>
      </c>
      <c r="E27" s="67">
        <f>data!D228</f>
        <v>0</v>
      </c>
      <c r="F27" s="67">
        <f>data!E228</f>
        <v>1405497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4679617</v>
      </c>
      <c r="D28" s="67">
        <f>data!C229</f>
        <v>497525</v>
      </c>
      <c r="E28" s="67">
        <f>data!D229</f>
        <v>0</v>
      </c>
      <c r="F28" s="67">
        <f>data!E229</f>
        <v>5177142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10024720</v>
      </c>
      <c r="D32" s="67">
        <f>data!C233</f>
        <v>549464</v>
      </c>
      <c r="E32" s="67">
        <f>data!D233</f>
        <v>0</v>
      </c>
      <c r="F32" s="67">
        <f>data!E233</f>
        <v>10574184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D28" sqref="D28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Three Rivers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1418633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1777347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1305664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631452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2226151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5940614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308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4632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615244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619876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54454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data!D258</f>
        <v>8033577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2025-06-30T17:40:04Z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000000N3HW20250619123107.xlsx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