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D91FB7FF-78A8-4895-AED9-DDC9E923905E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O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E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O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D712" i="34"/>
  <c r="C712" i="34"/>
  <c r="C711" i="34"/>
  <c r="C710" i="34"/>
  <c r="D709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D689" i="34"/>
  <c r="C689" i="34"/>
  <c r="C688" i="34"/>
  <c r="C687" i="34"/>
  <c r="C686" i="34"/>
  <c r="C685" i="34"/>
  <c r="C684" i="34"/>
  <c r="C683" i="34"/>
  <c r="D682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D670" i="34"/>
  <c r="C670" i="34"/>
  <c r="C669" i="34"/>
  <c r="C668" i="34"/>
  <c r="C647" i="34"/>
  <c r="C646" i="34"/>
  <c r="D645" i="34"/>
  <c r="C645" i="34"/>
  <c r="C644" i="34"/>
  <c r="C643" i="34"/>
  <c r="C642" i="34"/>
  <c r="C641" i="34"/>
  <c r="C640" i="34"/>
  <c r="D639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D626" i="34"/>
  <c r="C626" i="34"/>
  <c r="C625" i="34"/>
  <c r="C624" i="34"/>
  <c r="C623" i="34"/>
  <c r="C622" i="34"/>
  <c r="C621" i="34"/>
  <c r="C620" i="34"/>
  <c r="C619" i="34"/>
  <c r="C618" i="34"/>
  <c r="D617" i="34"/>
  <c r="C617" i="34"/>
  <c r="D616" i="34"/>
  <c r="C616" i="34"/>
  <c r="D615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D339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3" i="32"/>
  <c r="H243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F179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H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H147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D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D51" i="32"/>
  <c r="C51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G26" i="32"/>
  <c r="F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70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2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7" i="7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C32" i="6"/>
  <c r="F31" i="6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6" i="6"/>
  <c r="D16" i="6"/>
  <c r="C16" i="6"/>
  <c r="E15" i="6"/>
  <c r="D15" i="6"/>
  <c r="C15" i="6"/>
  <c r="E14" i="6"/>
  <c r="D14" i="6"/>
  <c r="C14" i="6"/>
  <c r="E13" i="6"/>
  <c r="D13" i="6"/>
  <c r="C13" i="6"/>
  <c r="E12" i="6"/>
  <c r="D12" i="6"/>
  <c r="C12" i="6"/>
  <c r="F11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20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9" i="4"/>
  <c r="D19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F69" i="15"/>
  <c r="E69" i="15"/>
  <c r="D69" i="15"/>
  <c r="B69" i="15"/>
  <c r="I68" i="15"/>
  <c r="B68" i="15"/>
  <c r="I67" i="15"/>
  <c r="B67" i="15"/>
  <c r="I66" i="15"/>
  <c r="B66" i="15"/>
  <c r="E65" i="15"/>
  <c r="D65" i="15"/>
  <c r="F65" i="15" s="1"/>
  <c r="B65" i="15"/>
  <c r="E64" i="15"/>
  <c r="D64" i="15"/>
  <c r="B64" i="15"/>
  <c r="E63" i="15"/>
  <c r="D63" i="15"/>
  <c r="F63" i="15" s="1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F58" i="15"/>
  <c r="E58" i="15"/>
  <c r="D58" i="15"/>
  <c r="B58" i="15"/>
  <c r="H58" i="15" s="1"/>
  <c r="I58" i="15" s="1"/>
  <c r="H57" i="15"/>
  <c r="I57" i="15" s="1"/>
  <c r="F57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H53" i="15"/>
  <c r="I53" i="15" s="1"/>
  <c r="F53" i="15"/>
  <c r="E53" i="15"/>
  <c r="D53" i="15"/>
  <c r="B53" i="15"/>
  <c r="F52" i="15"/>
  <c r="E52" i="15"/>
  <c r="D52" i="15"/>
  <c r="B52" i="15"/>
  <c r="H51" i="15"/>
  <c r="I51" i="15" s="1"/>
  <c r="F51" i="15"/>
  <c r="E51" i="15"/>
  <c r="D51" i="15"/>
  <c r="B51" i="15"/>
  <c r="E50" i="15"/>
  <c r="D50" i="15"/>
  <c r="B50" i="15"/>
  <c r="E49" i="15"/>
  <c r="D49" i="15"/>
  <c r="B49" i="15"/>
  <c r="F48" i="15"/>
  <c r="E48" i="15"/>
  <c r="D48" i="15"/>
  <c r="B48" i="15"/>
  <c r="E47" i="15"/>
  <c r="D47" i="15"/>
  <c r="B47" i="15"/>
  <c r="H46" i="15"/>
  <c r="I46" i="15" s="1"/>
  <c r="F46" i="15"/>
  <c r="E46" i="15"/>
  <c r="D46" i="15"/>
  <c r="B46" i="15"/>
  <c r="E45" i="15"/>
  <c r="D45" i="15"/>
  <c r="B45" i="15"/>
  <c r="H44" i="15"/>
  <c r="I44" i="15" s="1"/>
  <c r="F44" i="15"/>
  <c r="E44" i="15"/>
  <c r="D44" i="15"/>
  <c r="B44" i="15"/>
  <c r="E43" i="15"/>
  <c r="D43" i="15"/>
  <c r="B43" i="15"/>
  <c r="F42" i="15"/>
  <c r="E42" i="15"/>
  <c r="D42" i="15"/>
  <c r="B42" i="15"/>
  <c r="E41" i="15"/>
  <c r="D41" i="15"/>
  <c r="B41" i="15"/>
  <c r="I40" i="15"/>
  <c r="B40" i="15"/>
  <c r="F39" i="15"/>
  <c r="E39" i="15"/>
  <c r="D39" i="15"/>
  <c r="B39" i="15"/>
  <c r="F38" i="15"/>
  <c r="E38" i="15"/>
  <c r="D38" i="15"/>
  <c r="B38" i="15"/>
  <c r="E37" i="15"/>
  <c r="D37" i="15"/>
  <c r="B37" i="15"/>
  <c r="E36" i="15"/>
  <c r="D36" i="15"/>
  <c r="B36" i="15"/>
  <c r="E35" i="15"/>
  <c r="D35" i="15"/>
  <c r="F35" i="15" s="1"/>
  <c r="B35" i="15"/>
  <c r="E34" i="15"/>
  <c r="D34" i="15"/>
  <c r="B34" i="15"/>
  <c r="F33" i="15"/>
  <c r="E33" i="15"/>
  <c r="D33" i="15"/>
  <c r="B33" i="15"/>
  <c r="I32" i="15"/>
  <c r="B32" i="15"/>
  <c r="I31" i="15"/>
  <c r="B31" i="15"/>
  <c r="E30" i="15"/>
  <c r="D30" i="15"/>
  <c r="F30" i="15" s="1"/>
  <c r="B30" i="15"/>
  <c r="E29" i="15"/>
  <c r="D29" i="15"/>
  <c r="B29" i="15"/>
  <c r="E28" i="15"/>
  <c r="D28" i="15"/>
  <c r="B28" i="15"/>
  <c r="E27" i="15"/>
  <c r="D27" i="15"/>
  <c r="F27" i="15" s="1"/>
  <c r="B27" i="15"/>
  <c r="F26" i="15"/>
  <c r="E26" i="15"/>
  <c r="D26" i="15"/>
  <c r="B26" i="15"/>
  <c r="H25" i="15"/>
  <c r="I25" i="15" s="1"/>
  <c r="F25" i="15"/>
  <c r="E25" i="15"/>
  <c r="D25" i="15"/>
  <c r="B25" i="15"/>
  <c r="E24" i="15"/>
  <c r="D24" i="15"/>
  <c r="B24" i="15"/>
  <c r="H24" i="15" s="1"/>
  <c r="I24" i="15" s="1"/>
  <c r="H23" i="15"/>
  <c r="I23" i="15" s="1"/>
  <c r="F23" i="15"/>
  <c r="E23" i="15"/>
  <c r="D23" i="15"/>
  <c r="B23" i="15"/>
  <c r="E22" i="15"/>
  <c r="D22" i="15"/>
  <c r="B22" i="15"/>
  <c r="H21" i="15"/>
  <c r="I21" i="15" s="1"/>
  <c r="F21" i="15"/>
  <c r="E21" i="15"/>
  <c r="D21" i="15"/>
  <c r="B21" i="15"/>
  <c r="E20" i="15"/>
  <c r="D20" i="15"/>
  <c r="B20" i="15"/>
  <c r="F19" i="15"/>
  <c r="E19" i="15"/>
  <c r="D19" i="15"/>
  <c r="B19" i="15"/>
  <c r="H19" i="15" s="1"/>
  <c r="I19" i="15" s="1"/>
  <c r="E18" i="15"/>
  <c r="D18" i="15"/>
  <c r="F18" i="15" s="1"/>
  <c r="B18" i="15"/>
  <c r="E17" i="15"/>
  <c r="D17" i="15"/>
  <c r="B17" i="15"/>
  <c r="F16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420" i="24"/>
  <c r="D420" i="24"/>
  <c r="DF2" i="30" s="1"/>
  <c r="D415" i="24"/>
  <c r="CP2" i="30" s="1"/>
  <c r="D381" i="24"/>
  <c r="BQ2" i="30" s="1"/>
  <c r="D360" i="24"/>
  <c r="C113" i="8" s="1"/>
  <c r="D340" i="24"/>
  <c r="C86" i="8" s="1"/>
  <c r="D339" i="24"/>
  <c r="D341" i="24" s="1"/>
  <c r="C87" i="8" s="1"/>
  <c r="D329" i="24"/>
  <c r="C74" i="8" s="1"/>
  <c r="D324" i="24"/>
  <c r="C68" i="8" s="1"/>
  <c r="D306" i="24"/>
  <c r="C49" i="8" s="1"/>
  <c r="D299" i="24"/>
  <c r="D291" i="24"/>
  <c r="D293" i="24" s="1"/>
  <c r="C35" i="8" s="1"/>
  <c r="D281" i="24"/>
  <c r="C22" i="8" s="1"/>
  <c r="D276" i="24"/>
  <c r="D256" i="24"/>
  <c r="C365" i="24" s="1"/>
  <c r="D252" i="24"/>
  <c r="D22" i="7" s="1"/>
  <c r="D245" i="24"/>
  <c r="C363" i="24" s="1"/>
  <c r="D237" i="24"/>
  <c r="D233" i="24"/>
  <c r="E32" i="6" s="1"/>
  <c r="C233" i="24"/>
  <c r="D32" i="6" s="1"/>
  <c r="B233" i="24"/>
  <c r="E232" i="24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E225" i="24"/>
  <c r="F24" i="6" s="1"/>
  <c r="D220" i="24"/>
  <c r="C220" i="24"/>
  <c r="B220" i="24"/>
  <c r="E219" i="24"/>
  <c r="F15" i="6" s="1"/>
  <c r="E218" i="24"/>
  <c r="F14" i="6" s="1"/>
  <c r="E217" i="24"/>
  <c r="F13" i="6" s="1"/>
  <c r="E216" i="24"/>
  <c r="F12" i="6" s="1"/>
  <c r="E215" i="24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9" i="4" s="1"/>
  <c r="E162" i="24"/>
  <c r="E161" i="24"/>
  <c r="C19" i="4" s="1"/>
  <c r="E160" i="24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AZ91" i="24"/>
  <c r="CE91" i="24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E35" i="31" s="1"/>
  <c r="AI89" i="24"/>
  <c r="AH89" i="24"/>
  <c r="AG89" i="24"/>
  <c r="AF89" i="24"/>
  <c r="AE89" i="24"/>
  <c r="AD89" i="24"/>
  <c r="AC89" i="24"/>
  <c r="AB89" i="24"/>
  <c r="AE27" i="31" s="1"/>
  <c r="AA89" i="24"/>
  <c r="F122" i="32" s="1"/>
  <c r="Z89" i="24"/>
  <c r="AE25" i="31" s="1"/>
  <c r="Y89" i="24"/>
  <c r="AE24" i="31" s="1"/>
  <c r="X89" i="24"/>
  <c r="AE23" i="31" s="1"/>
  <c r="W89" i="24"/>
  <c r="V89" i="24"/>
  <c r="U89" i="24"/>
  <c r="AE20" i="31" s="1"/>
  <c r="T89" i="24"/>
  <c r="AE19" i="31" s="1"/>
  <c r="S89" i="24"/>
  <c r="R89" i="24"/>
  <c r="Q89" i="24"/>
  <c r="AE16" i="31" s="1"/>
  <c r="P89" i="24"/>
  <c r="O89" i="24"/>
  <c r="N89" i="24"/>
  <c r="M89" i="24"/>
  <c r="L89" i="24"/>
  <c r="E58" i="32" s="1"/>
  <c r="K89" i="24"/>
  <c r="AE10" i="31" s="1"/>
  <c r="J89" i="24"/>
  <c r="I89" i="24"/>
  <c r="H89" i="24"/>
  <c r="G89" i="24"/>
  <c r="AE6" i="31" s="1"/>
  <c r="F89" i="24"/>
  <c r="AE5" i="31" s="1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O76" i="31" s="1"/>
  <c r="BX69" i="24"/>
  <c r="BW69" i="24"/>
  <c r="E339" i="32" s="1"/>
  <c r="BV69" i="24"/>
  <c r="O73" i="31" s="1"/>
  <c r="BU69" i="24"/>
  <c r="BT69" i="24"/>
  <c r="BS69" i="24"/>
  <c r="BR69" i="24"/>
  <c r="BQ69" i="24"/>
  <c r="BP69" i="24"/>
  <c r="E307" i="32" s="1"/>
  <c r="BO69" i="24"/>
  <c r="BN69" i="24"/>
  <c r="BM69" i="24"/>
  <c r="O64" i="31" s="1"/>
  <c r="BL69" i="24"/>
  <c r="BK69" i="24"/>
  <c r="BJ69" i="24"/>
  <c r="BI69" i="24"/>
  <c r="O60" i="31" s="1"/>
  <c r="BH69" i="24"/>
  <c r="BG69" i="24"/>
  <c r="O58" i="31" s="1"/>
  <c r="BF69" i="24"/>
  <c r="O57" i="31" s="1"/>
  <c r="BE69" i="24"/>
  <c r="O56" i="31" s="1"/>
  <c r="BD69" i="24"/>
  <c r="O55" i="31" s="1"/>
  <c r="BC69" i="24"/>
  <c r="F243" i="32" s="1"/>
  <c r="BB69" i="24"/>
  <c r="BA69" i="24"/>
  <c r="AZ69" i="24"/>
  <c r="C243" i="32" s="1"/>
  <c r="AY69" i="24"/>
  <c r="AX69" i="24"/>
  <c r="AW69" i="24"/>
  <c r="AV69" i="24"/>
  <c r="O47" i="31" s="1"/>
  <c r="AU69" i="24"/>
  <c r="O46" i="31" s="1"/>
  <c r="AT69" i="24"/>
  <c r="AS69" i="24"/>
  <c r="AR69" i="24"/>
  <c r="AQ69" i="24"/>
  <c r="AP69" i="24"/>
  <c r="O41" i="31" s="1"/>
  <c r="AO69" i="24"/>
  <c r="O40" i="31" s="1"/>
  <c r="AN69" i="24"/>
  <c r="AM69" i="24"/>
  <c r="AL69" i="24"/>
  <c r="AK69" i="24"/>
  <c r="AJ69" i="24"/>
  <c r="O35" i="31" s="1"/>
  <c r="AI69" i="24"/>
  <c r="AH69" i="24"/>
  <c r="O33" i="31" s="1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O19" i="31" s="1"/>
  <c r="S69" i="24"/>
  <c r="R69" i="24"/>
  <c r="O17" i="31" s="1"/>
  <c r="Q69" i="24"/>
  <c r="P69" i="24"/>
  <c r="O69" i="24"/>
  <c r="N69" i="24"/>
  <c r="M69" i="24"/>
  <c r="L69" i="24"/>
  <c r="E51" i="32" s="1"/>
  <c r="K69" i="24"/>
  <c r="O10" i="31" s="1"/>
  <c r="J69" i="24"/>
  <c r="O9" i="31" s="1"/>
  <c r="I69" i="24"/>
  <c r="O8" i="31" s="1"/>
  <c r="H69" i="24"/>
  <c r="G69" i="24"/>
  <c r="F69" i="24"/>
  <c r="E69" i="24"/>
  <c r="D69" i="24"/>
  <c r="D19" i="32" s="1"/>
  <c r="C69" i="24"/>
  <c r="CE68" i="24"/>
  <c r="I370" i="32" s="1"/>
  <c r="BG67" i="24"/>
  <c r="AR67" i="24"/>
  <c r="AQ67" i="24"/>
  <c r="AB67" i="24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M76" i="31" s="1"/>
  <c r="BX52" i="24"/>
  <c r="BX67" i="24" s="1"/>
  <c r="BW52" i="24"/>
  <c r="BW67" i="24" s="1"/>
  <c r="BV52" i="24"/>
  <c r="BV67" i="24" s="1"/>
  <c r="BU52" i="24"/>
  <c r="BU67" i="24" s="1"/>
  <c r="M72" i="31" s="1"/>
  <c r="BT52" i="24"/>
  <c r="BT67" i="24" s="1"/>
  <c r="BS52" i="24"/>
  <c r="BS67" i="24" s="1"/>
  <c r="BR52" i="24"/>
  <c r="BR67" i="24" s="1"/>
  <c r="BQ52" i="24"/>
  <c r="BQ67" i="24" s="1"/>
  <c r="BP52" i="24"/>
  <c r="BP67" i="24" s="1"/>
  <c r="E305" i="32" s="1"/>
  <c r="BO52" i="24"/>
  <c r="BO67" i="24" s="1"/>
  <c r="M66" i="31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M44" i="31" s="1"/>
  <c r="AR52" i="24"/>
  <c r="AQ52" i="24"/>
  <c r="AP52" i="24"/>
  <c r="AP67" i="24" s="1"/>
  <c r="AO52" i="24"/>
  <c r="AO67" i="24" s="1"/>
  <c r="AN52" i="24"/>
  <c r="AN67" i="24" s="1"/>
  <c r="AM52" i="24"/>
  <c r="AM67" i="24" s="1"/>
  <c r="D177" i="32" s="1"/>
  <c r="AL52" i="24"/>
  <c r="AL67" i="24" s="1"/>
  <c r="AK52" i="24"/>
  <c r="AK67" i="24" s="1"/>
  <c r="I145" i="32" s="1"/>
  <c r="AJ52" i="24"/>
  <c r="AJ67" i="24" s="1"/>
  <c r="AI52" i="24"/>
  <c r="AI67" i="24" s="1"/>
  <c r="AH52" i="24"/>
  <c r="AH67" i="24" s="1"/>
  <c r="M33" i="31" s="1"/>
  <c r="AG52" i="24"/>
  <c r="AG67" i="24" s="1"/>
  <c r="M32" i="31" s="1"/>
  <c r="AF52" i="24"/>
  <c r="AF67" i="24" s="1"/>
  <c r="AE52" i="24"/>
  <c r="AE67" i="24" s="1"/>
  <c r="AD52" i="24"/>
  <c r="AD67" i="24" s="1"/>
  <c r="AC52" i="24"/>
  <c r="AC67" i="24" s="1"/>
  <c r="AB52" i="24"/>
  <c r="AA52" i="24"/>
  <c r="AA67" i="24" s="1"/>
  <c r="Z52" i="24"/>
  <c r="Z67" i="24" s="1"/>
  <c r="Y52" i="24"/>
  <c r="Y67" i="24" s="1"/>
  <c r="X52" i="24"/>
  <c r="X67" i="24" s="1"/>
  <c r="W52" i="24"/>
  <c r="W67" i="24" s="1"/>
  <c r="M22" i="31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E49" i="32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M4" i="31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W85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H69" i="31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H59" i="31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I172" i="32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H37" i="31" s="1"/>
  <c r="AK48" i="24"/>
  <c r="AK62" i="24" s="1"/>
  <c r="AJ48" i="24"/>
  <c r="AJ62" i="24" s="1"/>
  <c r="H140" i="32" s="1"/>
  <c r="AI48" i="24"/>
  <c r="AI62" i="24" s="1"/>
  <c r="AH48" i="24"/>
  <c r="AH62" i="24" s="1"/>
  <c r="H33" i="31" s="1"/>
  <c r="AG48" i="24"/>
  <c r="AG62" i="24" s="1"/>
  <c r="H32" i="31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H76" i="32" s="1"/>
  <c r="U48" i="24"/>
  <c r="U62" i="24" s="1"/>
  <c r="T48" i="24"/>
  <c r="T62" i="24" s="1"/>
  <c r="S48" i="24"/>
  <c r="S62" i="24" s="1"/>
  <c r="R48" i="24"/>
  <c r="R62" i="24" s="1"/>
  <c r="Q48" i="24"/>
  <c r="Q62" i="24" s="1"/>
  <c r="H16" i="31" s="1"/>
  <c r="P48" i="24"/>
  <c r="P62" i="24" s="1"/>
  <c r="O48" i="24"/>
  <c r="O62" i="24" s="1"/>
  <c r="N48" i="24"/>
  <c r="N62" i="24" s="1"/>
  <c r="G44" i="32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E12" i="32" s="1"/>
  <c r="D48" i="24"/>
  <c r="D62" i="24" s="1"/>
  <c r="C48" i="24"/>
  <c r="CE47" i="24"/>
  <c r="C85" i="8" l="1"/>
  <c r="D416" i="24"/>
  <c r="E414" i="24" s="1"/>
  <c r="D383" i="24"/>
  <c r="BP2" i="30"/>
  <c r="C119" i="8"/>
  <c r="D258" i="24"/>
  <c r="D13" i="7"/>
  <c r="J612" i="24"/>
  <c r="BX85" i="24"/>
  <c r="M11" i="31"/>
  <c r="F90" i="32"/>
  <c r="AE26" i="31"/>
  <c r="C122" i="32"/>
  <c r="D122" i="32"/>
  <c r="G122" i="32"/>
  <c r="C90" i="32"/>
  <c r="CD85" i="24"/>
  <c r="C94" i="15" s="1"/>
  <c r="G94" i="15" s="1"/>
  <c r="C615" i="24"/>
  <c r="E211" i="32"/>
  <c r="F211" i="32"/>
  <c r="F83" i="32"/>
  <c r="G243" i="32"/>
  <c r="D83" i="32"/>
  <c r="O51" i="31"/>
  <c r="O67" i="31"/>
  <c r="CE69" i="24"/>
  <c r="I371" i="32" s="1"/>
  <c r="X85" i="24"/>
  <c r="C36" i="15" s="1"/>
  <c r="G36" i="15" s="1"/>
  <c r="E275" i="32"/>
  <c r="O54" i="31"/>
  <c r="C275" i="32"/>
  <c r="I19" i="32"/>
  <c r="M17" i="31"/>
  <c r="D81" i="32"/>
  <c r="BY85" i="24"/>
  <c r="G341" i="32" s="1"/>
  <c r="CF91" i="24"/>
  <c r="G612" i="24"/>
  <c r="I381" i="32"/>
  <c r="BT85" i="24"/>
  <c r="I309" i="32" s="1"/>
  <c r="H58" i="31"/>
  <c r="C268" i="32"/>
  <c r="E140" i="32"/>
  <c r="CE48" i="24"/>
  <c r="F140" i="32"/>
  <c r="C76" i="32"/>
  <c r="BF85" i="24"/>
  <c r="I245" i="32" s="1"/>
  <c r="F85" i="24"/>
  <c r="C18" i="15" s="1"/>
  <c r="C62" i="24"/>
  <c r="CE62" i="24" s="1"/>
  <c r="I364" i="32" s="1"/>
  <c r="E145" i="32"/>
  <c r="I81" i="32"/>
  <c r="F145" i="32"/>
  <c r="C337" i="32"/>
  <c r="M67" i="31"/>
  <c r="G337" i="32"/>
  <c r="M85" i="24"/>
  <c r="C25" i="15" s="1"/>
  <c r="G25" i="15" s="1"/>
  <c r="W85" i="24"/>
  <c r="I85" i="32" s="1"/>
  <c r="AG85" i="24"/>
  <c r="E149" i="32" s="1"/>
  <c r="C172" i="32"/>
  <c r="BG85" i="24"/>
  <c r="C277" i="32" s="1"/>
  <c r="H13" i="31"/>
  <c r="V85" i="24"/>
  <c r="C687" i="24" s="1"/>
  <c r="CB85" i="24"/>
  <c r="C92" i="15" s="1"/>
  <c r="G92" i="15" s="1"/>
  <c r="H21" i="31"/>
  <c r="H49" i="31"/>
  <c r="H204" i="32"/>
  <c r="AX85" i="24"/>
  <c r="H50" i="31"/>
  <c r="I204" i="32"/>
  <c r="AY85" i="24"/>
  <c r="D369" i="32"/>
  <c r="M80" i="31"/>
  <c r="CC85" i="24"/>
  <c r="M37" i="31"/>
  <c r="C177" i="32"/>
  <c r="AL85" i="24"/>
  <c r="H51" i="31"/>
  <c r="AZ85" i="24"/>
  <c r="C236" i="32"/>
  <c r="E108" i="32"/>
  <c r="H25" i="31"/>
  <c r="Z85" i="24"/>
  <c r="H65" i="31"/>
  <c r="C300" i="32"/>
  <c r="BN85" i="24"/>
  <c r="M7" i="31"/>
  <c r="H17" i="32"/>
  <c r="M62" i="31"/>
  <c r="G273" i="32"/>
  <c r="F341" i="32"/>
  <c r="C644" i="24"/>
  <c r="M53" i="31"/>
  <c r="E241" i="32"/>
  <c r="M5" i="31"/>
  <c r="F17" i="32"/>
  <c r="M28" i="31"/>
  <c r="H113" i="32"/>
  <c r="H9" i="31"/>
  <c r="C44" i="32"/>
  <c r="J85" i="24"/>
  <c r="H66" i="31"/>
  <c r="D300" i="32"/>
  <c r="BO85" i="24"/>
  <c r="M8" i="31"/>
  <c r="I17" i="32"/>
  <c r="M34" i="31"/>
  <c r="G145" i="32"/>
  <c r="M63" i="31"/>
  <c r="H273" i="32"/>
  <c r="BL85" i="24"/>
  <c r="AE12" i="31"/>
  <c r="F58" i="32"/>
  <c r="AE28" i="31"/>
  <c r="H122" i="32"/>
  <c r="C218" i="32"/>
  <c r="AE44" i="31"/>
  <c r="H67" i="31"/>
  <c r="E300" i="32"/>
  <c r="BP85" i="24"/>
  <c r="M9" i="31"/>
  <c r="C49" i="32"/>
  <c r="E122" i="32"/>
  <c r="H74" i="31"/>
  <c r="E332" i="32"/>
  <c r="O13" i="31"/>
  <c r="G51" i="32"/>
  <c r="N85" i="24"/>
  <c r="H39" i="31"/>
  <c r="E172" i="32"/>
  <c r="AN85" i="24"/>
  <c r="M27" i="31"/>
  <c r="G113" i="32"/>
  <c r="E19" i="32"/>
  <c r="O4" i="31"/>
  <c r="O20" i="31"/>
  <c r="G83" i="32"/>
  <c r="U85" i="24"/>
  <c r="O36" i="31"/>
  <c r="I147" i="32"/>
  <c r="O52" i="31"/>
  <c r="D243" i="32"/>
  <c r="O68" i="31"/>
  <c r="F307" i="32"/>
  <c r="AE9" i="31"/>
  <c r="C58" i="32"/>
  <c r="AE41" i="31"/>
  <c r="G186" i="32"/>
  <c r="F25" i="6"/>
  <c r="E233" i="24"/>
  <c r="F32" i="6" s="1"/>
  <c r="H22" i="15"/>
  <c r="I22" i="15" s="1"/>
  <c r="F22" i="15"/>
  <c r="H8" i="31"/>
  <c r="I12" i="32"/>
  <c r="I85" i="24"/>
  <c r="D108" i="32"/>
  <c r="H24" i="31"/>
  <c r="H40" i="31"/>
  <c r="AO85" i="24"/>
  <c r="F172" i="32"/>
  <c r="H56" i="31"/>
  <c r="H236" i="32"/>
  <c r="H72" i="31"/>
  <c r="BU85" i="24"/>
  <c r="M21" i="31"/>
  <c r="H81" i="32"/>
  <c r="M69" i="31"/>
  <c r="G305" i="32"/>
  <c r="D17" i="32"/>
  <c r="M3" i="31"/>
  <c r="M61" i="31"/>
  <c r="F273" i="32"/>
  <c r="C87" i="15"/>
  <c r="G87" i="15" s="1"/>
  <c r="E341" i="32"/>
  <c r="C643" i="24"/>
  <c r="H44" i="31"/>
  <c r="AS85" i="24"/>
  <c r="C204" i="32"/>
  <c r="F300" i="32"/>
  <c r="H68" i="31"/>
  <c r="BQ85" i="24"/>
  <c r="Y85" i="24"/>
  <c r="AE14" i="31"/>
  <c r="H58" i="32"/>
  <c r="AE30" i="31"/>
  <c r="C154" i="32"/>
  <c r="AE46" i="31"/>
  <c r="E218" i="32"/>
  <c r="F268" i="32"/>
  <c r="H61" i="31"/>
  <c r="BJ85" i="24"/>
  <c r="H45" i="31"/>
  <c r="AT85" i="24"/>
  <c r="D204" i="32"/>
  <c r="M38" i="31"/>
  <c r="AM85" i="24"/>
  <c r="I58" i="32"/>
  <c r="AE15" i="31"/>
  <c r="AE31" i="31"/>
  <c r="D154" i="32"/>
  <c r="AE47" i="31"/>
  <c r="F218" i="32"/>
  <c r="H62" i="31"/>
  <c r="G268" i="32"/>
  <c r="BK85" i="24"/>
  <c r="F337" i="32"/>
  <c r="M75" i="31"/>
  <c r="M15" i="31"/>
  <c r="I49" i="32"/>
  <c r="M41" i="31"/>
  <c r="G177" i="32"/>
  <c r="AH85" i="24"/>
  <c r="I380" i="32"/>
  <c r="CF90" i="24"/>
  <c r="D612" i="24"/>
  <c r="H47" i="31"/>
  <c r="AV85" i="24"/>
  <c r="F204" i="32"/>
  <c r="C81" i="32"/>
  <c r="M16" i="31"/>
  <c r="AI85" i="24"/>
  <c r="F28" i="15"/>
  <c r="F36" i="15"/>
  <c r="I268" i="32"/>
  <c r="H64" i="31"/>
  <c r="BM85" i="24"/>
  <c r="M45" i="31"/>
  <c r="D209" i="32"/>
  <c r="M77" i="31"/>
  <c r="H337" i="32"/>
  <c r="H14" i="31"/>
  <c r="H44" i="32"/>
  <c r="O85" i="24"/>
  <c r="H75" i="31"/>
  <c r="F332" i="32"/>
  <c r="M78" i="31"/>
  <c r="I337" i="32"/>
  <c r="O29" i="31"/>
  <c r="I115" i="32"/>
  <c r="O45" i="31"/>
  <c r="D211" i="32"/>
  <c r="O61" i="31"/>
  <c r="F275" i="32"/>
  <c r="O77" i="31"/>
  <c r="H339" i="32"/>
  <c r="H17" i="31"/>
  <c r="R85" i="24"/>
  <c r="D76" i="32"/>
  <c r="M14" i="31"/>
  <c r="H49" i="32"/>
  <c r="M30" i="31"/>
  <c r="C145" i="32"/>
  <c r="M46" i="31"/>
  <c r="E209" i="32"/>
  <c r="I44" i="32"/>
  <c r="H15" i="31"/>
  <c r="P85" i="24"/>
  <c r="M79" i="31"/>
  <c r="C369" i="32"/>
  <c r="O14" i="31"/>
  <c r="H51" i="32"/>
  <c r="G275" i="32"/>
  <c r="O62" i="31"/>
  <c r="I339" i="32"/>
  <c r="O78" i="31"/>
  <c r="BA85" i="24"/>
  <c r="F37" i="15"/>
  <c r="E373" i="32"/>
  <c r="H18" i="31"/>
  <c r="E76" i="32"/>
  <c r="S85" i="24"/>
  <c r="H34" i="31"/>
  <c r="G140" i="32"/>
  <c r="M31" i="31"/>
  <c r="D145" i="32"/>
  <c r="AF85" i="24"/>
  <c r="M47" i="31"/>
  <c r="F209" i="32"/>
  <c r="H22" i="31"/>
  <c r="I76" i="32"/>
  <c r="I51" i="32"/>
  <c r="O15" i="31"/>
  <c r="O31" i="31"/>
  <c r="D147" i="32"/>
  <c r="H275" i="32"/>
  <c r="O63" i="31"/>
  <c r="C371" i="32"/>
  <c r="O79" i="31"/>
  <c r="BB85" i="24"/>
  <c r="D366" i="24"/>
  <c r="BN2" i="30"/>
  <c r="C117" i="8"/>
  <c r="H70" i="31"/>
  <c r="H300" i="32"/>
  <c r="BS85" i="24"/>
  <c r="O30" i="31"/>
  <c r="C147" i="32"/>
  <c r="D12" i="32"/>
  <c r="H3" i="31"/>
  <c r="D85" i="24"/>
  <c r="T85" i="24"/>
  <c r="F76" i="32"/>
  <c r="H19" i="31"/>
  <c r="H35" i="31"/>
  <c r="AJ85" i="24"/>
  <c r="M48" i="31"/>
  <c r="G209" i="32"/>
  <c r="M64" i="31"/>
  <c r="I273" i="32"/>
  <c r="H23" i="31"/>
  <c r="C108" i="32"/>
  <c r="M54" i="31"/>
  <c r="F241" i="32"/>
  <c r="CE67" i="24"/>
  <c r="I369" i="32" s="1"/>
  <c r="O16" i="31"/>
  <c r="C83" i="32"/>
  <c r="O32" i="31"/>
  <c r="E147" i="32"/>
  <c r="O48" i="31"/>
  <c r="G211" i="32"/>
  <c r="O80" i="31"/>
  <c r="D371" i="32"/>
  <c r="BC85" i="24"/>
  <c r="E380" i="24"/>
  <c r="C137" i="8"/>
  <c r="H46" i="31"/>
  <c r="AU85" i="24"/>
  <c r="E204" i="32"/>
  <c r="H36" i="31"/>
  <c r="I140" i="32"/>
  <c r="AK85" i="24"/>
  <c r="M49" i="31"/>
  <c r="H209" i="32"/>
  <c r="H26" i="31"/>
  <c r="F108" i="32"/>
  <c r="AA85" i="24"/>
  <c r="M55" i="31"/>
  <c r="G241" i="32"/>
  <c r="BD85" i="24"/>
  <c r="BE85" i="24"/>
  <c r="C88" i="15"/>
  <c r="G88" i="15" s="1"/>
  <c r="I275" i="32"/>
  <c r="H27" i="31"/>
  <c r="G108" i="32"/>
  <c r="AB85" i="24"/>
  <c r="M58" i="31"/>
  <c r="C273" i="32"/>
  <c r="C19" i="32"/>
  <c r="O2" i="31"/>
  <c r="E83" i="32"/>
  <c r="O18" i="31"/>
  <c r="O34" i="31"/>
  <c r="G147" i="32"/>
  <c r="O50" i="31"/>
  <c r="I211" i="32"/>
  <c r="D307" i="32"/>
  <c r="O66" i="31"/>
  <c r="C241" i="32"/>
  <c r="M51" i="31"/>
  <c r="H28" i="31"/>
  <c r="H108" i="32"/>
  <c r="AC85" i="24"/>
  <c r="M59" i="31"/>
  <c r="D273" i="32"/>
  <c r="BH85" i="24"/>
  <c r="E85" i="24"/>
  <c r="C16" i="8"/>
  <c r="D308" i="24"/>
  <c r="C332" i="32"/>
  <c r="E220" i="24"/>
  <c r="F7" i="6"/>
  <c r="CE52" i="24"/>
  <c r="H48" i="31"/>
  <c r="G204" i="32"/>
  <c r="AW85" i="24"/>
  <c r="G300" i="32"/>
  <c r="BR85" i="24"/>
  <c r="M10" i="31"/>
  <c r="D49" i="32"/>
  <c r="M35" i="31"/>
  <c r="H145" i="32"/>
  <c r="E273" i="32"/>
  <c r="M60" i="31"/>
  <c r="O49" i="31"/>
  <c r="H211" i="32"/>
  <c r="O65" i="31"/>
  <c r="C307" i="32"/>
  <c r="AE13" i="31"/>
  <c r="G58" i="32"/>
  <c r="AE29" i="31"/>
  <c r="I122" i="32"/>
  <c r="AE45" i="31"/>
  <c r="D218" i="32"/>
  <c r="F29" i="15"/>
  <c r="H53" i="31"/>
  <c r="E236" i="32"/>
  <c r="G172" i="32"/>
  <c r="H41" i="31"/>
  <c r="H57" i="31"/>
  <c r="I236" i="32"/>
  <c r="H73" i="31"/>
  <c r="D332" i="32"/>
  <c r="M6" i="31"/>
  <c r="G17" i="32"/>
  <c r="M70" i="31"/>
  <c r="H305" i="32"/>
  <c r="H5" i="31"/>
  <c r="F12" i="32"/>
  <c r="H29" i="31"/>
  <c r="I108" i="32"/>
  <c r="AD85" i="24"/>
  <c r="H52" i="31"/>
  <c r="D236" i="32"/>
  <c r="M42" i="31"/>
  <c r="H177" i="32"/>
  <c r="E177" i="32"/>
  <c r="M39" i="31"/>
  <c r="H6" i="31"/>
  <c r="G12" i="32"/>
  <c r="G85" i="24"/>
  <c r="H30" i="31"/>
  <c r="AE85" i="24"/>
  <c r="D364" i="32"/>
  <c r="H80" i="31"/>
  <c r="M65" i="31"/>
  <c r="C305" i="32"/>
  <c r="F34" i="15"/>
  <c r="H54" i="15"/>
  <c r="I54" i="15" s="1"/>
  <c r="F54" i="15"/>
  <c r="M40" i="31"/>
  <c r="F177" i="32"/>
  <c r="M56" i="31"/>
  <c r="H241" i="32"/>
  <c r="H7" i="31"/>
  <c r="H12" i="32"/>
  <c r="H85" i="24"/>
  <c r="H31" i="31"/>
  <c r="D140" i="32"/>
  <c r="E268" i="32"/>
  <c r="BI85" i="24"/>
  <c r="H60" i="31"/>
  <c r="H76" i="31"/>
  <c r="G332" i="32"/>
  <c r="M57" i="31"/>
  <c r="I241" i="32"/>
  <c r="M73" i="31"/>
  <c r="D337" i="32"/>
  <c r="CF2" i="28"/>
  <c r="D5" i="7"/>
  <c r="D12" i="33"/>
  <c r="F45" i="15"/>
  <c r="C209" i="32"/>
  <c r="M18" i="31"/>
  <c r="E81" i="32"/>
  <c r="M19" i="31"/>
  <c r="F81" i="32"/>
  <c r="H77" i="31"/>
  <c r="H332" i="32"/>
  <c r="BZ85" i="24"/>
  <c r="M74" i="31"/>
  <c r="E337" i="32"/>
  <c r="H10" i="31"/>
  <c r="D44" i="32"/>
  <c r="K85" i="24"/>
  <c r="I366" i="32"/>
  <c r="F612" i="24"/>
  <c r="Q85" i="24"/>
  <c r="AE21" i="31"/>
  <c r="H90" i="32"/>
  <c r="AE37" i="31"/>
  <c r="C186" i="32"/>
  <c r="E28" i="4"/>
  <c r="G28" i="4"/>
  <c r="I612" i="24"/>
  <c r="H55" i="15"/>
  <c r="I55" i="15" s="1"/>
  <c r="F55" i="15"/>
  <c r="F147" i="32"/>
  <c r="H78" i="31"/>
  <c r="I332" i="32"/>
  <c r="CA85" i="24"/>
  <c r="H11" i="31"/>
  <c r="E44" i="32"/>
  <c r="L85" i="24"/>
  <c r="M24" i="31"/>
  <c r="D113" i="32"/>
  <c r="F115" i="32"/>
  <c r="O26" i="31"/>
  <c r="AP85" i="24"/>
  <c r="AE22" i="31"/>
  <c r="I90" i="32"/>
  <c r="D186" i="32"/>
  <c r="AE38" i="31"/>
  <c r="G339" i="32"/>
  <c r="M43" i="31"/>
  <c r="I177" i="32"/>
  <c r="O42" i="31"/>
  <c r="H179" i="32"/>
  <c r="H12" i="31"/>
  <c r="F44" i="32"/>
  <c r="H42" i="31"/>
  <c r="H172" i="32"/>
  <c r="H63" i="31"/>
  <c r="H268" i="32"/>
  <c r="M25" i="31"/>
  <c r="E113" i="32"/>
  <c r="O27" i="31"/>
  <c r="G115" i="32"/>
  <c r="O43" i="31"/>
  <c r="I179" i="32"/>
  <c r="O59" i="31"/>
  <c r="D275" i="32"/>
  <c r="O75" i="31"/>
  <c r="F339" i="32"/>
  <c r="AQ85" i="24"/>
  <c r="AE7" i="31"/>
  <c r="H26" i="32"/>
  <c r="E186" i="32"/>
  <c r="AE39" i="31"/>
  <c r="F24" i="15"/>
  <c r="F49" i="15"/>
  <c r="D305" i="32"/>
  <c r="M13" i="31"/>
  <c r="G49" i="32"/>
  <c r="M29" i="31"/>
  <c r="I113" i="32"/>
  <c r="H43" i="31"/>
  <c r="AR85" i="24"/>
  <c r="M2" i="31"/>
  <c r="C17" i="32"/>
  <c r="M26" i="31"/>
  <c r="F113" i="32"/>
  <c r="O12" i="31"/>
  <c r="F51" i="32"/>
  <c r="O28" i="31"/>
  <c r="H115" i="32"/>
  <c r="O44" i="31"/>
  <c r="C211" i="32"/>
  <c r="BV85" i="24"/>
  <c r="AE8" i="31"/>
  <c r="I26" i="32"/>
  <c r="AE40" i="31"/>
  <c r="F186" i="32"/>
  <c r="L612" i="24"/>
  <c r="F64" i="15"/>
  <c r="H64" i="15"/>
  <c r="I64" i="15" s="1"/>
  <c r="C140" i="32"/>
  <c r="H20" i="31"/>
  <c r="G76" i="32"/>
  <c r="O5" i="31"/>
  <c r="F19" i="32"/>
  <c r="O21" i="31"/>
  <c r="H83" i="32"/>
  <c r="O37" i="31"/>
  <c r="C179" i="32"/>
  <c r="O53" i="31"/>
  <c r="E243" i="32"/>
  <c r="O69" i="31"/>
  <c r="G307" i="32"/>
  <c r="AE17" i="31"/>
  <c r="D90" i="32"/>
  <c r="AE33" i="31"/>
  <c r="F154" i="32"/>
  <c r="H56" i="15"/>
  <c r="I56" i="15" s="1"/>
  <c r="F56" i="15"/>
  <c r="G90" i="32"/>
  <c r="D268" i="32"/>
  <c r="D710" i="34"/>
  <c r="D686" i="34"/>
  <c r="D704" i="34"/>
  <c r="D693" i="34"/>
  <c r="D706" i="34"/>
  <c r="D688" i="34"/>
  <c r="D631" i="34"/>
  <c r="D623" i="34"/>
  <c r="D647" i="34"/>
  <c r="D681" i="34"/>
  <c r="D673" i="34"/>
  <c r="D671" i="34"/>
  <c r="D669" i="34"/>
  <c r="D627" i="34"/>
  <c r="D621" i="34"/>
  <c r="D715" i="34" s="1"/>
  <c r="D705" i="34"/>
  <c r="D635" i="34"/>
  <c r="D672" i="34"/>
  <c r="D697" i="34"/>
  <c r="D678" i="34"/>
  <c r="D637" i="34"/>
  <c r="D690" i="34"/>
  <c r="D684" i="34"/>
  <c r="D620" i="34"/>
  <c r="D713" i="34"/>
  <c r="D703" i="34"/>
  <c r="D683" i="34"/>
  <c r="D668" i="34"/>
  <c r="D619" i="34"/>
  <c r="E623" i="34" s="1"/>
  <c r="D700" i="34"/>
  <c r="D680" i="34"/>
  <c r="D677" i="34"/>
  <c r="D674" i="34"/>
  <c r="D646" i="34"/>
  <c r="D625" i="34"/>
  <c r="C648" i="34"/>
  <c r="M716" i="34" s="1"/>
  <c r="D696" i="34"/>
  <c r="D702" i="34"/>
  <c r="F49" i="32"/>
  <c r="M12" i="31"/>
  <c r="O6" i="31"/>
  <c r="G19" i="32"/>
  <c r="O22" i="31"/>
  <c r="I83" i="32"/>
  <c r="D179" i="32"/>
  <c r="O38" i="31"/>
  <c r="O70" i="31"/>
  <c r="H307" i="32"/>
  <c r="CE89" i="24"/>
  <c r="C26" i="32"/>
  <c r="E90" i="32"/>
  <c r="AE18" i="31"/>
  <c r="AE34" i="31"/>
  <c r="G154" i="32"/>
  <c r="AH51" i="31"/>
  <c r="C253" i="32"/>
  <c r="H20" i="15"/>
  <c r="I20" i="15" s="1"/>
  <c r="F20" i="15"/>
  <c r="E17" i="32"/>
  <c r="D618" i="34"/>
  <c r="D685" i="34"/>
  <c r="H4" i="31"/>
  <c r="H38" i="31"/>
  <c r="D172" i="32"/>
  <c r="H54" i="31"/>
  <c r="F236" i="32"/>
  <c r="M50" i="31"/>
  <c r="I209" i="32"/>
  <c r="O7" i="31"/>
  <c r="H19" i="32"/>
  <c r="C115" i="32"/>
  <c r="O23" i="31"/>
  <c r="E179" i="32"/>
  <c r="O39" i="31"/>
  <c r="I307" i="32"/>
  <c r="O71" i="31"/>
  <c r="D26" i="32"/>
  <c r="AE3" i="31"/>
  <c r="C167" i="8"/>
  <c r="D26" i="33"/>
  <c r="F50" i="15"/>
  <c r="D629" i="34"/>
  <c r="D641" i="34"/>
  <c r="AE2" i="31"/>
  <c r="M36" i="31"/>
  <c r="H55" i="31"/>
  <c r="G236" i="32"/>
  <c r="H71" i="31"/>
  <c r="I300" i="32"/>
  <c r="M20" i="31"/>
  <c r="G81" i="32"/>
  <c r="D241" i="32"/>
  <c r="M52" i="31"/>
  <c r="M68" i="31"/>
  <c r="F305" i="32"/>
  <c r="I362" i="32"/>
  <c r="BK2" i="30"/>
  <c r="H79" i="31"/>
  <c r="C364" i="32"/>
  <c r="M71" i="31"/>
  <c r="I305" i="32"/>
  <c r="E26" i="32"/>
  <c r="AE4" i="31"/>
  <c r="AE36" i="31"/>
  <c r="I154" i="32"/>
  <c r="D350" i="24"/>
  <c r="F17" i="15"/>
  <c r="F41" i="15"/>
  <c r="F47" i="15"/>
  <c r="D698" i="34"/>
  <c r="F15" i="15"/>
  <c r="O24" i="31"/>
  <c r="D115" i="32"/>
  <c r="O72" i="31"/>
  <c r="C339" i="32"/>
  <c r="AE42" i="31"/>
  <c r="H186" i="32"/>
  <c r="M23" i="31"/>
  <c r="C113" i="32"/>
  <c r="O25" i="31"/>
  <c r="E115" i="32"/>
  <c r="I186" i="32"/>
  <c r="AE43" i="31"/>
  <c r="F43" i="15"/>
  <c r="G179" i="32"/>
  <c r="E154" i="32"/>
  <c r="AE32" i="31"/>
  <c r="C715" i="34"/>
  <c r="D707" i="34"/>
  <c r="D691" i="34"/>
  <c r="D675" i="34"/>
  <c r="D644" i="34"/>
  <c r="D642" i="34"/>
  <c r="D640" i="34"/>
  <c r="D638" i="34"/>
  <c r="D636" i="34"/>
  <c r="D634" i="34"/>
  <c r="D632" i="34"/>
  <c r="D630" i="34"/>
  <c r="D624" i="34"/>
  <c r="D711" i="34"/>
  <c r="D695" i="34"/>
  <c r="D679" i="34"/>
  <c r="D708" i="34"/>
  <c r="D692" i="34"/>
  <c r="D676" i="34"/>
  <c r="D622" i="34"/>
  <c r="D633" i="34"/>
  <c r="D694" i="34"/>
  <c r="D699" i="34"/>
  <c r="D628" i="34"/>
  <c r="D643" i="34"/>
  <c r="D687" i="34"/>
  <c r="D701" i="34"/>
  <c r="D716" i="34"/>
  <c r="C117" i="32" l="1"/>
  <c r="C689" i="24"/>
  <c r="C645" i="24"/>
  <c r="C89" i="15"/>
  <c r="G89" i="15" s="1"/>
  <c r="C70" i="15"/>
  <c r="G70" i="15" s="1"/>
  <c r="F21" i="32"/>
  <c r="C629" i="24"/>
  <c r="C618" i="24"/>
  <c r="C640" i="24"/>
  <c r="C12" i="32"/>
  <c r="C71" i="15"/>
  <c r="G71" i="15" s="1"/>
  <c r="C84" i="15"/>
  <c r="G84" i="15" s="1"/>
  <c r="H2" i="31"/>
  <c r="C678" i="24"/>
  <c r="F53" i="32"/>
  <c r="C85" i="24"/>
  <c r="C21" i="32" s="1"/>
  <c r="C671" i="24"/>
  <c r="H85" i="32"/>
  <c r="C34" i="15"/>
  <c r="G34" i="15" s="1"/>
  <c r="C45" i="15"/>
  <c r="G45" i="15" s="1"/>
  <c r="C698" i="24"/>
  <c r="C35" i="15"/>
  <c r="G35" i="15" s="1"/>
  <c r="C688" i="24"/>
  <c r="C373" i="32"/>
  <c r="H36" i="15"/>
  <c r="I36" i="15" s="1"/>
  <c r="C622" i="24"/>
  <c r="E716" i="34"/>
  <c r="D53" i="32"/>
  <c r="C676" i="24"/>
  <c r="C23" i="15"/>
  <c r="G23" i="15" s="1"/>
  <c r="I53" i="32"/>
  <c r="C681" i="24"/>
  <c r="C28" i="15"/>
  <c r="G21" i="32"/>
  <c r="C672" i="24"/>
  <c r="C19" i="15"/>
  <c r="G19" i="15" s="1"/>
  <c r="E21" i="32"/>
  <c r="C670" i="24"/>
  <c r="C17" i="15"/>
  <c r="G245" i="32"/>
  <c r="C68" i="15"/>
  <c r="G68" i="15" s="1"/>
  <c r="C624" i="24"/>
  <c r="D149" i="32"/>
  <c r="C44" i="15"/>
  <c r="G44" i="15" s="1"/>
  <c r="C697" i="24"/>
  <c r="C50" i="15"/>
  <c r="C703" i="24"/>
  <c r="C181" i="32"/>
  <c r="D277" i="32"/>
  <c r="C72" i="15"/>
  <c r="G72" i="15" s="1"/>
  <c r="C636" i="24"/>
  <c r="F245" i="32"/>
  <c r="C633" i="24"/>
  <c r="C67" i="15"/>
  <c r="G67" i="15" s="1"/>
  <c r="G53" i="32"/>
  <c r="C26" i="15"/>
  <c r="C679" i="24"/>
  <c r="C79" i="15"/>
  <c r="G79" i="15" s="1"/>
  <c r="D309" i="32"/>
  <c r="C627" i="24"/>
  <c r="E612" i="34"/>
  <c r="E699" i="34" s="1"/>
  <c r="I378" i="32"/>
  <c r="K612" i="24"/>
  <c r="G309" i="32"/>
  <c r="C82" i="15"/>
  <c r="G82" i="15" s="1"/>
  <c r="C626" i="24"/>
  <c r="C120" i="8"/>
  <c r="D367" i="24"/>
  <c r="I21" i="32"/>
  <c r="C674" i="24"/>
  <c r="C21" i="15"/>
  <c r="G21" i="15" s="1"/>
  <c r="H245" i="32"/>
  <c r="C69" i="15"/>
  <c r="C614" i="24"/>
  <c r="D341" i="32"/>
  <c r="C86" i="15"/>
  <c r="G86" i="15" s="1"/>
  <c r="C642" i="24"/>
  <c r="F117" i="32"/>
  <c r="C692" i="24"/>
  <c r="C39" i="15"/>
  <c r="C48" i="15"/>
  <c r="C701" i="24"/>
  <c r="H149" i="32"/>
  <c r="E245" i="32"/>
  <c r="C66" i="15"/>
  <c r="G66" i="15" s="1"/>
  <c r="C632" i="24"/>
  <c r="I277" i="32"/>
  <c r="C77" i="15"/>
  <c r="G77" i="15" s="1"/>
  <c r="C638" i="24"/>
  <c r="C46" i="15"/>
  <c r="G46" i="15" s="1"/>
  <c r="F149" i="32"/>
  <c r="C699" i="24"/>
  <c r="C619" i="24"/>
  <c r="C309" i="32"/>
  <c r="C78" i="15"/>
  <c r="G78" i="15" s="1"/>
  <c r="H341" i="32"/>
  <c r="C90" i="15"/>
  <c r="G90" i="15" s="1"/>
  <c r="C646" i="24"/>
  <c r="C53" i="32"/>
  <c r="C675" i="24"/>
  <c r="C22" i="15"/>
  <c r="G22" i="15" s="1"/>
  <c r="E85" i="32"/>
  <c r="C31" i="15"/>
  <c r="G31" i="15" s="1"/>
  <c r="C684" i="24"/>
  <c r="F309" i="32"/>
  <c r="C81" i="15"/>
  <c r="G81" i="15" s="1"/>
  <c r="C623" i="24"/>
  <c r="D373" i="32"/>
  <c r="C93" i="15"/>
  <c r="G93" i="15" s="1"/>
  <c r="C620" i="24"/>
  <c r="C32" i="15"/>
  <c r="G32" i="15" s="1"/>
  <c r="C685" i="24"/>
  <c r="F85" i="32"/>
  <c r="C49" i="15"/>
  <c r="I149" i="32"/>
  <c r="C702" i="24"/>
  <c r="D21" i="32"/>
  <c r="C16" i="15"/>
  <c r="C669" i="24"/>
  <c r="C41" i="15"/>
  <c r="H117" i="32"/>
  <c r="C694" i="24"/>
  <c r="C37" i="15"/>
  <c r="C690" i="24"/>
  <c r="D117" i="32"/>
  <c r="G85" i="32"/>
  <c r="C33" i="15"/>
  <c r="C686" i="24"/>
  <c r="F16" i="6"/>
  <c r="F234" i="24"/>
  <c r="C677" i="24"/>
  <c r="E53" i="32"/>
  <c r="C24" i="15"/>
  <c r="G24" i="15" s="1"/>
  <c r="C50" i="8"/>
  <c r="D352" i="24"/>
  <c r="C103" i="8" s="1"/>
  <c r="F309" i="24"/>
  <c r="C65" i="15"/>
  <c r="D245" i="32"/>
  <c r="C630" i="24"/>
  <c r="C617" i="24"/>
  <c r="F277" i="32"/>
  <c r="C74" i="15"/>
  <c r="G74" i="15" s="1"/>
  <c r="G117" i="32"/>
  <c r="C40" i="15"/>
  <c r="G40" i="15" s="1"/>
  <c r="C693" i="24"/>
  <c r="H181" i="32"/>
  <c r="C708" i="24"/>
  <c r="C55" i="15"/>
  <c r="G55" i="15" s="1"/>
  <c r="C85" i="32"/>
  <c r="C682" i="24"/>
  <c r="C29" i="15"/>
  <c r="C59" i="15"/>
  <c r="G59" i="15" s="1"/>
  <c r="E213" i="32"/>
  <c r="C712" i="24"/>
  <c r="C27" i="15"/>
  <c r="C680" i="24"/>
  <c r="H53" i="32"/>
  <c r="E181" i="32"/>
  <c r="C52" i="15"/>
  <c r="C705" i="24"/>
  <c r="E309" i="32"/>
  <c r="C80" i="15"/>
  <c r="G80" i="15" s="1"/>
  <c r="C621" i="24"/>
  <c r="C62" i="15"/>
  <c r="H213" i="32"/>
  <c r="C616" i="24"/>
  <c r="E277" i="32"/>
  <c r="C634" i="24"/>
  <c r="C73" i="15"/>
  <c r="G73" i="15" s="1"/>
  <c r="H277" i="32"/>
  <c r="C76" i="15"/>
  <c r="G76" i="15" s="1"/>
  <c r="C637" i="24"/>
  <c r="H309" i="32"/>
  <c r="C83" i="15"/>
  <c r="G83" i="15" s="1"/>
  <c r="C639" i="24"/>
  <c r="F213" i="32"/>
  <c r="C713" i="24"/>
  <c r="C60" i="15"/>
  <c r="G18" i="15"/>
  <c r="H18" i="15" s="1"/>
  <c r="I18" i="15" s="1"/>
  <c r="C61" i="15"/>
  <c r="G213" i="32"/>
  <c r="C631" i="24"/>
  <c r="C54" i="15"/>
  <c r="G54" i="15" s="1"/>
  <c r="C707" i="24"/>
  <c r="G181" i="32"/>
  <c r="C704" i="24"/>
  <c r="C51" i="15"/>
  <c r="G51" i="15" s="1"/>
  <c r="D181" i="32"/>
  <c r="C38" i="15"/>
  <c r="E117" i="32"/>
  <c r="C691" i="24"/>
  <c r="C700" i="24"/>
  <c r="G149" i="32"/>
  <c r="C47" i="15"/>
  <c r="D213" i="32"/>
  <c r="C58" i="15"/>
  <c r="G58" i="15" s="1"/>
  <c r="C711" i="24"/>
  <c r="C213" i="32"/>
  <c r="C710" i="24"/>
  <c r="C57" i="15"/>
  <c r="G57" i="15" s="1"/>
  <c r="C341" i="32"/>
  <c r="C641" i="24"/>
  <c r="C85" i="15"/>
  <c r="G85" i="15" s="1"/>
  <c r="C625" i="24"/>
  <c r="I213" i="32"/>
  <c r="C63" i="15"/>
  <c r="C75" i="15"/>
  <c r="G75" i="15" s="1"/>
  <c r="C635" i="24"/>
  <c r="G277" i="32"/>
  <c r="I181" i="32"/>
  <c r="C56" i="15"/>
  <c r="G56" i="15" s="1"/>
  <c r="C709" i="24"/>
  <c r="C91" i="15"/>
  <c r="G91" i="15" s="1"/>
  <c r="I341" i="32"/>
  <c r="C647" i="24"/>
  <c r="H21" i="32"/>
  <c r="C20" i="15"/>
  <c r="G20" i="15" s="1"/>
  <c r="C673" i="24"/>
  <c r="C149" i="32"/>
  <c r="C43" i="15"/>
  <c r="C696" i="24"/>
  <c r="I117" i="32"/>
  <c r="C42" i="15"/>
  <c r="C695" i="24"/>
  <c r="D85" i="32"/>
  <c r="C30" i="15"/>
  <c r="C683" i="24"/>
  <c r="F181" i="32"/>
  <c r="C706" i="24"/>
  <c r="C53" i="15"/>
  <c r="G53" i="15" s="1"/>
  <c r="C245" i="32"/>
  <c r="C628" i="24"/>
  <c r="C64" i="15"/>
  <c r="G64" i="15" s="1"/>
  <c r="C15" i="15" l="1"/>
  <c r="G15" i="15" s="1"/>
  <c r="H15" i="15" s="1"/>
  <c r="C668" i="24"/>
  <c r="H34" i="15"/>
  <c r="I34" i="15" s="1"/>
  <c r="CE85" i="24"/>
  <c r="C716" i="24" s="1"/>
  <c r="H35" i="15"/>
  <c r="I35" i="15" s="1"/>
  <c r="H45" i="15"/>
  <c r="G50" i="15"/>
  <c r="H50" i="15"/>
  <c r="I50" i="15" s="1"/>
  <c r="E670" i="34"/>
  <c r="E700" i="34"/>
  <c r="E697" i="34"/>
  <c r="E687" i="34"/>
  <c r="G43" i="15"/>
  <c r="H43" i="15"/>
  <c r="I43" i="15" s="1"/>
  <c r="G69" i="15"/>
  <c r="H69" i="15" s="1"/>
  <c r="E712" i="34"/>
  <c r="E644" i="34"/>
  <c r="E647" i="34"/>
  <c r="E701" i="34"/>
  <c r="G28" i="15"/>
  <c r="H28" i="15" s="1"/>
  <c r="I28" i="15" s="1"/>
  <c r="E668" i="34"/>
  <c r="E628" i="34"/>
  <c r="E702" i="34"/>
  <c r="G47" i="15"/>
  <c r="H47" i="15"/>
  <c r="I47" i="15" s="1"/>
  <c r="G52" i="15"/>
  <c r="H52" i="15"/>
  <c r="I52" i="15" s="1"/>
  <c r="G41" i="15"/>
  <c r="H41" i="15"/>
  <c r="I41" i="15" s="1"/>
  <c r="G48" i="15"/>
  <c r="H48" i="15"/>
  <c r="I48" i="15" s="1"/>
  <c r="E681" i="34"/>
  <c r="E703" i="34"/>
  <c r="E631" i="34"/>
  <c r="E682" i="34"/>
  <c r="H39" i="15"/>
  <c r="I39" i="15" s="1"/>
  <c r="G39" i="15"/>
  <c r="E629" i="34"/>
  <c r="E713" i="34"/>
  <c r="E634" i="34"/>
  <c r="E691" i="34"/>
  <c r="E684" i="34"/>
  <c r="G17" i="15"/>
  <c r="H17" i="15" s="1"/>
  <c r="I17" i="15" s="1"/>
  <c r="E686" i="34"/>
  <c r="E710" i="34"/>
  <c r="E624" i="34"/>
  <c r="E689" i="34"/>
  <c r="H26" i="15"/>
  <c r="I26" i="15" s="1"/>
  <c r="G26" i="15"/>
  <c r="E641" i="34"/>
  <c r="E711" i="34"/>
  <c r="E698" i="34"/>
  <c r="E637" i="34"/>
  <c r="E693" i="34"/>
  <c r="E705" i="34"/>
  <c r="G16" i="15"/>
  <c r="H16" i="15" s="1"/>
  <c r="G49" i="15"/>
  <c r="H49" i="15"/>
  <c r="I49" i="15" s="1"/>
  <c r="E643" i="34"/>
  <c r="E630" i="34"/>
  <c r="E678" i="34"/>
  <c r="E638" i="34"/>
  <c r="E676" i="34"/>
  <c r="E696" i="34"/>
  <c r="E709" i="34"/>
  <c r="E627" i="34"/>
  <c r="E646" i="34"/>
  <c r="E645" i="34"/>
  <c r="E692" i="34"/>
  <c r="G38" i="15"/>
  <c r="H38" i="15"/>
  <c r="I38" i="15" s="1"/>
  <c r="H30" i="15"/>
  <c r="I30" i="15" s="1"/>
  <c r="G30" i="15"/>
  <c r="G29" i="15"/>
  <c r="H29" i="15"/>
  <c r="I29" i="15" s="1"/>
  <c r="E679" i="34"/>
  <c r="E632" i="34"/>
  <c r="E677" i="34"/>
  <c r="E671" i="34"/>
  <c r="E708" i="34"/>
  <c r="H65" i="15"/>
  <c r="I65" i="15" s="1"/>
  <c r="G65" i="15"/>
  <c r="H33" i="15"/>
  <c r="I33" i="15" s="1"/>
  <c r="G33" i="15"/>
  <c r="E675" i="34"/>
  <c r="E636" i="34"/>
  <c r="E639" i="34"/>
  <c r="E685" i="34"/>
  <c r="E672" i="34"/>
  <c r="G37" i="15"/>
  <c r="H37" i="15"/>
  <c r="I37" i="15" s="1"/>
  <c r="E635" i="34"/>
  <c r="E706" i="34"/>
  <c r="E625" i="34"/>
  <c r="E640" i="34"/>
  <c r="E642" i="34"/>
  <c r="E633" i="34"/>
  <c r="E688" i="34"/>
  <c r="D384" i="24"/>
  <c r="C121" i="8"/>
  <c r="E673" i="34"/>
  <c r="G27" i="15"/>
  <c r="H27" i="15"/>
  <c r="I27" i="15" s="1"/>
  <c r="G42" i="15"/>
  <c r="H42" i="15"/>
  <c r="I42" i="15" s="1"/>
  <c r="E669" i="34"/>
  <c r="E674" i="34"/>
  <c r="E683" i="34"/>
  <c r="E694" i="34"/>
  <c r="E704" i="34"/>
  <c r="C648" i="24"/>
  <c r="M716" i="24" s="1"/>
  <c r="D615" i="24"/>
  <c r="C715" i="24"/>
  <c r="E695" i="34"/>
  <c r="E707" i="34"/>
  <c r="G63" i="15"/>
  <c r="H63" i="15" s="1"/>
  <c r="E626" i="34"/>
  <c r="E680" i="34"/>
  <c r="E690" i="34"/>
  <c r="I373" i="32" l="1"/>
  <c r="D703" i="24"/>
  <c r="D687" i="24"/>
  <c r="D671" i="24"/>
  <c r="D625" i="24"/>
  <c r="D713" i="24"/>
  <c r="D697" i="24"/>
  <c r="D708" i="24"/>
  <c r="D698" i="24"/>
  <c r="D688" i="24"/>
  <c r="D674" i="24"/>
  <c r="D693" i="24"/>
  <c r="D680" i="24"/>
  <c r="D635" i="24"/>
  <c r="D711" i="24"/>
  <c r="D701" i="24"/>
  <c r="D691" i="24"/>
  <c r="D683" i="24"/>
  <c r="D669" i="24"/>
  <c r="D637" i="24"/>
  <c r="D628" i="24"/>
  <c r="D617" i="24"/>
  <c r="D689" i="24"/>
  <c r="D634" i="24"/>
  <c r="D618" i="24"/>
  <c r="D696" i="24"/>
  <c r="D670" i="24"/>
  <c r="D646" i="24"/>
  <c r="D629" i="24"/>
  <c r="D684" i="24"/>
  <c r="D682" i="24"/>
  <c r="D668" i="24"/>
  <c r="D641" i="24"/>
  <c r="D616" i="24"/>
  <c r="D686" i="24"/>
  <c r="D636" i="24"/>
  <c r="D624" i="24"/>
  <c r="D700" i="24"/>
  <c r="D679" i="24"/>
  <c r="D626" i="24"/>
  <c r="D716" i="24"/>
  <c r="D707" i="24"/>
  <c r="D673" i="24"/>
  <c r="D630" i="24"/>
  <c r="D676" i="24"/>
  <c r="D692" i="24"/>
  <c r="D710" i="24"/>
  <c r="D699" i="24"/>
  <c r="D685" i="24"/>
  <c r="D681" i="24"/>
  <c r="D675" i="24"/>
  <c r="D647" i="24"/>
  <c r="D644" i="24"/>
  <c r="D640" i="24"/>
  <c r="D633" i="24"/>
  <c r="D623" i="24"/>
  <c r="D695" i="24"/>
  <c r="D643" i="24"/>
  <c r="D622" i="24"/>
  <c r="D678" i="24"/>
  <c r="D709" i="24"/>
  <c r="D705" i="24"/>
  <c r="D677" i="24"/>
  <c r="D639" i="24"/>
  <c r="D620" i="24"/>
  <c r="D627" i="24"/>
  <c r="D645" i="24"/>
  <c r="D690" i="24"/>
  <c r="D672" i="24"/>
  <c r="D621" i="24"/>
  <c r="D706" i="24"/>
  <c r="D619" i="24"/>
  <c r="D642" i="24"/>
  <c r="D632" i="24"/>
  <c r="D712" i="24"/>
  <c r="D638" i="24"/>
  <c r="D694" i="24"/>
  <c r="D631" i="24"/>
  <c r="D704" i="24"/>
  <c r="D702" i="24"/>
  <c r="E715" i="34"/>
  <c r="F624" i="34"/>
  <c r="D417" i="24"/>
  <c r="C138" i="8"/>
  <c r="D421" i="24" l="1"/>
  <c r="C168" i="8"/>
  <c r="F701" i="34"/>
  <c r="F685" i="34"/>
  <c r="F669" i="34"/>
  <c r="F627" i="34"/>
  <c r="F705" i="34"/>
  <c r="F689" i="34"/>
  <c r="F673" i="34"/>
  <c r="F702" i="34"/>
  <c r="F686" i="34"/>
  <c r="F670" i="34"/>
  <c r="F647" i="34"/>
  <c r="F645" i="34"/>
  <c r="F629" i="34"/>
  <c r="F626" i="34"/>
  <c r="F703" i="34"/>
  <c r="F699" i="34"/>
  <c r="F694" i="34"/>
  <c r="F708" i="34"/>
  <c r="F671" i="34"/>
  <c r="F638" i="34"/>
  <c r="F713" i="34"/>
  <c r="F706" i="34"/>
  <c r="F683" i="34"/>
  <c r="F678" i="34"/>
  <c r="F716" i="34"/>
  <c r="F704" i="34"/>
  <c r="F695" i="34"/>
  <c r="F634" i="34"/>
  <c r="F631" i="34"/>
  <c r="F628" i="34"/>
  <c r="F688" i="34"/>
  <c r="F697" i="34"/>
  <c r="F690" i="34"/>
  <c r="F642" i="34"/>
  <c r="F639" i="34"/>
  <c r="F681" i="34"/>
  <c r="F679" i="34"/>
  <c r="F712" i="34"/>
  <c r="F710" i="34"/>
  <c r="F692" i="34"/>
  <c r="F675" i="34"/>
  <c r="F636" i="34"/>
  <c r="F633" i="34"/>
  <c r="F696" i="34"/>
  <c r="F680" i="34"/>
  <c r="F707" i="34"/>
  <c r="F691" i="34"/>
  <c r="F684" i="34"/>
  <c r="F687" i="34"/>
  <c r="F668" i="34"/>
  <c r="F644" i="34"/>
  <c r="F700" i="34"/>
  <c r="F674" i="34"/>
  <c r="F640" i="34"/>
  <c r="F632" i="34"/>
  <c r="F677" i="34"/>
  <c r="F709" i="34"/>
  <c r="F693" i="34"/>
  <c r="F682" i="34"/>
  <c r="F641" i="34"/>
  <c r="F635" i="34"/>
  <c r="F672" i="34"/>
  <c r="F676" i="34"/>
  <c r="F646" i="34"/>
  <c r="F625" i="34"/>
  <c r="F698" i="34"/>
  <c r="F711" i="34"/>
  <c r="F643" i="34"/>
  <c r="F630" i="34"/>
  <c r="F637" i="34"/>
  <c r="D715" i="24"/>
  <c r="E623" i="24"/>
  <c r="E612" i="24"/>
  <c r="E700" i="24" l="1"/>
  <c r="E684" i="24"/>
  <c r="E668" i="24"/>
  <c r="E628" i="24"/>
  <c r="E710" i="24"/>
  <c r="E694" i="24"/>
  <c r="E713" i="24"/>
  <c r="E708" i="24"/>
  <c r="E698" i="24"/>
  <c r="E688" i="24"/>
  <c r="E703" i="24"/>
  <c r="E693" i="24"/>
  <c r="E677" i="24"/>
  <c r="E680" i="24"/>
  <c r="E711" i="24"/>
  <c r="E701" i="24"/>
  <c r="E691" i="24"/>
  <c r="E683" i="24"/>
  <c r="E669" i="24"/>
  <c r="E637" i="24"/>
  <c r="E706" i="24"/>
  <c r="E696" i="24"/>
  <c r="E686" i="24"/>
  <c r="E672" i="24"/>
  <c r="E639" i="24"/>
  <c r="E674" i="24"/>
  <c r="E670" i="24"/>
  <c r="E646" i="24"/>
  <c r="E629" i="24"/>
  <c r="E682" i="24"/>
  <c r="E641" i="24"/>
  <c r="E636" i="24"/>
  <c r="E625" i="24"/>
  <c r="E624" i="24"/>
  <c r="F624" i="24" s="1"/>
  <c r="F639" i="24" s="1"/>
  <c r="E643" i="24"/>
  <c r="E631" i="24"/>
  <c r="E626" i="24"/>
  <c r="E716" i="24"/>
  <c r="E707" i="24"/>
  <c r="E689" i="24"/>
  <c r="E673" i="24"/>
  <c r="E634" i="24"/>
  <c r="E630" i="24"/>
  <c r="E676" i="24"/>
  <c r="E692" i="24"/>
  <c r="E699" i="24"/>
  <c r="E685" i="24"/>
  <c r="E681" i="24"/>
  <c r="E675" i="24"/>
  <c r="E647" i="24"/>
  <c r="E644" i="24"/>
  <c r="E640" i="24"/>
  <c r="E633" i="24"/>
  <c r="E695" i="24"/>
  <c r="E678" i="24"/>
  <c r="E702" i="24"/>
  <c r="E687" i="24"/>
  <c r="E627" i="24"/>
  <c r="E697" i="24"/>
  <c r="E645" i="24"/>
  <c r="E642" i="24"/>
  <c r="E638" i="24"/>
  <c r="E635" i="24"/>
  <c r="E690" i="24"/>
  <c r="E709" i="24"/>
  <c r="E679" i="24"/>
  <c r="E671" i="24"/>
  <c r="E705" i="24"/>
  <c r="E632" i="24"/>
  <c r="E712" i="24"/>
  <c r="E704" i="24"/>
  <c r="F715" i="34"/>
  <c r="G625" i="34"/>
  <c r="D424" i="24"/>
  <c r="C177" i="8" s="1"/>
  <c r="C172" i="8"/>
  <c r="F688" i="24" l="1"/>
  <c r="F709" i="24"/>
  <c r="F646" i="24"/>
  <c r="F637" i="24"/>
  <c r="F640" i="24"/>
  <c r="F679" i="24"/>
  <c r="F678" i="24"/>
  <c r="F716" i="24"/>
  <c r="F638" i="24"/>
  <c r="F671" i="24"/>
  <c r="F701" i="24"/>
  <c r="F631" i="24"/>
  <c r="F643" i="24"/>
  <c r="F672" i="24"/>
  <c r="F686" i="24"/>
  <c r="F683" i="24"/>
  <c r="F626" i="24"/>
  <c r="F695" i="24"/>
  <c r="F698" i="24"/>
  <c r="F696" i="24"/>
  <c r="F700" i="24"/>
  <c r="F633" i="24"/>
  <c r="F710" i="24"/>
  <c r="F706" i="24"/>
  <c r="F694" i="24"/>
  <c r="F712" i="24"/>
  <c r="F699" i="24"/>
  <c r="F668" i="24"/>
  <c r="F703" i="24"/>
  <c r="F625" i="24"/>
  <c r="G625" i="24" s="1"/>
  <c r="F635" i="24"/>
  <c r="F691" i="24"/>
  <c r="F690" i="24"/>
  <c r="F704" i="24"/>
  <c r="F677" i="24"/>
  <c r="F645" i="24"/>
  <c r="F630" i="24"/>
  <c r="F641" i="24"/>
  <c r="F681" i="24"/>
  <c r="F644" i="24"/>
  <c r="F693" i="24"/>
  <c r="F629" i="24"/>
  <c r="F634" i="24"/>
  <c r="F675" i="24"/>
  <c r="F697" i="24"/>
  <c r="F674" i="24"/>
  <c r="F708" i="24"/>
  <c r="F680" i="24"/>
  <c r="F685" i="24"/>
  <c r="F684" i="24"/>
  <c r="F642" i="24"/>
  <c r="F707" i="24"/>
  <c r="F632" i="24"/>
  <c r="F705" i="24"/>
  <c r="F702" i="24"/>
  <c r="F673" i="24"/>
  <c r="F628" i="24"/>
  <c r="F713" i="24"/>
  <c r="F711" i="24"/>
  <c r="F627" i="24"/>
  <c r="F647" i="24"/>
  <c r="F636" i="24"/>
  <c r="F692" i="24"/>
  <c r="F669" i="24"/>
  <c r="F676" i="24"/>
  <c r="F682" i="24"/>
  <c r="F687" i="24"/>
  <c r="F670" i="24"/>
  <c r="F689" i="24"/>
  <c r="G698" i="34"/>
  <c r="G682" i="34"/>
  <c r="G702" i="34"/>
  <c r="G686" i="34"/>
  <c r="G670" i="34"/>
  <c r="G647" i="34"/>
  <c r="G645" i="34"/>
  <c r="G629" i="34"/>
  <c r="G626" i="34"/>
  <c r="G716" i="34"/>
  <c r="G699" i="34"/>
  <c r="G683" i="34"/>
  <c r="G643" i="34"/>
  <c r="G641" i="34"/>
  <c r="G639" i="34"/>
  <c r="G637" i="34"/>
  <c r="G635" i="34"/>
  <c r="G633" i="34"/>
  <c r="G631" i="34"/>
  <c r="G710" i="34"/>
  <c r="G689" i="34"/>
  <c r="G680" i="34"/>
  <c r="G708" i="34"/>
  <c r="G713" i="34"/>
  <c r="G706" i="34"/>
  <c r="G685" i="34"/>
  <c r="G678" i="34"/>
  <c r="G692" i="34"/>
  <c r="G688" i="34"/>
  <c r="G697" i="34"/>
  <c r="G690" i="34"/>
  <c r="G642" i="34"/>
  <c r="G681" i="34"/>
  <c r="G679" i="34"/>
  <c r="G677" i="34"/>
  <c r="G669" i="34"/>
  <c r="G627" i="34"/>
  <c r="G644" i="34"/>
  <c r="G630" i="34"/>
  <c r="G674" i="34"/>
  <c r="G632" i="34"/>
  <c r="G694" i="34"/>
  <c r="G687" i="34"/>
  <c r="G668" i="34"/>
  <c r="G703" i="34"/>
  <c r="G700" i="34"/>
  <c r="G671" i="34"/>
  <c r="G640" i="34"/>
  <c r="G628" i="34"/>
  <c r="G636" i="34"/>
  <c r="G709" i="34"/>
  <c r="G693" i="34"/>
  <c r="G712" i="34"/>
  <c r="G696" i="34"/>
  <c r="G711" i="34"/>
  <c r="G695" i="34"/>
  <c r="G638" i="34"/>
  <c r="G672" i="34"/>
  <c r="G676" i="34"/>
  <c r="G646" i="34"/>
  <c r="G691" i="34"/>
  <c r="G707" i="34"/>
  <c r="G634" i="34"/>
  <c r="G675" i="34"/>
  <c r="G684" i="34"/>
  <c r="G705" i="34"/>
  <c r="G673" i="34"/>
  <c r="G704" i="34"/>
  <c r="G701" i="34"/>
  <c r="E715" i="24"/>
  <c r="G696" i="24" l="1"/>
  <c r="G703" i="24"/>
  <c r="G681" i="24"/>
  <c r="G635" i="24"/>
  <c r="G691" i="24"/>
  <c r="G698" i="24"/>
  <c r="G670" i="24"/>
  <c r="G687" i="24"/>
  <c r="G686" i="24"/>
  <c r="G679" i="24"/>
  <c r="G702" i="24"/>
  <c r="G642" i="24"/>
  <c r="G675" i="24"/>
  <c r="G628" i="24"/>
  <c r="G629" i="24"/>
  <c r="G634" i="24"/>
  <c r="G710" i="24"/>
  <c r="G641" i="24"/>
  <c r="G707" i="24"/>
  <c r="G632" i="24"/>
  <c r="G677" i="24"/>
  <c r="G694" i="24"/>
  <c r="G645" i="24"/>
  <c r="G676" i="24"/>
  <c r="G712" i="24"/>
  <c r="G639" i="24"/>
  <c r="G669" i="24"/>
  <c r="G633" i="24"/>
  <c r="G706" i="24"/>
  <c r="G695" i="24"/>
  <c r="G678" i="24"/>
  <c r="G643" i="24"/>
  <c r="G692" i="24"/>
  <c r="G697" i="24"/>
  <c r="G627" i="24"/>
  <c r="G646" i="24"/>
  <c r="G684" i="24"/>
  <c r="G699" i="24"/>
  <c r="G690" i="24"/>
  <c r="G693" i="24"/>
  <c r="G704" i="24"/>
  <c r="G668" i="24"/>
  <c r="G685" i="24"/>
  <c r="G671" i="24"/>
  <c r="G630" i="24"/>
  <c r="G716" i="24"/>
  <c r="G672" i="24"/>
  <c r="G705" i="24"/>
  <c r="G689" i="24"/>
  <c r="G688" i="24"/>
  <c r="G636" i="24"/>
  <c r="G682" i="24"/>
  <c r="G674" i="24"/>
  <c r="G680" i="24"/>
  <c r="G713" i="24"/>
  <c r="G647" i="24"/>
  <c r="G709" i="24"/>
  <c r="G711" i="24"/>
  <c r="G708" i="24"/>
  <c r="G644" i="24"/>
  <c r="G700" i="24"/>
  <c r="G701" i="24"/>
  <c r="G631" i="24"/>
  <c r="G640" i="24"/>
  <c r="G673" i="24"/>
  <c r="G683" i="24"/>
  <c r="G638" i="24"/>
  <c r="G637" i="24"/>
  <c r="G626" i="24"/>
  <c r="F715" i="24"/>
  <c r="G715" i="34"/>
  <c r="H628" i="34"/>
  <c r="G715" i="24" l="1"/>
  <c r="H628" i="24"/>
  <c r="H711" i="34"/>
  <c r="H695" i="34"/>
  <c r="H679" i="34"/>
  <c r="H716" i="34"/>
  <c r="H699" i="34"/>
  <c r="H683" i="34"/>
  <c r="H643" i="34"/>
  <c r="H641" i="34"/>
  <c r="H639" i="34"/>
  <c r="H637" i="34"/>
  <c r="H635" i="34"/>
  <c r="H633" i="34"/>
  <c r="H631" i="34"/>
  <c r="H712" i="34"/>
  <c r="H696" i="34"/>
  <c r="H680" i="34"/>
  <c r="H687" i="34"/>
  <c r="H713" i="34"/>
  <c r="H706" i="34"/>
  <c r="H685" i="34"/>
  <c r="H692" i="34"/>
  <c r="H645" i="34"/>
  <c r="H697" i="34"/>
  <c r="H690" i="34"/>
  <c r="H669" i="34"/>
  <c r="H640" i="34"/>
  <c r="H642" i="34"/>
  <c r="H681" i="34"/>
  <c r="H647" i="34"/>
  <c r="H677" i="34"/>
  <c r="H708" i="34"/>
  <c r="H675" i="34"/>
  <c r="H673" i="34"/>
  <c r="H671" i="34"/>
  <c r="H636" i="34"/>
  <c r="H701" i="34"/>
  <c r="H709" i="34"/>
  <c r="H707" i="34"/>
  <c r="H698" i="34"/>
  <c r="H689" i="34"/>
  <c r="H676" i="34"/>
  <c r="H668" i="34"/>
  <c r="H629" i="34"/>
  <c r="H710" i="34"/>
  <c r="H703" i="34"/>
  <c r="H700" i="34"/>
  <c r="H644" i="34"/>
  <c r="H674" i="34"/>
  <c r="H632" i="34"/>
  <c r="H693" i="34"/>
  <c r="H686" i="34"/>
  <c r="H634" i="34"/>
  <c r="H646" i="34"/>
  <c r="H702" i="34"/>
  <c r="H691" i="34"/>
  <c r="H670" i="34"/>
  <c r="H678" i="34"/>
  <c r="H705" i="34"/>
  <c r="H704" i="34"/>
  <c r="H688" i="34"/>
  <c r="H682" i="34"/>
  <c r="H684" i="34"/>
  <c r="H672" i="34"/>
  <c r="H630" i="34"/>
  <c r="H694" i="34"/>
  <c r="H638" i="34"/>
  <c r="H638" i="24" l="1"/>
  <c r="H699" i="24"/>
  <c r="H673" i="24"/>
  <c r="H680" i="24"/>
  <c r="H636" i="24"/>
  <c r="H689" i="24"/>
  <c r="H633" i="24"/>
  <c r="H674" i="24"/>
  <c r="H634" i="24"/>
  <c r="H678" i="24"/>
  <c r="H712" i="24"/>
  <c r="H700" i="24"/>
  <c r="H632" i="24"/>
  <c r="H647" i="24"/>
  <c r="H692" i="24"/>
  <c r="H646" i="24"/>
  <c r="H630" i="24"/>
  <c r="H641" i="24"/>
  <c r="H685" i="24"/>
  <c r="H690" i="24"/>
  <c r="H701" i="24"/>
  <c r="H713" i="24"/>
  <c r="H682" i="24"/>
  <c r="H635" i="24"/>
  <c r="H642" i="24"/>
  <c r="H681" i="24"/>
  <c r="H640" i="24"/>
  <c r="H693" i="24"/>
  <c r="H711" i="24"/>
  <c r="H708" i="24"/>
  <c r="H637" i="24"/>
  <c r="H697" i="24"/>
  <c r="H683" i="24"/>
  <c r="H631" i="24"/>
  <c r="H695" i="24"/>
  <c r="H687" i="24"/>
  <c r="H671" i="24"/>
  <c r="H706" i="24"/>
  <c r="H716" i="24"/>
  <c r="H670" i="24"/>
  <c r="H694" i="24"/>
  <c r="H709" i="24"/>
  <c r="H677" i="24"/>
  <c r="H696" i="24"/>
  <c r="H703" i="24"/>
  <c r="H688" i="24"/>
  <c r="H668" i="24"/>
  <c r="H707" i="24"/>
  <c r="H686" i="24"/>
  <c r="H698" i="24"/>
  <c r="H702" i="24"/>
  <c r="H676" i="24"/>
  <c r="H704" i="24"/>
  <c r="H691" i="24"/>
  <c r="H672" i="24"/>
  <c r="H679" i="24"/>
  <c r="H629" i="24"/>
  <c r="H639" i="24"/>
  <c r="H675" i="24"/>
  <c r="H645" i="24"/>
  <c r="H710" i="24"/>
  <c r="H684" i="24"/>
  <c r="H644" i="24"/>
  <c r="H643" i="24"/>
  <c r="H705" i="24"/>
  <c r="H669" i="24"/>
  <c r="H715" i="34"/>
  <c r="I629" i="34"/>
  <c r="H715" i="24" l="1"/>
  <c r="I629" i="24"/>
  <c r="I708" i="34"/>
  <c r="I692" i="34"/>
  <c r="I676" i="34"/>
  <c r="I712" i="34"/>
  <c r="I696" i="34"/>
  <c r="I680" i="34"/>
  <c r="I709" i="34"/>
  <c r="I693" i="34"/>
  <c r="I677" i="34"/>
  <c r="I701" i="34"/>
  <c r="I694" i="34"/>
  <c r="I697" i="34"/>
  <c r="I690" i="34"/>
  <c r="I683" i="34"/>
  <c r="I669" i="34"/>
  <c r="I640" i="34"/>
  <c r="I711" i="34"/>
  <c r="I704" i="34"/>
  <c r="I647" i="34"/>
  <c r="I635" i="34"/>
  <c r="I630" i="34"/>
  <c r="I706" i="34"/>
  <c r="I681" i="34"/>
  <c r="I679" i="34"/>
  <c r="I639" i="34"/>
  <c r="I675" i="34"/>
  <c r="I673" i="34"/>
  <c r="I671" i="34"/>
  <c r="I636" i="34"/>
  <c r="I710" i="34"/>
  <c r="I699" i="34"/>
  <c r="I644" i="34"/>
  <c r="I703" i="34"/>
  <c r="I685" i="34"/>
  <c r="I700" i="34"/>
  <c r="I684" i="34"/>
  <c r="I682" i="34"/>
  <c r="I678" i="34"/>
  <c r="I672" i="34"/>
  <c r="I670" i="34"/>
  <c r="I643" i="34"/>
  <c r="I668" i="34"/>
  <c r="I674" i="34"/>
  <c r="I632" i="34"/>
  <c r="I713" i="34"/>
  <c r="I686" i="34"/>
  <c r="I698" i="34"/>
  <c r="I688" i="34"/>
  <c r="I702" i="34"/>
  <c r="I691" i="34"/>
  <c r="I707" i="34"/>
  <c r="I634" i="34"/>
  <c r="I645" i="34"/>
  <c r="I642" i="34"/>
  <c r="I716" i="34"/>
  <c r="I705" i="34"/>
  <c r="I641" i="34"/>
  <c r="I633" i="34"/>
  <c r="I689" i="34"/>
  <c r="I631" i="34"/>
  <c r="I646" i="34"/>
  <c r="I687" i="34"/>
  <c r="I695" i="34"/>
  <c r="I638" i="34"/>
  <c r="I637" i="34"/>
  <c r="I686" i="24" l="1"/>
  <c r="I643" i="24"/>
  <c r="I695" i="24"/>
  <c r="I697" i="24"/>
  <c r="I691" i="24"/>
  <c r="I638" i="24"/>
  <c r="I670" i="24"/>
  <c r="I671" i="24"/>
  <c r="I709" i="24"/>
  <c r="I710" i="24"/>
  <c r="I644" i="24"/>
  <c r="I707" i="24"/>
  <c r="I699" i="24"/>
  <c r="I705" i="24"/>
  <c r="I640" i="24"/>
  <c r="I642" i="24"/>
  <c r="I689" i="24"/>
  <c r="I677" i="24"/>
  <c r="I711" i="24"/>
  <c r="I646" i="24"/>
  <c r="I678" i="24"/>
  <c r="I673" i="24"/>
  <c r="I702" i="24"/>
  <c r="I634" i="24"/>
  <c r="I703" i="24"/>
  <c r="I696" i="24"/>
  <c r="I637" i="24"/>
  <c r="I647" i="24"/>
  <c r="I633" i="24"/>
  <c r="I684" i="24"/>
  <c r="I676" i="24"/>
  <c r="I694" i="24"/>
  <c r="I700" i="24"/>
  <c r="I669" i="24"/>
  <c r="I639" i="24"/>
  <c r="I681" i="24"/>
  <c r="I712" i="24"/>
  <c r="I636" i="24"/>
  <c r="I692" i="24"/>
  <c r="I690" i="24"/>
  <c r="I679" i="24"/>
  <c r="I635" i="24"/>
  <c r="I704" i="24"/>
  <c r="I630" i="24"/>
  <c r="I693" i="24"/>
  <c r="I632" i="24"/>
  <c r="I668" i="24"/>
  <c r="I701" i="24"/>
  <c r="I688" i="24"/>
  <c r="I713" i="24"/>
  <c r="I675" i="24"/>
  <c r="I687" i="24"/>
  <c r="I641" i="24"/>
  <c r="I672" i="24"/>
  <c r="I708" i="24"/>
  <c r="I645" i="24"/>
  <c r="I683" i="24"/>
  <c r="I698" i="24"/>
  <c r="I631" i="24"/>
  <c r="I685" i="24"/>
  <c r="I680" i="24"/>
  <c r="I706" i="24"/>
  <c r="I716" i="24"/>
  <c r="I682" i="24"/>
  <c r="I674" i="24"/>
  <c r="I715" i="34"/>
  <c r="J630" i="34"/>
  <c r="I715" i="24" l="1"/>
  <c r="J630" i="24"/>
  <c r="J705" i="34"/>
  <c r="J689" i="34"/>
  <c r="J673" i="34"/>
  <c r="J709" i="34"/>
  <c r="J693" i="34"/>
  <c r="J677" i="34"/>
  <c r="J706" i="34"/>
  <c r="J690" i="34"/>
  <c r="J674" i="34"/>
  <c r="J716" i="34"/>
  <c r="J697" i="34"/>
  <c r="J692" i="34"/>
  <c r="J683" i="34"/>
  <c r="J711" i="34"/>
  <c r="J704" i="34"/>
  <c r="J647" i="34"/>
  <c r="L647" i="34" s="1"/>
  <c r="J635" i="34"/>
  <c r="J681" i="34"/>
  <c r="J676" i="34"/>
  <c r="J679" i="34"/>
  <c r="J639" i="34"/>
  <c r="J675" i="34"/>
  <c r="J671" i="34"/>
  <c r="J636" i="34"/>
  <c r="J710" i="34"/>
  <c r="J708" i="34"/>
  <c r="J699" i="34"/>
  <c r="J669" i="34"/>
  <c r="J644" i="34"/>
  <c r="J712" i="34"/>
  <c r="J633" i="34"/>
  <c r="J687" i="34"/>
  <c r="J646" i="34"/>
  <c r="J641" i="34"/>
  <c r="J691" i="34"/>
  <c r="J703" i="34"/>
  <c r="J700" i="34"/>
  <c r="J632" i="34"/>
  <c r="J713" i="34"/>
  <c r="J640" i="34"/>
  <c r="J680" i="34"/>
  <c r="J686" i="34"/>
  <c r="J696" i="34"/>
  <c r="J643" i="34"/>
  <c r="J702" i="34"/>
  <c r="J685" i="34"/>
  <c r="J707" i="34"/>
  <c r="J634" i="34"/>
  <c r="J670" i="34"/>
  <c r="J645" i="34"/>
  <c r="J701" i="34"/>
  <c r="J695" i="34"/>
  <c r="J684" i="34"/>
  <c r="J642" i="34"/>
  <c r="J698" i="34"/>
  <c r="J682" i="34"/>
  <c r="J668" i="34"/>
  <c r="J688" i="34"/>
  <c r="J638" i="34"/>
  <c r="J631" i="34"/>
  <c r="J694" i="34"/>
  <c r="J672" i="34"/>
  <c r="J637" i="34"/>
  <c r="J678" i="34"/>
  <c r="J695" i="24" l="1"/>
  <c r="J643" i="24"/>
  <c r="J640" i="24"/>
  <c r="J680" i="24"/>
  <c r="J691" i="24"/>
  <c r="J638" i="24"/>
  <c r="J644" i="24"/>
  <c r="J708" i="24"/>
  <c r="J675" i="24"/>
  <c r="J710" i="24"/>
  <c r="J647" i="24"/>
  <c r="J642" i="24"/>
  <c r="J709" i="24"/>
  <c r="J705" i="24"/>
  <c r="J688" i="24"/>
  <c r="J634" i="24"/>
  <c r="J703" i="24"/>
  <c r="J699" i="24"/>
  <c r="J698" i="24"/>
  <c r="J678" i="24"/>
  <c r="J676" i="24"/>
  <c r="J689" i="24"/>
  <c r="J686" i="24"/>
  <c r="J636" i="24"/>
  <c r="J641" i="24"/>
  <c r="J637" i="24"/>
  <c r="J671" i="24"/>
  <c r="J704" i="24"/>
  <c r="J677" i="24"/>
  <c r="J687" i="24"/>
  <c r="J690" i="24"/>
  <c r="J694" i="24"/>
  <c r="J673" i="24"/>
  <c r="J706" i="24"/>
  <c r="J674" i="24"/>
  <c r="J711" i="24"/>
  <c r="J681" i="24"/>
  <c r="J633" i="24"/>
  <c r="J672" i="24"/>
  <c r="J668" i="24"/>
  <c r="J669" i="24"/>
  <c r="J679" i="24"/>
  <c r="J697" i="24"/>
  <c r="J684" i="24"/>
  <c r="J712" i="24"/>
  <c r="J646" i="24"/>
  <c r="J713" i="24"/>
  <c r="J700" i="24"/>
  <c r="J670" i="24"/>
  <c r="J693" i="24"/>
  <c r="J639" i="24"/>
  <c r="J692" i="24"/>
  <c r="J632" i="24"/>
  <c r="J645" i="24"/>
  <c r="J635" i="24"/>
  <c r="J683" i="24"/>
  <c r="J701" i="24"/>
  <c r="J696" i="24"/>
  <c r="J707" i="24"/>
  <c r="J631" i="24"/>
  <c r="J685" i="24"/>
  <c r="J716" i="24"/>
  <c r="J702" i="24"/>
  <c r="J682" i="24"/>
  <c r="L716" i="34"/>
  <c r="L699" i="34"/>
  <c r="L683" i="34"/>
  <c r="L703" i="34"/>
  <c r="L687" i="34"/>
  <c r="L671" i="34"/>
  <c r="L700" i="34"/>
  <c r="L684" i="34"/>
  <c r="L668" i="34"/>
  <c r="L690" i="34"/>
  <c r="L695" i="34"/>
  <c r="L688" i="34"/>
  <c r="L702" i="34"/>
  <c r="L674" i="34"/>
  <c r="L710" i="34"/>
  <c r="L677" i="34"/>
  <c r="L673" i="34"/>
  <c r="L669" i="34"/>
  <c r="L712" i="34"/>
  <c r="L708" i="34"/>
  <c r="L701" i="34"/>
  <c r="L692" i="34"/>
  <c r="L685" i="34"/>
  <c r="L705" i="34"/>
  <c r="L711" i="34"/>
  <c r="L713" i="34"/>
  <c r="L697" i="34"/>
  <c r="L680" i="34"/>
  <c r="L693" i="34"/>
  <c r="L709" i="34"/>
  <c r="L706" i="34"/>
  <c r="L696" i="34"/>
  <c r="L686" i="34"/>
  <c r="L689" i="34"/>
  <c r="L670" i="34"/>
  <c r="L707" i="34"/>
  <c r="L691" i="34"/>
  <c r="L676" i="34"/>
  <c r="L681" i="34"/>
  <c r="L679" i="34"/>
  <c r="L675" i="34"/>
  <c r="L698" i="34"/>
  <c r="L682" i="34"/>
  <c r="L704" i="34"/>
  <c r="L694" i="34"/>
  <c r="L672" i="34"/>
  <c r="L678" i="34"/>
  <c r="K644" i="34"/>
  <c r="J715" i="34"/>
  <c r="K644" i="24" l="1"/>
  <c r="J715" i="24"/>
  <c r="L647" i="24"/>
  <c r="M688" i="34"/>
  <c r="M682" i="34"/>
  <c r="L715" i="34"/>
  <c r="M668" i="34"/>
  <c r="M676" i="34"/>
  <c r="M691" i="34"/>
  <c r="M701" i="34"/>
  <c r="M697" i="34"/>
  <c r="M681" i="34"/>
  <c r="M707" i="34"/>
  <c r="M708" i="34"/>
  <c r="M703" i="34"/>
  <c r="M696" i="34"/>
  <c r="M709" i="34"/>
  <c r="M690" i="34"/>
  <c r="M712" i="34"/>
  <c r="K702" i="34"/>
  <c r="M702" i="34" s="1"/>
  <c r="K686" i="34"/>
  <c r="K670" i="34"/>
  <c r="M670" i="34" s="1"/>
  <c r="K706" i="34"/>
  <c r="K690" i="34"/>
  <c r="K674" i="34"/>
  <c r="M674" i="34" s="1"/>
  <c r="K703" i="34"/>
  <c r="K687" i="34"/>
  <c r="M687" i="34" s="1"/>
  <c r="K671" i="34"/>
  <c r="M671" i="34" s="1"/>
  <c r="K713" i="34"/>
  <c r="M713" i="34" s="1"/>
  <c r="K708" i="34"/>
  <c r="K699" i="34"/>
  <c r="K685" i="34"/>
  <c r="M685" i="34" s="1"/>
  <c r="K711" i="34"/>
  <c r="M711" i="34" s="1"/>
  <c r="K704" i="34"/>
  <c r="M704" i="34" s="1"/>
  <c r="K681" i="34"/>
  <c r="K676" i="34"/>
  <c r="K695" i="34"/>
  <c r="K688" i="34"/>
  <c r="K697" i="34"/>
  <c r="K675" i="34"/>
  <c r="M675" i="34" s="1"/>
  <c r="K710" i="34"/>
  <c r="M710" i="34" s="1"/>
  <c r="K677" i="34"/>
  <c r="M677" i="34" s="1"/>
  <c r="K673" i="34"/>
  <c r="M673" i="34" s="1"/>
  <c r="K669" i="34"/>
  <c r="M669" i="34" s="1"/>
  <c r="K712" i="34"/>
  <c r="K683" i="34"/>
  <c r="M683" i="34" s="1"/>
  <c r="K701" i="34"/>
  <c r="K694" i="34"/>
  <c r="M694" i="34" s="1"/>
  <c r="K680" i="34"/>
  <c r="M680" i="34" s="1"/>
  <c r="K693" i="34"/>
  <c r="M693" i="34" s="1"/>
  <c r="K709" i="34"/>
  <c r="K696" i="34"/>
  <c r="K705" i="34"/>
  <c r="K689" i="34"/>
  <c r="K672" i="34"/>
  <c r="M672" i="34" s="1"/>
  <c r="K691" i="34"/>
  <c r="K707" i="34"/>
  <c r="K684" i="34"/>
  <c r="M684" i="34" s="1"/>
  <c r="K679" i="34"/>
  <c r="M679" i="34" s="1"/>
  <c r="K692" i="34"/>
  <c r="M692" i="34" s="1"/>
  <c r="K716" i="34"/>
  <c r="K698" i="34"/>
  <c r="M698" i="34" s="1"/>
  <c r="K682" i="34"/>
  <c r="K668" i="34"/>
  <c r="K678" i="34"/>
  <c r="M678" i="34" s="1"/>
  <c r="K700" i="34"/>
  <c r="M700" i="34" s="1"/>
  <c r="M689" i="34"/>
  <c r="M699" i="34"/>
  <c r="M706" i="34"/>
  <c r="M695" i="34"/>
  <c r="M705" i="34"/>
  <c r="M686" i="34"/>
  <c r="L673" i="24" l="1"/>
  <c r="L690" i="24"/>
  <c r="L674" i="24"/>
  <c r="L707" i="24"/>
  <c r="L669" i="24"/>
  <c r="L711" i="24"/>
  <c r="L697" i="24"/>
  <c r="L716" i="24"/>
  <c r="L695" i="24"/>
  <c r="L692" i="24"/>
  <c r="M692" i="24" s="1"/>
  <c r="L670" i="24"/>
  <c r="M670" i="24" s="1"/>
  <c r="E23" i="32" s="1"/>
  <c r="L679" i="24"/>
  <c r="L687" i="24"/>
  <c r="L703" i="24"/>
  <c r="L712" i="24"/>
  <c r="L705" i="24"/>
  <c r="M705" i="24" s="1"/>
  <c r="E183" i="32" s="1"/>
  <c r="L676" i="24"/>
  <c r="L706" i="24"/>
  <c r="L713" i="24"/>
  <c r="L688" i="24"/>
  <c r="L689" i="24"/>
  <c r="L710" i="24"/>
  <c r="L672" i="24"/>
  <c r="L709" i="24"/>
  <c r="L691" i="24"/>
  <c r="L701" i="24"/>
  <c r="L699" i="24"/>
  <c r="L686" i="24"/>
  <c r="L668" i="24"/>
  <c r="L702" i="24"/>
  <c r="L683" i="24"/>
  <c r="L678" i="24"/>
  <c r="M678" i="24" s="1"/>
  <c r="L677" i="24"/>
  <c r="L680" i="24"/>
  <c r="L704" i="24"/>
  <c r="L698" i="24"/>
  <c r="L708" i="24"/>
  <c r="L694" i="24"/>
  <c r="L693" i="24"/>
  <c r="L696" i="24"/>
  <c r="L671" i="24"/>
  <c r="L681" i="24"/>
  <c r="L700" i="24"/>
  <c r="L685" i="24"/>
  <c r="L684" i="24"/>
  <c r="L675" i="24"/>
  <c r="L682" i="24"/>
  <c r="K712" i="24"/>
  <c r="K695" i="24"/>
  <c r="K713" i="24"/>
  <c r="K702" i="24"/>
  <c r="K688" i="24"/>
  <c r="K683" i="24"/>
  <c r="K673" i="24"/>
  <c r="K696" i="24"/>
  <c r="K698" i="24"/>
  <c r="K716" i="24"/>
  <c r="K711" i="24"/>
  <c r="K682" i="24"/>
  <c r="K703" i="24"/>
  <c r="K687" i="24"/>
  <c r="K708" i="24"/>
  <c r="K679" i="24"/>
  <c r="K669" i="24"/>
  <c r="K670" i="24"/>
  <c r="K707" i="24"/>
  <c r="K692" i="24"/>
  <c r="K710" i="24"/>
  <c r="K706" i="24"/>
  <c r="K709" i="24"/>
  <c r="K705" i="24"/>
  <c r="K672" i="24"/>
  <c r="K699" i="24"/>
  <c r="K691" i="24"/>
  <c r="K697" i="24"/>
  <c r="K684" i="24"/>
  <c r="K685" i="24"/>
  <c r="K674" i="24"/>
  <c r="K689" i="24"/>
  <c r="K686" i="24"/>
  <c r="K690" i="24"/>
  <c r="K671" i="24"/>
  <c r="K678" i="24"/>
  <c r="K677" i="24"/>
  <c r="K701" i="24"/>
  <c r="K704" i="24"/>
  <c r="K693" i="24"/>
  <c r="K676" i="24"/>
  <c r="K694" i="24"/>
  <c r="K700" i="24"/>
  <c r="K668" i="24"/>
  <c r="K681" i="24"/>
  <c r="K675" i="24"/>
  <c r="K680" i="24"/>
  <c r="K715" i="34"/>
  <c r="M715" i="34"/>
  <c r="M702" i="24" l="1"/>
  <c r="I151" i="32" s="1"/>
  <c r="M710" i="24"/>
  <c r="C215" i="32" s="1"/>
  <c r="M681" i="24"/>
  <c r="I55" i="32" s="1"/>
  <c r="M701" i="24"/>
  <c r="H151" i="32" s="1"/>
  <c r="M683" i="24"/>
  <c r="D87" i="32" s="1"/>
  <c r="M672" i="24"/>
  <c r="G23" i="32" s="1"/>
  <c r="M682" i="24"/>
  <c r="C87" i="32" s="1"/>
  <c r="M695" i="24"/>
  <c r="I119" i="32" s="1"/>
  <c r="M697" i="24"/>
  <c r="D151" i="32" s="1"/>
  <c r="M680" i="24"/>
  <c r="H55" i="32" s="1"/>
  <c r="M706" i="24"/>
  <c r="F183" i="32" s="1"/>
  <c r="M690" i="24"/>
  <c r="D119" i="32" s="1"/>
  <c r="M712" i="24"/>
  <c r="E215" i="32" s="1"/>
  <c r="M675" i="24"/>
  <c r="C55" i="32" s="1"/>
  <c r="M703" i="24"/>
  <c r="C183" i="32" s="1"/>
  <c r="M684" i="24"/>
  <c r="E87" i="32" s="1"/>
  <c r="L715" i="24"/>
  <c r="M668" i="24"/>
  <c r="M687" i="24"/>
  <c r="H87" i="32" s="1"/>
  <c r="M685" i="24"/>
  <c r="F87" i="32" s="1"/>
  <c r="M686" i="24"/>
  <c r="G87" i="32" s="1"/>
  <c r="M679" i="24"/>
  <c r="K715" i="24"/>
  <c r="M700" i="24"/>
  <c r="G151" i="32" s="1"/>
  <c r="M699" i="24"/>
  <c r="F151" i="32" s="1"/>
  <c r="F119" i="32"/>
  <c r="F55" i="32"/>
  <c r="M671" i="24"/>
  <c r="F23" i="32" s="1"/>
  <c r="M691" i="24"/>
  <c r="M696" i="24"/>
  <c r="C151" i="32" s="1"/>
  <c r="M709" i="24"/>
  <c r="I183" i="32" s="1"/>
  <c r="M693" i="24"/>
  <c r="M694" i="24"/>
  <c r="H119" i="32" s="1"/>
  <c r="M711" i="24"/>
  <c r="D215" i="32" s="1"/>
  <c r="M708" i="24"/>
  <c r="H183" i="32" s="1"/>
  <c r="M689" i="24"/>
  <c r="C119" i="32" s="1"/>
  <c r="M669" i="24"/>
  <c r="D23" i="32" s="1"/>
  <c r="M698" i="24"/>
  <c r="E151" i="32" s="1"/>
  <c r="M688" i="24"/>
  <c r="I87" i="32" s="1"/>
  <c r="M707" i="24"/>
  <c r="G183" i="32" s="1"/>
  <c r="M704" i="24"/>
  <c r="D183" i="32" s="1"/>
  <c r="M713" i="24"/>
  <c r="F215" i="32" s="1"/>
  <c r="M674" i="24"/>
  <c r="I23" i="32" s="1"/>
  <c r="M677" i="24"/>
  <c r="M676" i="24"/>
  <c r="D55" i="32" s="1"/>
  <c r="M673" i="24"/>
  <c r="H23" i="32" s="1"/>
  <c r="E55" i="32" l="1"/>
  <c r="E119" i="32"/>
  <c r="M715" i="24"/>
  <c r="C23" i="32"/>
  <c r="G119" i="32"/>
  <c r="G55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tc={23DE8AE1-3A48-4A3B-903E-65467C781D21}</author>
    <author>tc={130430E9-A6F6-4B43-83D5-4D59E222D3B4}</author>
  </authors>
  <commentList>
    <comment ref="A15" authorId="0" shapeId="0" xr:uid="{23DE8AE1-3A48-4A3B-903E-65467C781D21}">
      <text>
        <t>[Threaded comment]
Your version of Excel allows you to read this threaded comment; however, any edits to it will get removed if the file is opened in a newer version of Excel. Learn more: https://go.microsoft.com/fwlink/?linkid=870924
Comment:
    50100.RC473</t>
      </text>
    </comment>
    <comment ref="A29" authorId="1" shapeId="0" xr:uid="{130430E9-A6F6-4B43-83D5-4D59E222D3B4}">
      <text>
        <t>[Threaded comment]
Your version of Excel allows you to read this threaded comment; however, any edits to it will get removed if the file is opened in a newer version of Excel. Learn more: https://go.microsoft.com/fwlink/?linkid=870924
Comment:
    80200.SC222</t>
      </text>
    </comment>
  </commentList>
</comments>
</file>

<file path=xl/sharedStrings.xml><?xml version="1.0" encoding="utf-8"?>
<sst xmlns="http://schemas.openxmlformats.org/spreadsheetml/2006/main" count="4723" uniqueCount="1375">
  <si>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</si>
  <si>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</si>
  <si>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</si>
  <si>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</si>
  <si>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</si>
  <si>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</si>
  <si>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</si>
  <si>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</si>
  <si>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</si>
  <si>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</si>
  <si>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</si>
  <si>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</si>
  <si>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</si>
  <si>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</si>
  <si>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</si>
  <si>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</si>
  <si>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</si>
  <si>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</si>
  <si>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</si>
  <si>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</si>
  <si>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</si>
  <si>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</si>
  <si>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</si>
  <si>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</si>
  <si>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</si>
  <si>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</si>
  <si>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</si>
  <si>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</si>
  <si>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</si>
  <si>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</si>
  <si>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</si>
  <si>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</si>
  <si>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</si>
  <si>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</si>
  <si>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</si>
  <si>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</si>
  <si>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</si>
  <si>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</si>
  <si>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</si>
  <si>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</si>
  <si>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</si>
  <si>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</si>
  <si>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</si>
  <si>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</si>
  <si>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</si>
  <si>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</si>
  <si>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</si>
  <si>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</si>
  <si>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</si>
  <si>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</si>
  <si>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</si>
  <si>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</si>
  <si>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</si>
  <si>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</si>
  <si>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</si>
  <si>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</si>
  <si>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</si>
  <si>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</si>
  <si>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</si>
  <si>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</si>
  <si>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</si>
  <si>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</si>
  <si>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</si>
  <si>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</si>
  <si>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</si>
  <si>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</si>
  <si>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</si>
  <si>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</si>
  <si>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</si>
  <si>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</si>
  <si>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</si>
  <si>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</si>
  <si>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</si>
  <si>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</si>
  <si>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</si>
  <si>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</si>
  <si>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</si>
  <si>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</si>
  <si>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</si>
  <si>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</si>
  <si>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</si>
  <si>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</si>
  <si>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</si>
  <si>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</si>
  <si>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</si>
  <si>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</si>
  <si>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</si>
  <si>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</si>
  <si>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</si>
  <si>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</si>
  <si>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</si>
  <si>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</si>
  <si>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</si>
  <si>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</si>
  <si>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</si>
  <si>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</si>
  <si>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</si>
  <si>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</si>
  <si>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</si>
  <si>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</si>
  <si>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</si>
  <si>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</si>
  <si>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</si>
  <si>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</si>
  <si>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</si>
  <si>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</si>
  <si>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</si>
  <si>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</si>
  <si>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</si>
  <si>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</si>
  <si>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</si>
  <si>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</si>
  <si>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</si>
  <si>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</si>
  <si>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</si>
  <si>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</si>
  <si>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</si>
  <si>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</si>
  <si>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</si>
  <si>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</si>
  <si>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</si>
  <si>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</si>
  <si>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</si>
  <si>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</si>
  <si>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</si>
  <si>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</si>
  <si>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</si>
  <si>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</si>
  <si>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</si>
  <si>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</si>
  <si>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</si>
  <si>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</si>
  <si>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</si>
  <si>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</si>
  <si>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</si>
  <si>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</si>
  <si>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</si>
  <si>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</si>
  <si>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</si>
  <si>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</si>
  <si>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</si>
  <si>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</si>
  <si>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</si>
  <si>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</si>
  <si>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</si>
  <si>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</si>
  <si>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</si>
  <si>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</si>
  <si>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</si>
  <si>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</si>
  <si>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</si>
  <si>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</si>
  <si>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</si>
  <si>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</si>
  <si>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</si>
  <si>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</si>
  <si>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</si>
  <si>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</si>
  <si>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</si>
  <si>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</si>
  <si>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</si>
  <si>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</si>
  <si>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</si>
  <si>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</si>
  <si>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</si>
  <si>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</si>
  <si>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</si>
  <si>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</si>
  <si>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</si>
  <si>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</si>
  <si>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</si>
  <si>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</si>
  <si>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</si>
  <si>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</si>
  <si>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</si>
  <si>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</si>
  <si>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</si>
  <si>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</si>
  <si>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</si>
  <si>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</si>
  <si>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</si>
  <si>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</si>
  <si>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</si>
  <si>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</si>
  <si>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</si>
  <si>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</si>
  <si>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</si>
  <si>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</si>
  <si>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</si>
  <si>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</si>
  <si>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</si>
  <si>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</si>
  <si>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</si>
  <si>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</si>
  <si>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</si>
  <si>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</si>
  <si>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</si>
  <si>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</si>
  <si>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</si>
  <si>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</si>
  <si>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</si>
  <si>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</si>
  <si>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</si>
  <si>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</si>
  <si>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</si>
  <si>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</si>
  <si>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</si>
  <si>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</si>
  <si>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</si>
  <si>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</si>
  <si>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</si>
  <si>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</si>
  <si>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</si>
  <si>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</si>
  <si>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</si>
  <si>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</si>
  <si>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</si>
  <si>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</si>
  <si>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</si>
  <si>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</si>
  <si>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</si>
  <si>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</si>
  <si>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</si>
  <si>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</si>
  <si>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</si>
  <si>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</si>
  <si>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</si>
  <si>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</si>
  <si>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</si>
  <si>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</si>
  <si>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</si>
  <si>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</si>
  <si>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</si>
  <si>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</si>
  <si>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</si>
  <si>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</si>
  <si>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</si>
  <si>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</si>
  <si>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</si>
  <si>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</si>
  <si>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</si>
  <si>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</si>
  <si>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</si>
  <si>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</si>
  <si>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</si>
  <si>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</si>
  <si>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</si>
  <si>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</si>
  <si>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</si>
  <si>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</si>
  <si>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</si>
  <si>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</si>
  <si>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</si>
  <si>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</si>
  <si>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</si>
  <si>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</si>
  <si>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</si>
  <si>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</si>
  <si>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</si>
  <si>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</si>
  <si>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</si>
  <si>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</si>
  <si>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</si>
  <si>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</si>
  <si>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</si>
  <si>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</si>
  <si>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</si>
  <si>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</si>
  <si>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</si>
  <si>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</si>
  <si>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</si>
  <si>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</si>
  <si>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</si>
  <si>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</si>
  <si>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</si>
  <si>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</si>
  <si>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</si>
  <si>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</si>
  <si>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</si>
  <si>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</si>
  <si>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</si>
  <si>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</si>
  <si>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</si>
  <si>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</si>
  <si>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</si>
  <si>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</si>
  <si>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</si>
  <si>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</si>
  <si>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</si>
  <si>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</si>
  <si>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</si>
  <si>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</si>
  <si>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</si>
  <si>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</si>
  <si>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</si>
  <si>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</si>
  <si>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</si>
  <si>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</si>
  <si>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</si>
  <si>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</si>
  <si>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037</t>
  </si>
  <si>
    <t>Hospital Name</t>
  </si>
  <si>
    <t>Deaconess Hospital - MultiCare Health Systems</t>
  </si>
  <si>
    <t>Mailing Address</t>
  </si>
  <si>
    <t>PO Box 248</t>
  </si>
  <si>
    <t>City</t>
  </si>
  <si>
    <t>Spokane</t>
  </si>
  <si>
    <t>State</t>
  </si>
  <si>
    <t>WA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</si>
  <si>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</si>
  <si>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</si>
  <si>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</si>
  <si>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</si>
  <si>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</si>
  <si>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</si>
  <si>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509-458-5800</t>
  </si>
  <si>
    <t>Facsimile Number</t>
  </si>
  <si>
    <t>509-473-7306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</si>
  <si>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</si>
  <si>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</si>
  <si>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</si>
  <si>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</si>
  <si>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</si>
  <si>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</si>
  <si>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</si>
  <si>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</si>
  <si>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</si>
  <si>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</si>
  <si>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</si>
  <si>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</si>
  <si>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</si>
  <si>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</si>
  <si>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</si>
  <si>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</si>
  <si>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</si>
  <si>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</si>
  <si>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</si>
  <si>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</si>
  <si>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</si>
  <si>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</si>
  <si>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</si>
  <si>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</si>
  <si>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</si>
  <si>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</si>
  <si>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</si>
  <si>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</si>
  <si>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</si>
  <si>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</si>
  <si>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</si>
  <si>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</si>
  <si>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</si>
  <si>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</si>
  <si>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</si>
  <si>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</si>
  <si>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</si>
  <si>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</si>
  <si>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</si>
  <si>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</si>
  <si>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</si>
  <si>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</si>
  <si>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</si>
  <si>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</si>
  <si>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</si>
  <si>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</si>
  <si>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</si>
  <si>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</si>
  <si>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</si>
  <si>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</si>
  <si>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</si>
  <si>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</si>
  <si>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</si>
  <si>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</si>
  <si>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</si>
  <si>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</si>
  <si>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</si>
  <si>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</si>
  <si>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</si>
  <si>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</si>
  <si>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</si>
  <si>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</si>
  <si>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</si>
  <si>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</si>
  <si>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</si>
  <si>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</si>
  <si>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</si>
  <si>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</si>
  <si>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</si>
  <si>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</si>
  <si>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</si>
  <si>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</si>
  <si>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</si>
  <si>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</si>
  <si>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</si>
  <si>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</si>
  <si>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</si>
  <si>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</si>
  <si>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</si>
  <si>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</si>
  <si>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</si>
  <si>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</si>
  <si>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</si>
  <si>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</si>
  <si>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</si>
  <si>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</si>
  <si>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</si>
  <si>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</si>
  <si>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</si>
  <si>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</si>
  <si>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</si>
  <si>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</si>
  <si>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</si>
  <si>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</si>
  <si>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</si>
  <si>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</si>
  <si>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</si>
  <si>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</si>
  <si>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</si>
  <si>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</si>
  <si>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</si>
  <si>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</si>
  <si>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</si>
  <si>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</si>
  <si>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</si>
  <si>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</si>
  <si>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</si>
  <si>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</si>
  <si>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</si>
  <si>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</si>
  <si>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</si>
  <si>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</si>
  <si>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</si>
  <si>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</si>
  <si>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</si>
  <si>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</si>
  <si>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</si>
  <si>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</si>
  <si>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</si>
  <si>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</si>
  <si>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</si>
  <si>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</si>
  <si>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</si>
  <si>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</si>
  <si>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</si>
  <si>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</si>
  <si>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</si>
  <si>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</si>
  <si>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</si>
  <si>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</si>
  <si>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</si>
  <si>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</si>
  <si>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</si>
  <si>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</si>
  <si>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</si>
  <si>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</si>
  <si>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</si>
  <si>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</si>
  <si>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</si>
  <si>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</si>
  <si>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</si>
  <si>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</si>
  <si>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</si>
  <si>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</si>
  <si>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</si>
  <si>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</si>
  <si>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</si>
  <si>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</si>
  <si>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</si>
  <si>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</si>
  <si>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</si>
  <si>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</si>
  <si>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</si>
  <si>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</si>
  <si>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</si>
  <si>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</si>
  <si>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</si>
  <si>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</si>
  <si>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</si>
  <si>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</si>
  <si>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</si>
  <si>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</si>
  <si>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</si>
  <si>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</si>
  <si>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</si>
  <si>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</si>
  <si>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</si>
  <si>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</si>
  <si>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</si>
  <si>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</si>
  <si>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</si>
  <si>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</si>
  <si>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</si>
  <si>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</si>
  <si>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</si>
  <si>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</si>
  <si>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</si>
  <si>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</si>
  <si>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</si>
  <si>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</si>
  <si>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</si>
  <si>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</si>
  <si>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</si>
  <si>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</si>
  <si>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</si>
  <si>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</si>
  <si>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</si>
  <si>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</si>
  <si>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</si>
  <si>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</si>
  <si>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</si>
  <si>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</si>
  <si>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</si>
  <si>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</si>
  <si>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</si>
  <si>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</si>
  <si>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</si>
  <si>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</si>
  <si>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</si>
  <si>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</si>
  <si>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</si>
  <si>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</si>
  <si>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</si>
  <si>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</si>
  <si>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</si>
  <si>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</si>
  <si>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</si>
  <si>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</si>
  <si>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</si>
  <si>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</si>
  <si>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</si>
  <si>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</si>
  <si>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</si>
  <si>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</si>
  <si>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</si>
  <si>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</si>
  <si>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</si>
  <si>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</si>
  <si>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</si>
  <si>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</si>
  <si>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</si>
  <si>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</si>
  <si>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</si>
  <si>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</si>
  <si>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</si>
  <si>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</si>
  <si>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</si>
  <si>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</si>
  <si>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</si>
  <si>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</si>
  <si>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</si>
  <si>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</si>
  <si>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</si>
  <si>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</si>
  <si>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</si>
  <si>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</si>
  <si>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</si>
  <si>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</si>
  <si>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</si>
  <si>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</si>
  <si>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</si>
  <si>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</si>
  <si>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</si>
  <si>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</si>
  <si>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</si>
  <si>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</si>
  <si>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</si>
  <si>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</si>
  <si>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</si>
  <si>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</si>
  <si>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</si>
  <si>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</si>
  <si>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</si>
  <si>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</si>
  <si>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</si>
  <si>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</si>
  <si>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</si>
  <si>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</si>
  <si>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</si>
  <si>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</si>
  <si>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</si>
  <si>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</si>
  <si>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</si>
  <si>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</si>
  <si>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</si>
  <si>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</si>
  <si>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</si>
  <si>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</si>
  <si>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</si>
  <si>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</si>
  <si>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</si>
  <si>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</si>
  <si>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</si>
  <si>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</si>
  <si>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</si>
  <si>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</si>
  <si>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</si>
  <si>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</si>
  <si>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</si>
  <si>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</si>
  <si>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</si>
  <si>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</si>
  <si>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</si>
  <si>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</si>
  <si>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</si>
  <si>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</si>
  <si>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</si>
  <si>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</si>
  <si>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</si>
  <si>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</si>
  <si>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</si>
  <si>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</si>
  <si>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</si>
  <si>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</si>
  <si>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</si>
  <si>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</si>
  <si>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</si>
  <si>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</si>
  <si>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</si>
  <si>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</si>
  <si>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</si>
  <si>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</si>
  <si>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</si>
  <si>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</si>
  <si>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</si>
  <si>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</si>
  <si>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</si>
  <si>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</si>
  <si>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</si>
  <si>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</si>
  <si>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</si>
  <si>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</si>
  <si>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</si>
  <si>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</si>
  <si>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</si>
  <si>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</si>
  <si>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</si>
  <si>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</si>
  <si>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</si>
  <si>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</si>
  <si>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</si>
  <si>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</si>
  <si>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</si>
  <si>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</si>
  <si>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</si>
  <si>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</si>
  <si>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</si>
  <si>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</si>
  <si>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</si>
  <si>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</si>
  <si>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</si>
  <si>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</si>
  <si>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</si>
  <si>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</si>
  <si>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</si>
  <si>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</si>
  <si>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</si>
  <si>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</si>
  <si>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</si>
  <si>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</si>
  <si>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</si>
  <si>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</si>
  <si>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</si>
  <si>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</si>
  <si>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</si>
  <si>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</si>
  <si>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</si>
  <si>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</si>
  <si>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</si>
  <si>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</si>
  <si>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</si>
  <si>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</si>
  <si>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</si>
  <si>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</si>
  <si>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</si>
  <si>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</si>
  <si>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</si>
  <si>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</si>
  <si>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</si>
  <si>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</si>
  <si>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</si>
  <si>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</si>
  <si>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</si>
  <si>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</si>
  <si>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</si>
  <si>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</si>
  <si>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</si>
  <si>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</si>
  <si>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</si>
  <si>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</si>
  <si>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</si>
  <si>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</si>
  <si>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</si>
  <si>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</si>
  <si>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</si>
  <si>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</si>
  <si>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</si>
  <si>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</si>
  <si>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</si>
  <si>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</si>
  <si>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</si>
  <si>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</si>
  <si>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</si>
  <si>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</si>
  <si>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</si>
  <si>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</si>
  <si>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</si>
  <si>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</si>
  <si>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</si>
  <si>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</si>
  <si>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</si>
  <si>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</si>
  <si>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</si>
  <si>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</si>
  <si>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</si>
  <si>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</si>
  <si>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</si>
  <si>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</si>
  <si>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</si>
  <si>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</si>
  <si>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</si>
  <si>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</si>
  <si>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</si>
  <si>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</si>
  <si>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</si>
  <si>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</si>
  <si>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</si>
  <si>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</si>
  <si>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</si>
  <si>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</si>
  <si>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</si>
  <si>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</si>
  <si>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</si>
  <si>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</si>
  <si>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</si>
  <si>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</si>
  <si>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</si>
  <si>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</si>
  <si>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</si>
  <si>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</si>
  <si>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</si>
  <si>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</si>
  <si>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</si>
  <si>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</si>
  <si>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</si>
  <si>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</si>
  <si>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</si>
  <si>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</si>
  <si>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</si>
  <si>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</si>
  <si>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</si>
  <si>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</si>
  <si>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</si>
  <si>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</si>
  <si>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</si>
  <si>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</si>
  <si>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</si>
  <si>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</si>
  <si>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</si>
  <si>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</si>
  <si>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</si>
  <si>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</si>
  <si>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</si>
  <si>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</si>
  <si>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</si>
  <si>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</si>
  <si>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</si>
  <si>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</si>
  <si>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</si>
  <si>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</si>
  <si>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</si>
  <si>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</si>
  <si>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</si>
  <si>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</si>
  <si>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</si>
  <si>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</si>
  <si>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</si>
  <si>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</si>
  <si>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</si>
  <si>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</si>
  <si>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</si>
  <si>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</si>
  <si>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</si>
  <si>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</si>
  <si>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</si>
  <si>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</si>
  <si>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</si>
  <si>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</si>
  <si>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</si>
  <si>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</si>
  <si>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</si>
  <si>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</si>
  <si>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</si>
  <si>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</si>
  <si>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</si>
  <si>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</si>
  <si>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</si>
  <si>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</si>
  <si>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</si>
  <si>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</si>
  <si>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</si>
  <si>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</si>
  <si>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</si>
  <si>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</si>
  <si>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</si>
  <si>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</si>
  <si>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</si>
  <si>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</si>
  <si>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</si>
  <si>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</si>
  <si>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</si>
  <si>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</si>
  <si>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</si>
  <si>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</si>
  <si>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</si>
  <si>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</si>
  <si>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</si>
  <si>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</si>
  <si>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</si>
  <si>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</si>
  <si>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</si>
  <si>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</si>
  <si>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</si>
  <si>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</si>
  <si>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</si>
  <si>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</si>
  <si>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</si>
  <si>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</si>
  <si>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</si>
  <si>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</si>
  <si>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</si>
  <si>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</si>
  <si>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</si>
  <si>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</si>
  <si>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</si>
  <si>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</si>
  <si>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</si>
  <si>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</si>
  <si>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</si>
  <si>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</si>
  <si>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</si>
  <si>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</si>
  <si>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</si>
  <si>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</si>
  <si>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</si>
  <si>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</si>
  <si>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</si>
  <si>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</si>
  <si>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</si>
  <si>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</si>
  <si>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</si>
  <si>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</si>
  <si>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</si>
  <si>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</si>
  <si>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</si>
  <si>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</si>
  <si>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</si>
  <si>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</si>
  <si>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</si>
  <si>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</si>
  <si>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</si>
  <si>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</si>
  <si>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</si>
  <si>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</si>
  <si>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</si>
  <si>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</si>
  <si>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</si>
  <si>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</si>
  <si>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</si>
  <si>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</si>
  <si>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</si>
  <si>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</si>
  <si>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</si>
  <si>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</si>
  <si>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</si>
  <si>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</si>
  <si>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</si>
  <si>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</si>
  <si>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</si>
  <si>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</si>
  <si>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</si>
  <si>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</si>
  <si>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</si>
  <si>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</si>
  <si>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</si>
  <si>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</si>
  <si>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</si>
  <si>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</si>
  <si>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</si>
  <si>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</si>
  <si>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</si>
  <si>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</si>
  <si>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</si>
  <si>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</si>
  <si>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</si>
  <si>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</si>
  <si>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</si>
  <si>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</si>
  <si>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</si>
  <si>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</si>
  <si>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</si>
  <si>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</si>
  <si>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</si>
  <si>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</si>
  <si>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</si>
  <si>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</si>
  <si>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</si>
  <si>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</si>
  <si>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</si>
  <si>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</si>
  <si>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</si>
  <si>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</si>
  <si>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</si>
  <si>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</si>
  <si>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</si>
  <si>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</si>
  <si>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</si>
  <si>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</si>
  <si>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</si>
  <si>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</si>
  <si>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</si>
  <si>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</si>
  <si>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</si>
  <si>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</si>
  <si>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</si>
  <si>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</si>
  <si>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</si>
  <si>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</si>
  <si>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</si>
  <si>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</si>
  <si>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</si>
  <si>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</si>
  <si>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</si>
  <si>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</si>
  <si>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</si>
  <si>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</si>
  <si>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</si>
  <si>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</si>
  <si>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</si>
  <si>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</si>
  <si>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</si>
  <si>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</si>
  <si>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</si>
  <si>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</si>
  <si>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</si>
  <si>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</si>
  <si>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</si>
  <si>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</si>
  <si>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</si>
  <si>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</si>
  <si>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</si>
  <si>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</si>
  <si>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</si>
  <si>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</si>
  <si>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</si>
  <si>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</si>
  <si>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</si>
  <si>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</si>
  <si>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</si>
  <si>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</si>
  <si>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</si>
  <si>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</si>
  <si>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</si>
  <si>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</si>
  <si>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</si>
  <si>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</si>
  <si>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</si>
  <si>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</si>
  <si>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</si>
  <si>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</si>
  <si>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</si>
  <si>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</si>
  <si>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</si>
  <si>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</si>
  <si>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</si>
  <si>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</si>
  <si>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</si>
  <si>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</si>
  <si>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</si>
  <si>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</si>
  <si>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</si>
  <si>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</si>
  <si>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</si>
  <si>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</si>
  <si>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</si>
  <si>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</si>
  <si>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</si>
  <si>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</si>
  <si>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</si>
  <si>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</si>
  <si>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</si>
  <si>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</si>
  <si>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</si>
  <si>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</si>
  <si>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</si>
  <si>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</si>
  <si>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</si>
  <si>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</si>
  <si>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</si>
  <si>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</si>
  <si>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</si>
  <si>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</si>
  <si>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</si>
  <si>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</si>
  <si>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</si>
  <si>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</si>
  <si>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</si>
  <si>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</si>
  <si>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</si>
  <si>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</si>
  <si>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</si>
  <si>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</si>
  <si>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</si>
  <si>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</si>
  <si>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</si>
  <si>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</si>
  <si>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</si>
  <si>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</si>
  <si>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</si>
  <si>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</si>
  <si>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</si>
  <si>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</si>
  <si>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</si>
  <si>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</si>
  <si>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</si>
  <si>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</si>
  <si>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</si>
  <si>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</si>
  <si>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</si>
  <si>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</si>
  <si>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</si>
  <si>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</si>
  <si>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</si>
  <si>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</si>
  <si>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</si>
  <si>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</si>
  <si>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</si>
  <si>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</si>
  <si>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</si>
  <si>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</si>
  <si>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</si>
  <si>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</si>
  <si>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</si>
  <si>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</si>
  <si>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</si>
  <si>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</si>
  <si>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</si>
  <si>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</si>
  <si>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</si>
  <si>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</si>
  <si>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</si>
  <si>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</si>
  <si>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</si>
  <si>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</si>
  <si>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</si>
  <si>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</si>
  <si>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</si>
  <si>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</si>
  <si>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</si>
  <si>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</si>
  <si>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</si>
  <si>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John Vinyard</t>
  </si>
  <si>
    <t>john.vinyard@multicare.org</t>
  </si>
  <si>
    <t>&lt;&lt; previous based on ED Visits</t>
  </si>
  <si>
    <t>Original</t>
  </si>
  <si>
    <t>Additional Classification Necessary - See Responses-2 Tab</t>
  </si>
  <si>
    <t>Rows 61-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</si>
  <si>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</si>
  <si>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</si>
  <si>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</si>
  <si>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</si>
  <si>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</si>
  <si>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</si>
  <si>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</si>
  <si>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</si>
  <si>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</si>
  <si>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</si>
  <si>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</si>
  <si>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</si>
  <si>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</si>
  <si>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</si>
  <si>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</si>
  <si>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</si>
  <si>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</si>
  <si>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</si>
  <si>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</si>
  <si>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</si>
  <si>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</si>
  <si>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</si>
  <si>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</si>
  <si>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</si>
  <si>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</si>
  <si>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</si>
  <si>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</si>
  <si>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</si>
  <si>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</si>
  <si>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</si>
  <si>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</si>
  <si>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</si>
  <si>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</si>
  <si>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</si>
  <si>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</si>
  <si>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</si>
  <si>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</si>
  <si>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</si>
  <si>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</si>
  <si>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</si>
  <si>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</si>
  <si>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</si>
  <si>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</si>
  <si>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</si>
  <si>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</si>
  <si>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</si>
  <si>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</si>
  <si>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</si>
  <si>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</si>
  <si>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</si>
  <si>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</si>
  <si>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</si>
  <si>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</si>
  <si>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</si>
  <si>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</si>
  <si>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</si>
  <si>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</si>
  <si>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</si>
  <si>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</si>
  <si>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</si>
  <si>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</si>
  <si>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</si>
  <si>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</si>
  <si>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</si>
  <si>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</si>
  <si>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</si>
  <si>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</si>
  <si>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</si>
  <si>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</si>
  <si>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</si>
  <si>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</si>
  <si>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</si>
  <si>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</si>
  <si>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</si>
  <si>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</si>
  <si>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</si>
  <si>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</si>
  <si>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</si>
  <si>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</si>
  <si>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</si>
  <si>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</si>
  <si>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</si>
  <si>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</si>
  <si>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</si>
  <si>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</si>
  <si>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</si>
  <si>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</si>
  <si>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</si>
  <si>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</si>
  <si>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</si>
  <si>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</si>
  <si>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</si>
  <si>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</si>
  <si>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</si>
  <si>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</si>
  <si>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</si>
  <si>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</si>
  <si>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</si>
  <si>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</si>
  <si>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</si>
  <si>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</si>
  <si>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</si>
  <si>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</si>
  <si>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</si>
  <si>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</si>
  <si>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</si>
  <si>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</si>
  <si>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</si>
  <si>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</si>
  <si>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</si>
  <si>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</si>
  <si>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</si>
  <si>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</si>
  <si>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</si>
  <si>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</si>
  <si>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</si>
  <si>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</si>
  <si>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</si>
  <si>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</si>
  <si>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</si>
  <si>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</si>
  <si>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</si>
  <si>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</si>
  <si>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</si>
  <si>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</si>
  <si>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</si>
  <si>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</si>
  <si>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</si>
  <si>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</si>
  <si>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</si>
  <si>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</si>
  <si>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</si>
  <si>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</si>
  <si>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</si>
  <si>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</si>
  <si>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</si>
  <si>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</si>
  <si>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</si>
  <si>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</si>
  <si>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</si>
  <si>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</si>
  <si>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</si>
  <si>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</si>
  <si>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</si>
  <si>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</si>
  <si>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</si>
  <si>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</si>
  <si>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</si>
  <si>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</si>
  <si>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</si>
  <si>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</si>
  <si>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</si>
  <si>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</si>
  <si>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</si>
  <si>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</si>
  <si>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</si>
  <si>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</si>
  <si>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</si>
  <si>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</si>
  <si>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</si>
  <si>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</si>
  <si>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</si>
  <si>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</si>
  <si>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</si>
  <si>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</si>
  <si>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</si>
  <si>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</si>
  <si>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</si>
  <si>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</si>
  <si>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</si>
  <si>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</si>
  <si>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</si>
  <si>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</si>
  <si>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</si>
  <si>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</si>
  <si>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</si>
  <si>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</si>
  <si>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</si>
  <si>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</si>
  <si>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</si>
  <si>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</si>
  <si>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</si>
  <si>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</si>
  <si>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</si>
  <si>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</si>
  <si>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</si>
  <si>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</si>
  <si>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</si>
  <si>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</si>
  <si>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</si>
  <si>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</si>
  <si>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</si>
  <si>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</si>
  <si>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</si>
  <si>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</si>
  <si>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</si>
  <si>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</si>
  <si>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</si>
  <si>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</si>
  <si>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</si>
  <si>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</si>
  <si>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</si>
  <si>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</si>
  <si>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</si>
  <si>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</si>
  <si>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</si>
  <si>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</si>
  <si>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</si>
  <si>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</si>
  <si>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</si>
  <si>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</si>
  <si>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</si>
  <si>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</si>
  <si>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</si>
  <si>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</si>
  <si>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</si>
  <si>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</si>
  <si>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</si>
  <si>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</si>
  <si>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</si>
  <si>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</si>
  <si>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</si>
  <si>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</si>
  <si>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</si>
  <si>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</si>
  <si>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</si>
  <si>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</si>
  <si>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</si>
  <si>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</si>
  <si>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</si>
  <si>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</si>
  <si>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</si>
  <si>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</si>
  <si>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</si>
  <si>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</si>
  <si>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</si>
  <si>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</si>
  <si>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</si>
  <si>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</si>
  <si>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</si>
  <si>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</si>
  <si>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</si>
  <si>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</si>
  <si>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</si>
  <si>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</si>
  <si>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</si>
  <si>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</si>
  <si>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</si>
  <si>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</si>
  <si>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</si>
  <si>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</si>
  <si>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</si>
  <si>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</si>
  <si>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</si>
  <si>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</si>
  <si>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</si>
  <si>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</si>
  <si>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</si>
  <si>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</si>
  <si>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</si>
  <si>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</si>
  <si>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</si>
  <si>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</si>
  <si>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</si>
  <si>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</si>
  <si>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</si>
  <si>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</si>
  <si>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</si>
  <si>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</si>
  <si>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</si>
  <si>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</si>
  <si>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</si>
  <si>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</si>
  <si>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</si>
  <si>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</si>
  <si>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</si>
  <si>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</si>
  <si>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</si>
  <si>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</si>
  <si>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</si>
  <si>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</si>
  <si>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</si>
  <si>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</si>
  <si>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</si>
  <si>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</si>
  <si>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</si>
  <si>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</si>
  <si>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</si>
  <si>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</si>
  <si>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</si>
  <si>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</si>
  <si>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</si>
  <si>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</si>
  <si>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</si>
  <si>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</si>
  <si>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</si>
  <si>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</si>
  <si>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</si>
  <si>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</si>
  <si>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</si>
  <si>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</si>
  <si>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</si>
  <si>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</si>
  <si>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</si>
  <si>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</si>
  <si>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Misc non-patient revenues</t>
  </si>
  <si>
    <t>Safety Net Assessment Program cost</t>
  </si>
  <si>
    <t>Standardization of cost center mapping to DOH depts</t>
  </si>
  <si>
    <t>John.Vinyard@Multicare.org</t>
  </si>
  <si>
    <t>Michele Forgues Lackie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</si>
</sst>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_);_(* \(#,##0\);_(* &quot;-&quot;??_);_(@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8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37" fontId="16" fillId="7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547" quotePrefix="1" applyNumberFormat="1" applyFont="1" applyFill="1" applyBorder="1" applyProtection="1">
      <protection locked="0"/>
    </xf>
    <xf numFmtId="37" fontId="18" fillId="31" borderId="1" xfId="547" quotePrefix="1" applyNumberFormat="1" applyFont="1" applyFill="1" applyBorder="1" applyProtection="1">
      <protection locked="0"/>
    </xf>
    <xf numFmtId="37" fontId="18" fillId="31" borderId="1" xfId="547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939" quotePrefix="1" applyNumberFormat="1" applyFont="1" applyFill="1" applyBorder="1" applyProtection="1">
      <protection locked="0"/>
    </xf>
    <xf numFmtId="2" fontId="18" fillId="31" borderId="1" xfId="547" applyNumberFormat="1" applyFont="1" applyFill="1" applyBorder="1" applyProtection="1">
      <protection locked="0"/>
    </xf>
    <xf numFmtId="37" fontId="18" fillId="31" borderId="1" xfId="939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6" fillId="30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1" borderId="34" xfId="0" quotePrefix="1" applyFont="1" applyFill="1" applyBorder="1" applyAlignment="1">
      <alignment horizontal="left"/>
    </xf>
    <xf numFmtId="37" fontId="2" fillId="31" borderId="35" xfId="0" applyFont="1" applyFill="1" applyBorder="1"/>
    <xf numFmtId="38" fontId="2" fillId="31" borderId="35" xfId="0" applyNumberFormat="1" applyFont="1" applyFill="1" applyBorder="1"/>
    <xf numFmtId="37" fontId="2" fillId="31" borderId="36" xfId="0" applyFont="1" applyFill="1" applyBorder="1"/>
    <xf numFmtId="37" fontId="2" fillId="31" borderId="37" xfId="0" quotePrefix="1" applyFont="1" applyFill="1" applyBorder="1" applyAlignment="1">
      <alignment vertical="center" readingOrder="1"/>
    </xf>
    <xf numFmtId="37" fontId="2" fillId="31" borderId="0" xfId="0" quotePrefix="1" applyFont="1" applyFill="1" applyAlignment="1">
      <alignment horizontal="left"/>
    </xf>
    <xf numFmtId="38" fontId="2" fillId="31" borderId="0" xfId="0" applyNumberFormat="1" applyFont="1" applyFill="1"/>
    <xf numFmtId="37" fontId="2" fillId="31" borderId="0" xfId="0" applyFont="1" applyFill="1"/>
    <xf numFmtId="37" fontId="2" fillId="31" borderId="38" xfId="0" applyFont="1" applyFill="1" applyBorder="1"/>
    <xf numFmtId="37" fontId="2" fillId="31" borderId="37" xfId="0" quotePrefix="1" applyFont="1" applyFill="1" applyBorder="1"/>
    <xf numFmtId="37" fontId="2" fillId="31" borderId="37" xfId="0" applyFont="1" applyFill="1" applyBorder="1" applyAlignment="1">
      <alignment vertical="center" readingOrder="1"/>
    </xf>
    <xf numFmtId="37" fontId="2" fillId="31" borderId="39" xfId="0" quotePrefix="1" applyFont="1" applyFill="1" applyBorder="1"/>
    <xf numFmtId="37" fontId="2" fillId="31" borderId="40" xfId="0" applyFont="1" applyFill="1" applyBorder="1"/>
    <xf numFmtId="38" fontId="2" fillId="31" borderId="40" xfId="0" applyNumberFormat="1" applyFont="1" applyFill="1" applyBorder="1"/>
    <xf numFmtId="37" fontId="2" fillId="31" borderId="41" xfId="0" applyFont="1" applyFill="1" applyBorder="1"/>
    <xf numFmtId="0" fontId="16" fillId="3" borderId="0" xfId="0" applyNumberFormat="1" applyFont="1" applyFill="1" applyAlignment="1">
      <alignment horizontal="center"/>
    </xf>
    <xf numFmtId="37" fontId="52" fillId="31" borderId="1" xfId="0" applyFont="1" applyFill="1" applyBorder="1" applyProtection="1">
      <protection locked="0"/>
    </xf>
    <xf numFmtId="37" fontId="18" fillId="31" borderId="1" xfId="546" quotePrefix="1" applyNumberFormat="1" applyFont="1" applyFill="1" applyBorder="1" applyProtection="1">
      <protection locked="0"/>
    </xf>
    <xf numFmtId="37" fontId="16" fillId="7" borderId="0" xfId="546" applyNumberFormat="1" applyFont="1" applyFill="1"/>
    <xf numFmtId="37" fontId="18" fillId="31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7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6" fillId="3" borderId="12" xfId="0" quotePrefix="1" applyNumberFormat="1" applyFont="1" applyFill="1" applyBorder="1" applyAlignment="1">
      <alignment horizontal="fill"/>
    </xf>
    <xf numFmtId="37" fontId="16" fillId="3" borderId="12" xfId="0" quotePrefix="1" applyFont="1" applyFill="1" applyBorder="1" applyAlignment="1">
      <alignment horizontal="fill"/>
    </xf>
    <xf numFmtId="2" fontId="18" fillId="30" borderId="1" xfId="0" quotePrefix="1" applyNumberFormat="1" applyFont="1" applyFill="1" applyBorder="1" applyProtection="1">
      <protection locked="0"/>
    </xf>
    <xf numFmtId="37" fontId="18" fillId="4" borderId="1" xfId="0" applyFont="1" applyFill="1" applyBorder="1" applyProtection="1">
      <protection locked="0"/>
    </xf>
    <xf numFmtId="38" fontId="18" fillId="4" borderId="1" xfId="0" applyNumberFormat="1" applyFont="1" applyFill="1" applyBorder="1" applyProtection="1">
      <protection locked="0"/>
    </xf>
    <xf numFmtId="43" fontId="10" fillId="0" borderId="0" xfId="546" applyNumberFormat="1" applyFont="1" applyFill="1"/>
    <xf numFmtId="170" fontId="10" fillId="0" borderId="0" xfId="546" applyNumberFormat="1" applyFont="1" applyFill="1"/>
    <xf numFmtId="43" fontId="10" fillId="32" borderId="0" xfId="546" applyNumberFormat="1" applyFont="1" applyFill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 Wickens" id="{5D9474E2-AAB6-465E-A44D-55428FAF9BE0}" userId="S::djwickens@multicare.org::1eb839a9-4505-43a0-8e65-9b51af7ade7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5" dT="2025-06-24T21:57:12.73" personId="{5D9474E2-AAB6-465E-A44D-55428FAF9BE0}" id="{23DE8AE1-3A48-4A3B-903E-65467C781D21}">
    <text>50100.RC473</text>
  </threadedComment>
  <threadedComment ref="A29" dT="2025-06-24T21:58:47.67" personId="{5D9474E2-AAB6-465E-A44D-55428FAF9BE0}" id="{130430E9-A6F6-4B43-83D5-4D59E222D3B4}">
    <text>80200.SC222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2786419.06</v>
      </c>
      <c r="D47" s="273">
        <v>5162807.92</v>
      </c>
      <c r="E47" s="273">
        <v>1535630.67</v>
      </c>
      <c r="F47" s="273">
        <v>635292.81000000006</v>
      </c>
      <c r="G47" s="273">
        <v>0</v>
      </c>
      <c r="H47" s="273">
        <v>24894.97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1246619.26</v>
      </c>
      <c r="P47" s="273">
        <v>3340919.87</v>
      </c>
      <c r="Q47" s="273">
        <v>399494.61</v>
      </c>
      <c r="R47" s="273">
        <v>1017719.22</v>
      </c>
      <c r="S47" s="273">
        <v>447084.89</v>
      </c>
      <c r="T47" s="273">
        <v>85826.16</v>
      </c>
      <c r="U47" s="273">
        <v>1893811.9699999997</v>
      </c>
      <c r="V47" s="273">
        <v>0</v>
      </c>
      <c r="W47" s="273">
        <v>160175.57</v>
      </c>
      <c r="X47" s="273">
        <v>391372.02</v>
      </c>
      <c r="Y47" s="273">
        <v>1281664.8800000001</v>
      </c>
      <c r="Z47" s="273">
        <v>0</v>
      </c>
      <c r="AA47" s="273">
        <v>49039.31</v>
      </c>
      <c r="AB47" s="273">
        <v>1280073.52</v>
      </c>
      <c r="AC47" s="273">
        <v>702458.04</v>
      </c>
      <c r="AD47" s="273">
        <v>31271.49</v>
      </c>
      <c r="AE47" s="273">
        <v>209007.48</v>
      </c>
      <c r="AF47" s="273">
        <v>0</v>
      </c>
      <c r="AG47" s="273">
        <v>2680359.7000000002</v>
      </c>
      <c r="AH47" s="273">
        <v>0</v>
      </c>
      <c r="AI47" s="273">
        <v>0</v>
      </c>
      <c r="AJ47" s="273">
        <v>0</v>
      </c>
      <c r="AK47" s="273">
        <v>133336.23000000001</v>
      </c>
      <c r="AL47" s="273">
        <v>60818.83</v>
      </c>
      <c r="AM47" s="273">
        <v>0</v>
      </c>
      <c r="AN47" s="273">
        <v>0</v>
      </c>
      <c r="AO47" s="273">
        <v>201485.32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882858.14</v>
      </c>
      <c r="AW47" s="273">
        <v>1395085.1099999999</v>
      </c>
      <c r="AX47" s="273">
        <v>0</v>
      </c>
      <c r="AY47" s="273">
        <v>934303.16</v>
      </c>
      <c r="AZ47" s="273">
        <v>0</v>
      </c>
      <c r="BA47" s="273">
        <v>45847.86</v>
      </c>
      <c r="BB47" s="273">
        <v>0</v>
      </c>
      <c r="BC47" s="273">
        <v>211042.71</v>
      </c>
      <c r="BD47" s="273">
        <v>0</v>
      </c>
      <c r="BE47" s="273">
        <v>608293.5</v>
      </c>
      <c r="BF47" s="273">
        <v>928642.84</v>
      </c>
      <c r="BG47" s="273">
        <v>0</v>
      </c>
      <c r="BH47" s="273">
        <v>0</v>
      </c>
      <c r="BI47" s="273">
        <v>391352.30000000005</v>
      </c>
      <c r="BJ47" s="273">
        <v>0</v>
      </c>
      <c r="BK47" s="273">
        <v>675016.06</v>
      </c>
      <c r="BL47" s="273">
        <v>717693.42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9668.23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301286</v>
      </c>
      <c r="CA47" s="273">
        <v>0</v>
      </c>
      <c r="CB47" s="273">
        <v>80078.36</v>
      </c>
      <c r="CC47" s="273">
        <v>2378516.54</v>
      </c>
      <c r="CD47" s="16"/>
      <c r="CE47" s="25">
        <f>SUM(C47:CC47)</f>
        <v>35317268.030000001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385014.08999999997</v>
      </c>
      <c r="D51" s="273">
        <v>937280.80999999994</v>
      </c>
      <c r="E51" s="273">
        <v>212640.81</v>
      </c>
      <c r="F51" s="273">
        <v>12338.13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225848.1</v>
      </c>
      <c r="P51" s="273">
        <v>1054963.69</v>
      </c>
      <c r="Q51" s="273">
        <v>14267.46</v>
      </c>
      <c r="R51" s="273">
        <v>19220.77</v>
      </c>
      <c r="S51" s="273">
        <v>59956.58</v>
      </c>
      <c r="T51" s="273">
        <v>0</v>
      </c>
      <c r="U51" s="273">
        <v>720088.09</v>
      </c>
      <c r="V51" s="273">
        <v>0</v>
      </c>
      <c r="W51" s="273">
        <v>283180.33</v>
      </c>
      <c r="X51" s="273">
        <v>89435.99</v>
      </c>
      <c r="Y51" s="273">
        <v>466014.22</v>
      </c>
      <c r="Z51" s="273">
        <v>0</v>
      </c>
      <c r="AA51" s="273">
        <v>37992.15</v>
      </c>
      <c r="AB51" s="273">
        <v>450836.09</v>
      </c>
      <c r="AC51" s="273">
        <v>108905.73</v>
      </c>
      <c r="AD51" s="273">
        <v>34332.17</v>
      </c>
      <c r="AE51" s="273">
        <v>0</v>
      </c>
      <c r="AF51" s="273">
        <v>0</v>
      </c>
      <c r="AG51" s="273">
        <v>237977.44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219918.23</v>
      </c>
      <c r="AW51" s="273">
        <v>0</v>
      </c>
      <c r="AX51" s="273">
        <v>0</v>
      </c>
      <c r="AY51" s="273">
        <v>40631.25</v>
      </c>
      <c r="AZ51" s="273">
        <v>0</v>
      </c>
      <c r="BA51" s="273">
        <v>0</v>
      </c>
      <c r="BB51" s="273">
        <v>0</v>
      </c>
      <c r="BC51" s="273">
        <v>3417.9</v>
      </c>
      <c r="BD51" s="273">
        <v>0</v>
      </c>
      <c r="BE51" s="273">
        <v>338513.51</v>
      </c>
      <c r="BF51" s="273">
        <v>3558.99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1156.57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5777344.7800000003</v>
      </c>
      <c r="CD51" s="16"/>
      <c r="CE51" s="25">
        <f>SUM(C51:CD51)</f>
        <v>11734833.880000003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13966</v>
      </c>
      <c r="D59" s="273">
        <v>20729</v>
      </c>
      <c r="E59" s="273">
        <v>16686</v>
      </c>
      <c r="F59" s="273">
        <v>4148</v>
      </c>
      <c r="G59" s="273">
        <v>0</v>
      </c>
      <c r="H59" s="273">
        <v>0</v>
      </c>
      <c r="I59" s="273">
        <v>0</v>
      </c>
      <c r="J59" s="273">
        <v>2141</v>
      </c>
      <c r="K59" s="273">
        <v>0</v>
      </c>
      <c r="L59" s="273">
        <v>0</v>
      </c>
      <c r="M59" s="273">
        <v>0</v>
      </c>
      <c r="N59" s="273">
        <v>208</v>
      </c>
      <c r="O59" s="273">
        <v>1684</v>
      </c>
      <c r="P59" s="274">
        <v>2879590</v>
      </c>
      <c r="Q59" s="275">
        <v>1436060</v>
      </c>
      <c r="R59" s="275">
        <v>1850027.7</v>
      </c>
      <c r="S59" s="263">
        <v>0</v>
      </c>
      <c r="T59" s="263">
        <v>0</v>
      </c>
      <c r="U59" s="276">
        <v>818049</v>
      </c>
      <c r="V59" s="275">
        <v>0</v>
      </c>
      <c r="W59" s="275">
        <v>5770</v>
      </c>
      <c r="X59" s="275">
        <v>38570</v>
      </c>
      <c r="Y59" s="275">
        <v>118241</v>
      </c>
      <c r="Z59" s="275">
        <v>0</v>
      </c>
      <c r="AA59" s="275">
        <v>1635</v>
      </c>
      <c r="AB59" s="263">
        <v>0</v>
      </c>
      <c r="AC59" s="275">
        <v>156777</v>
      </c>
      <c r="AD59" s="275">
        <v>0</v>
      </c>
      <c r="AE59" s="275">
        <v>24833</v>
      </c>
      <c r="AF59" s="275">
        <v>0</v>
      </c>
      <c r="AG59" s="275">
        <v>71163</v>
      </c>
      <c r="AH59" s="275">
        <v>0</v>
      </c>
      <c r="AI59" s="275">
        <v>0</v>
      </c>
      <c r="AJ59" s="275">
        <v>0</v>
      </c>
      <c r="AK59" s="275">
        <v>17135</v>
      </c>
      <c r="AL59" s="275">
        <v>4504</v>
      </c>
      <c r="AM59" s="275">
        <v>0</v>
      </c>
      <c r="AN59" s="275">
        <v>0</v>
      </c>
      <c r="AO59" s="275"/>
      <c r="AP59" s="275"/>
      <c r="AQ59" s="275">
        <v>0</v>
      </c>
      <c r="AR59" s="275"/>
      <c r="AS59" s="275">
        <v>0</v>
      </c>
      <c r="AT59" s="275"/>
      <c r="AU59" s="275">
        <v>0</v>
      </c>
      <c r="AV59" s="263">
        <v>0</v>
      </c>
      <c r="AW59" s="263">
        <v>0</v>
      </c>
      <c r="AX59" s="263">
        <v>0</v>
      </c>
      <c r="AY59" s="275">
        <v>154782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665031.87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132</v>
      </c>
      <c r="D60" s="277">
        <v>230</v>
      </c>
      <c r="E60" s="277">
        <v>74</v>
      </c>
      <c r="F60" s="277">
        <v>43</v>
      </c>
      <c r="G60" s="277">
        <v>0</v>
      </c>
      <c r="H60" s="277">
        <v>1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76</v>
      </c>
      <c r="P60" s="274">
        <v>161</v>
      </c>
      <c r="Q60" s="274">
        <v>21</v>
      </c>
      <c r="R60" s="274">
        <v>55</v>
      </c>
      <c r="S60" s="278">
        <v>30</v>
      </c>
      <c r="T60" s="278">
        <v>5</v>
      </c>
      <c r="U60" s="279">
        <v>92</v>
      </c>
      <c r="V60" s="274">
        <v>0</v>
      </c>
      <c r="W60" s="274">
        <v>5</v>
      </c>
      <c r="X60" s="274">
        <v>20</v>
      </c>
      <c r="Y60" s="274">
        <v>71</v>
      </c>
      <c r="Z60" s="274">
        <v>0</v>
      </c>
      <c r="AA60" s="274">
        <v>2</v>
      </c>
      <c r="AB60" s="278">
        <v>67</v>
      </c>
      <c r="AC60" s="274">
        <v>41</v>
      </c>
      <c r="AD60" s="274">
        <v>0</v>
      </c>
      <c r="AE60" s="274">
        <v>14</v>
      </c>
      <c r="AF60" s="274">
        <v>0</v>
      </c>
      <c r="AG60" s="274">
        <v>126</v>
      </c>
      <c r="AH60" s="274">
        <v>0</v>
      </c>
      <c r="AI60" s="274">
        <v>0</v>
      </c>
      <c r="AJ60" s="274">
        <v>0</v>
      </c>
      <c r="AK60" s="274">
        <v>12</v>
      </c>
      <c r="AL60" s="274">
        <v>6</v>
      </c>
      <c r="AM60" s="274">
        <v>0</v>
      </c>
      <c r="AN60" s="274">
        <v>0</v>
      </c>
      <c r="AO60" s="274">
        <v>10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52</v>
      </c>
      <c r="AW60" s="278">
        <v>50</v>
      </c>
      <c r="AX60" s="278">
        <v>0</v>
      </c>
      <c r="AY60" s="274">
        <v>53</v>
      </c>
      <c r="AZ60" s="274">
        <v>0</v>
      </c>
      <c r="BA60" s="278">
        <v>2</v>
      </c>
      <c r="BB60" s="278">
        <v>0</v>
      </c>
      <c r="BC60" s="278">
        <v>16</v>
      </c>
      <c r="BD60" s="278">
        <v>0</v>
      </c>
      <c r="BE60" s="274">
        <v>30</v>
      </c>
      <c r="BF60" s="278">
        <v>56</v>
      </c>
      <c r="BG60" s="278">
        <v>0</v>
      </c>
      <c r="BH60" s="278">
        <v>0</v>
      </c>
      <c r="BI60" s="278">
        <v>22</v>
      </c>
      <c r="BJ60" s="278">
        <v>0</v>
      </c>
      <c r="BK60" s="278">
        <v>32</v>
      </c>
      <c r="BL60" s="278">
        <v>44</v>
      </c>
      <c r="BM60" s="278">
        <v>0</v>
      </c>
      <c r="BN60" s="278">
        <v>0</v>
      </c>
      <c r="BO60" s="278">
        <v>0</v>
      </c>
      <c r="BP60" s="278">
        <v>0</v>
      </c>
      <c r="BQ60" s="278">
        <v>0</v>
      </c>
      <c r="BR60" s="278">
        <v>1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61</v>
      </c>
      <c r="CA60" s="278">
        <v>0</v>
      </c>
      <c r="CB60" s="278">
        <v>2</v>
      </c>
      <c r="CC60" s="278">
        <v>108</v>
      </c>
      <c r="CD60" s="209" t="s">
        <v>247</v>
      </c>
      <c r="CE60" s="227">
        <f t="shared" ref="CE60:CE68" si="6">SUM(C60:CD60)</f>
        <v>1823</v>
      </c>
    </row>
    <row r="61" spans="1:83" x14ac:dyDescent="0.25">
      <c r="A61" s="31" t="s">
        <v>262</v>
      </c>
      <c r="B61" s="16"/>
      <c r="C61" s="273">
        <v>15170447.520000001</v>
      </c>
      <c r="D61" s="273">
        <v>29125079.480000004</v>
      </c>
      <c r="E61" s="273">
        <v>7575606.4800000004</v>
      </c>
      <c r="F61" s="273">
        <v>3165093.61</v>
      </c>
      <c r="G61" s="273">
        <v>0</v>
      </c>
      <c r="H61" s="273">
        <v>368508.34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6278507.8900000006</v>
      </c>
      <c r="P61" s="275">
        <v>17385055.829999998</v>
      </c>
      <c r="Q61" s="275">
        <v>2015390.68</v>
      </c>
      <c r="R61" s="275">
        <v>5341587.26</v>
      </c>
      <c r="S61" s="280">
        <v>1255482.6500000001</v>
      </c>
      <c r="T61" s="280">
        <v>503620.51</v>
      </c>
      <c r="U61" s="276">
        <v>7656475.0800000001</v>
      </c>
      <c r="V61" s="275">
        <v>0</v>
      </c>
      <c r="W61" s="275">
        <v>723386.55</v>
      </c>
      <c r="X61" s="275">
        <v>1823549.8</v>
      </c>
      <c r="Y61" s="275">
        <v>5902099.5700000003</v>
      </c>
      <c r="Z61" s="275">
        <v>0</v>
      </c>
      <c r="AA61" s="275">
        <v>290864.78999999998</v>
      </c>
      <c r="AB61" s="281">
        <v>6208666.0600000005</v>
      </c>
      <c r="AC61" s="275">
        <v>3146184.26</v>
      </c>
      <c r="AD61" s="275">
        <v>199854.99</v>
      </c>
      <c r="AE61" s="275">
        <v>955636.13</v>
      </c>
      <c r="AF61" s="275">
        <v>0</v>
      </c>
      <c r="AG61" s="275">
        <v>16797709.100000001</v>
      </c>
      <c r="AH61" s="275">
        <v>0</v>
      </c>
      <c r="AI61" s="275">
        <v>0</v>
      </c>
      <c r="AJ61" s="275">
        <v>0</v>
      </c>
      <c r="AK61" s="275">
        <v>584728.76</v>
      </c>
      <c r="AL61" s="275">
        <v>285450.07</v>
      </c>
      <c r="AM61" s="275">
        <v>0</v>
      </c>
      <c r="AN61" s="275">
        <v>0</v>
      </c>
      <c r="AO61" s="275">
        <v>662962.12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4403939.4400000004</v>
      </c>
      <c r="AW61" s="280">
        <v>5800854.0200000014</v>
      </c>
      <c r="AX61" s="280">
        <v>0</v>
      </c>
      <c r="AY61" s="275">
        <v>2680485.71</v>
      </c>
      <c r="AZ61" s="275">
        <v>0</v>
      </c>
      <c r="BA61" s="280">
        <v>110635.63</v>
      </c>
      <c r="BB61" s="280">
        <v>0</v>
      </c>
      <c r="BC61" s="280">
        <v>519740.42</v>
      </c>
      <c r="BD61" s="280">
        <v>0</v>
      </c>
      <c r="BE61" s="275">
        <v>2389087.38</v>
      </c>
      <c r="BF61" s="280">
        <v>2697580.9400000004</v>
      </c>
      <c r="BG61" s="280">
        <v>0</v>
      </c>
      <c r="BH61" s="280">
        <v>0</v>
      </c>
      <c r="BI61" s="280">
        <v>1158933.1499999999</v>
      </c>
      <c r="BJ61" s="280">
        <v>0</v>
      </c>
      <c r="BK61" s="280">
        <v>3361847.8200000003</v>
      </c>
      <c r="BL61" s="280">
        <v>2080265.9600000002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38174.67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0</v>
      </c>
      <c r="BZ61" s="280">
        <v>1648686.5</v>
      </c>
      <c r="CA61" s="280">
        <v>0</v>
      </c>
      <c r="CB61" s="280">
        <v>420713.58</v>
      </c>
      <c r="CC61" s="280">
        <v>16769110.049999999</v>
      </c>
      <c r="CD61" s="24" t="s">
        <v>247</v>
      </c>
      <c r="CE61" s="25">
        <f t="shared" si="6"/>
        <v>177502002.80000007</v>
      </c>
    </row>
    <row r="62" spans="1:83" x14ac:dyDescent="0.25">
      <c r="A62" s="31" t="s">
        <v>10</v>
      </c>
      <c r="B62" s="16"/>
      <c r="C62" s="25">
        <f t="shared" ref="C62:AH62" si="7">ROUND(C47+C48,0)</f>
        <v>2786419</v>
      </c>
      <c r="D62" s="25">
        <f t="shared" si="7"/>
        <v>5162808</v>
      </c>
      <c r="E62" s="25">
        <f t="shared" si="7"/>
        <v>1535631</v>
      </c>
      <c r="F62" s="25">
        <f t="shared" si="7"/>
        <v>635293</v>
      </c>
      <c r="G62" s="25">
        <f t="shared" si="7"/>
        <v>0</v>
      </c>
      <c r="H62" s="25">
        <f t="shared" si="7"/>
        <v>24895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1246619</v>
      </c>
      <c r="P62" s="25">
        <f t="shared" si="7"/>
        <v>3340920</v>
      </c>
      <c r="Q62" s="25">
        <f t="shared" si="7"/>
        <v>399495</v>
      </c>
      <c r="R62" s="25">
        <f t="shared" si="7"/>
        <v>1017719</v>
      </c>
      <c r="S62" s="25">
        <f t="shared" si="7"/>
        <v>447085</v>
      </c>
      <c r="T62" s="25">
        <f t="shared" si="7"/>
        <v>85826</v>
      </c>
      <c r="U62" s="25">
        <f t="shared" si="7"/>
        <v>1893812</v>
      </c>
      <c r="V62" s="25">
        <f t="shared" si="7"/>
        <v>0</v>
      </c>
      <c r="W62" s="25">
        <f t="shared" si="7"/>
        <v>160176</v>
      </c>
      <c r="X62" s="25">
        <f t="shared" si="7"/>
        <v>391372</v>
      </c>
      <c r="Y62" s="25">
        <f t="shared" si="7"/>
        <v>1281665</v>
      </c>
      <c r="Z62" s="25">
        <f t="shared" si="7"/>
        <v>0</v>
      </c>
      <c r="AA62" s="25">
        <f t="shared" si="7"/>
        <v>49039</v>
      </c>
      <c r="AB62" s="25">
        <f t="shared" si="7"/>
        <v>1280074</v>
      </c>
      <c r="AC62" s="25">
        <f t="shared" si="7"/>
        <v>702458</v>
      </c>
      <c r="AD62" s="25">
        <f t="shared" si="7"/>
        <v>31271</v>
      </c>
      <c r="AE62" s="25">
        <f t="shared" si="7"/>
        <v>209007</v>
      </c>
      <c r="AF62" s="25">
        <f t="shared" si="7"/>
        <v>0</v>
      </c>
      <c r="AG62" s="25">
        <f t="shared" si="7"/>
        <v>2680360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133336</v>
      </c>
      <c r="AL62" s="25">
        <f t="shared" si="8"/>
        <v>60819</v>
      </c>
      <c r="AM62" s="25">
        <f t="shared" si="8"/>
        <v>0</v>
      </c>
      <c r="AN62" s="25">
        <f t="shared" si="8"/>
        <v>0</v>
      </c>
      <c r="AO62" s="25">
        <f t="shared" si="8"/>
        <v>201485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882858</v>
      </c>
      <c r="AW62" s="25">
        <f t="shared" si="8"/>
        <v>1395085</v>
      </c>
      <c r="AX62" s="25">
        <f t="shared" si="8"/>
        <v>0</v>
      </c>
      <c r="AY62" s="25">
        <f t="shared" si="8"/>
        <v>934303</v>
      </c>
      <c r="AZ62" s="25">
        <f t="shared" si="8"/>
        <v>0</v>
      </c>
      <c r="BA62" s="25">
        <f t="shared" si="8"/>
        <v>45848</v>
      </c>
      <c r="BB62" s="25">
        <f t="shared" si="8"/>
        <v>0</v>
      </c>
      <c r="BC62" s="25">
        <f t="shared" si="8"/>
        <v>211043</v>
      </c>
      <c r="BD62" s="25">
        <f t="shared" si="8"/>
        <v>0</v>
      </c>
      <c r="BE62" s="25">
        <f t="shared" si="8"/>
        <v>608294</v>
      </c>
      <c r="BF62" s="25">
        <f t="shared" si="8"/>
        <v>928643</v>
      </c>
      <c r="BG62" s="25">
        <f t="shared" si="8"/>
        <v>0</v>
      </c>
      <c r="BH62" s="25">
        <f t="shared" si="8"/>
        <v>0</v>
      </c>
      <c r="BI62" s="25">
        <f t="shared" si="8"/>
        <v>391352</v>
      </c>
      <c r="BJ62" s="25">
        <f t="shared" si="8"/>
        <v>0</v>
      </c>
      <c r="BK62" s="25">
        <f t="shared" si="8"/>
        <v>675016</v>
      </c>
      <c r="BL62" s="25">
        <f t="shared" si="8"/>
        <v>717693</v>
      </c>
      <c r="BM62" s="25">
        <f t="shared" si="8"/>
        <v>0</v>
      </c>
      <c r="BN62" s="25">
        <f t="shared" si="8"/>
        <v>0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9668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301286</v>
      </c>
      <c r="CA62" s="25">
        <f t="shared" si="9"/>
        <v>0</v>
      </c>
      <c r="CB62" s="25">
        <f t="shared" si="9"/>
        <v>80078</v>
      </c>
      <c r="CC62" s="25">
        <f t="shared" si="9"/>
        <v>2378517</v>
      </c>
      <c r="CD62" s="24" t="s">
        <v>247</v>
      </c>
      <c r="CE62" s="25">
        <f t="shared" si="6"/>
        <v>35317268</v>
      </c>
    </row>
    <row r="63" spans="1:83" x14ac:dyDescent="0.25">
      <c r="A63" s="31" t="s">
        <v>263</v>
      </c>
      <c r="B63" s="16"/>
      <c r="C63" s="273">
        <v>280562.56</v>
      </c>
      <c r="D63" s="273">
        <v>1803388.2</v>
      </c>
      <c r="E63" s="273">
        <v>0</v>
      </c>
      <c r="F63" s="273">
        <v>26000.04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2104567.21</v>
      </c>
      <c r="P63" s="275">
        <v>7646732.3500000006</v>
      </c>
      <c r="Q63" s="275">
        <v>0</v>
      </c>
      <c r="R63" s="275">
        <v>0</v>
      </c>
      <c r="S63" s="280">
        <v>0</v>
      </c>
      <c r="T63" s="280">
        <v>0</v>
      </c>
      <c r="U63" s="276">
        <v>25790</v>
      </c>
      <c r="V63" s="275">
        <v>0</v>
      </c>
      <c r="W63" s="275">
        <v>0</v>
      </c>
      <c r="X63" s="275">
        <v>9743</v>
      </c>
      <c r="Y63" s="275">
        <v>4716690.2200000007</v>
      </c>
      <c r="Z63" s="275">
        <v>0</v>
      </c>
      <c r="AA63" s="275">
        <v>0</v>
      </c>
      <c r="AB63" s="281">
        <v>49919.67</v>
      </c>
      <c r="AC63" s="275">
        <v>0</v>
      </c>
      <c r="AD63" s="275">
        <v>0</v>
      </c>
      <c r="AE63" s="275">
        <v>0</v>
      </c>
      <c r="AF63" s="275">
        <v>0</v>
      </c>
      <c r="AG63" s="275">
        <v>1470601.48</v>
      </c>
      <c r="AH63" s="275">
        <v>0</v>
      </c>
      <c r="AI63" s="275">
        <v>0</v>
      </c>
      <c r="AJ63" s="275">
        <v>0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1600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209362.35</v>
      </c>
      <c r="BF63" s="280">
        <v>0</v>
      </c>
      <c r="BG63" s="280">
        <v>0</v>
      </c>
      <c r="BH63" s="280">
        <v>0</v>
      </c>
      <c r="BI63" s="280">
        <v>3000</v>
      </c>
      <c r="BJ63" s="280">
        <v>0</v>
      </c>
      <c r="BK63" s="280">
        <v>-19885.68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2400</v>
      </c>
      <c r="CC63" s="280">
        <v>2171772.1</v>
      </c>
      <c r="CD63" s="24" t="s">
        <v>247</v>
      </c>
      <c r="CE63" s="25">
        <f t="shared" si="6"/>
        <v>20502243.500000004</v>
      </c>
    </row>
    <row r="64" spans="1:83" x14ac:dyDescent="0.25">
      <c r="A64" s="31" t="s">
        <v>264</v>
      </c>
      <c r="B64" s="16"/>
      <c r="C64" s="273">
        <v>1914429.22</v>
      </c>
      <c r="D64" s="273">
        <v>29821657.84</v>
      </c>
      <c r="E64" s="273">
        <v>812269.78</v>
      </c>
      <c r="F64" s="273">
        <v>271823.21999999997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953285.80999999994</v>
      </c>
      <c r="P64" s="275">
        <v>33393464.649999999</v>
      </c>
      <c r="Q64" s="275">
        <v>392313.43</v>
      </c>
      <c r="R64" s="275">
        <v>592341.24</v>
      </c>
      <c r="S64" s="280">
        <v>557076.71</v>
      </c>
      <c r="T64" s="280">
        <v>293893.17</v>
      </c>
      <c r="U64" s="276">
        <v>4287857.4300000006</v>
      </c>
      <c r="V64" s="275">
        <v>0</v>
      </c>
      <c r="W64" s="275">
        <v>58079.34</v>
      </c>
      <c r="X64" s="275">
        <v>920526.74</v>
      </c>
      <c r="Y64" s="275">
        <v>818353.09</v>
      </c>
      <c r="Z64" s="275">
        <v>0</v>
      </c>
      <c r="AA64" s="275">
        <v>381936.27</v>
      </c>
      <c r="AB64" s="281">
        <v>37961537.669999994</v>
      </c>
      <c r="AC64" s="275">
        <v>1132817.72</v>
      </c>
      <c r="AD64" s="275">
        <v>17080.75</v>
      </c>
      <c r="AE64" s="275">
        <v>1528.8</v>
      </c>
      <c r="AF64" s="275">
        <v>0</v>
      </c>
      <c r="AG64" s="275">
        <v>2108582.34</v>
      </c>
      <c r="AH64" s="275">
        <v>0</v>
      </c>
      <c r="AI64" s="275">
        <v>0</v>
      </c>
      <c r="AJ64" s="275">
        <v>0</v>
      </c>
      <c r="AK64" s="275">
        <v>394.72</v>
      </c>
      <c r="AL64" s="275">
        <v>1558.63</v>
      </c>
      <c r="AM64" s="275">
        <v>0</v>
      </c>
      <c r="AN64" s="275">
        <v>0</v>
      </c>
      <c r="AO64" s="275">
        <v>7365.85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2551703.7000000002</v>
      </c>
      <c r="AW64" s="280">
        <v>155.56</v>
      </c>
      <c r="AX64" s="280">
        <v>0</v>
      </c>
      <c r="AY64" s="275">
        <v>1327907.3700000001</v>
      </c>
      <c r="AZ64" s="275">
        <v>0</v>
      </c>
      <c r="BA64" s="280">
        <v>136422.28</v>
      </c>
      <c r="BB64" s="280">
        <v>0</v>
      </c>
      <c r="BC64" s="280">
        <v>23786</v>
      </c>
      <c r="BD64" s="280">
        <v>0</v>
      </c>
      <c r="BE64" s="275">
        <v>741881.1</v>
      </c>
      <c r="BF64" s="280">
        <v>376415.75</v>
      </c>
      <c r="BG64" s="280">
        <v>0</v>
      </c>
      <c r="BH64" s="280">
        <v>0</v>
      </c>
      <c r="BI64" s="280">
        <v>466066.17</v>
      </c>
      <c r="BJ64" s="280">
        <v>0</v>
      </c>
      <c r="BK64" s="280">
        <v>19448.88</v>
      </c>
      <c r="BL64" s="280">
        <v>41326.79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21475.77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0</v>
      </c>
      <c r="BZ64" s="280">
        <v>5726.84</v>
      </c>
      <c r="CA64" s="280">
        <v>0</v>
      </c>
      <c r="CB64" s="280">
        <v>3964.08</v>
      </c>
      <c r="CC64" s="280">
        <v>-828813.95</v>
      </c>
      <c r="CD64" s="24" t="s">
        <v>247</v>
      </c>
      <c r="CE64" s="25">
        <f t="shared" si="6"/>
        <v>121587640.75999998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11197464.870000003</v>
      </c>
      <c r="D66" s="273">
        <v>23332277.749999996</v>
      </c>
      <c r="E66" s="273">
        <v>6452735.5000000009</v>
      </c>
      <c r="F66" s="273">
        <v>2465832.38</v>
      </c>
      <c r="G66" s="273">
        <v>0</v>
      </c>
      <c r="H66" s="273">
        <v>49056.69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3727855.6799999997</v>
      </c>
      <c r="P66" s="275">
        <v>43787308.139999993</v>
      </c>
      <c r="Q66" s="275">
        <v>565036.59</v>
      </c>
      <c r="R66" s="275">
        <v>-1741046.38</v>
      </c>
      <c r="S66" s="280">
        <v>-2729986.31</v>
      </c>
      <c r="T66" s="280">
        <v>1561303.21</v>
      </c>
      <c r="U66" s="276">
        <v>32350480.990000002</v>
      </c>
      <c r="V66" s="275">
        <v>0</v>
      </c>
      <c r="W66" s="275">
        <v>2090314.27</v>
      </c>
      <c r="X66" s="275">
        <v>3277421.4</v>
      </c>
      <c r="Y66" s="275">
        <v>5082489.72</v>
      </c>
      <c r="Z66" s="275">
        <v>0</v>
      </c>
      <c r="AA66" s="275">
        <v>1915325.45</v>
      </c>
      <c r="AB66" s="281">
        <v>15275015.17</v>
      </c>
      <c r="AC66" s="275">
        <v>2971251.4299999997</v>
      </c>
      <c r="AD66" s="275">
        <v>1234091.78</v>
      </c>
      <c r="AE66" s="275">
        <v>380179.9</v>
      </c>
      <c r="AF66" s="275">
        <v>0</v>
      </c>
      <c r="AG66" s="275">
        <v>12023110.369999999</v>
      </c>
      <c r="AH66" s="275">
        <v>0</v>
      </c>
      <c r="AI66" s="275">
        <v>0</v>
      </c>
      <c r="AJ66" s="275">
        <v>0</v>
      </c>
      <c r="AK66" s="275">
        <v>241781.99</v>
      </c>
      <c r="AL66" s="275">
        <v>131793.67000000001</v>
      </c>
      <c r="AM66" s="275">
        <v>0</v>
      </c>
      <c r="AN66" s="275">
        <v>0</v>
      </c>
      <c r="AO66" s="275">
        <v>-425864.93999999994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3715975.7199999997</v>
      </c>
      <c r="AW66" s="280">
        <v>-5617931.1600000001</v>
      </c>
      <c r="AX66" s="280">
        <v>0</v>
      </c>
      <c r="AY66" s="275">
        <v>-3869653.5700000003</v>
      </c>
      <c r="AZ66" s="275">
        <v>0</v>
      </c>
      <c r="BA66" s="280">
        <v>-1745667.53</v>
      </c>
      <c r="BB66" s="280">
        <v>0</v>
      </c>
      <c r="BC66" s="280">
        <v>-402811.49</v>
      </c>
      <c r="BD66" s="280">
        <v>0</v>
      </c>
      <c r="BE66" s="275">
        <v>-7760623.0999999996</v>
      </c>
      <c r="BF66" s="280">
        <v>-3795882.45</v>
      </c>
      <c r="BG66" s="280">
        <v>0</v>
      </c>
      <c r="BH66" s="280">
        <v>0</v>
      </c>
      <c r="BI66" s="280">
        <v>-1527177.73</v>
      </c>
      <c r="BJ66" s="280">
        <v>0</v>
      </c>
      <c r="BK66" s="280">
        <v>-3955813.41</v>
      </c>
      <c r="BL66" s="280">
        <v>-2458060.44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-126886.96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-5548652.0099999998</v>
      </c>
      <c r="CA66" s="280">
        <v>0</v>
      </c>
      <c r="CB66" s="280">
        <v>-821852.48</v>
      </c>
      <c r="CC66" s="280">
        <v>-17343315.470000003</v>
      </c>
      <c r="CD66" s="24" t="s">
        <v>247</v>
      </c>
      <c r="CE66" s="25">
        <f t="shared" si="6"/>
        <v>113956877.24000001</v>
      </c>
    </row>
    <row r="67" spans="1:83" x14ac:dyDescent="0.25">
      <c r="A67" s="31" t="s">
        <v>15</v>
      </c>
      <c r="B67" s="16"/>
      <c r="C67" s="25">
        <f t="shared" ref="C67:AH67" si="10">ROUND(C51+C52,0)</f>
        <v>385014</v>
      </c>
      <c r="D67" s="25">
        <f t="shared" si="10"/>
        <v>937281</v>
      </c>
      <c r="E67" s="25">
        <f t="shared" si="10"/>
        <v>212641</v>
      </c>
      <c r="F67" s="25">
        <f t="shared" si="10"/>
        <v>12338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225848</v>
      </c>
      <c r="P67" s="25">
        <f t="shared" si="10"/>
        <v>1054964</v>
      </c>
      <c r="Q67" s="25">
        <f t="shared" si="10"/>
        <v>14267</v>
      </c>
      <c r="R67" s="25">
        <f t="shared" si="10"/>
        <v>19221</v>
      </c>
      <c r="S67" s="25">
        <f t="shared" si="10"/>
        <v>59957</v>
      </c>
      <c r="T67" s="25">
        <f t="shared" si="10"/>
        <v>0</v>
      </c>
      <c r="U67" s="25">
        <f t="shared" si="10"/>
        <v>720088</v>
      </c>
      <c r="V67" s="25">
        <f t="shared" si="10"/>
        <v>0</v>
      </c>
      <c r="W67" s="25">
        <f t="shared" si="10"/>
        <v>283180</v>
      </c>
      <c r="X67" s="25">
        <f t="shared" si="10"/>
        <v>89436</v>
      </c>
      <c r="Y67" s="25">
        <f t="shared" si="10"/>
        <v>466014</v>
      </c>
      <c r="Z67" s="25">
        <f t="shared" si="10"/>
        <v>0</v>
      </c>
      <c r="AA67" s="25">
        <f t="shared" si="10"/>
        <v>37992</v>
      </c>
      <c r="AB67" s="25">
        <f t="shared" si="10"/>
        <v>450836</v>
      </c>
      <c r="AC67" s="25">
        <f t="shared" si="10"/>
        <v>108906</v>
      </c>
      <c r="AD67" s="25">
        <f t="shared" si="10"/>
        <v>34332</v>
      </c>
      <c r="AE67" s="25">
        <f t="shared" si="10"/>
        <v>0</v>
      </c>
      <c r="AF67" s="25">
        <f t="shared" si="10"/>
        <v>0</v>
      </c>
      <c r="AG67" s="25">
        <f t="shared" si="10"/>
        <v>237977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219918</v>
      </c>
      <c r="AW67" s="25">
        <f t="shared" si="11"/>
        <v>0</v>
      </c>
      <c r="AX67" s="25">
        <f t="shared" si="11"/>
        <v>0</v>
      </c>
      <c r="AY67" s="25">
        <f t="shared" si="11"/>
        <v>40631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3418</v>
      </c>
      <c r="BD67" s="25">
        <f t="shared" si="11"/>
        <v>0</v>
      </c>
      <c r="BE67" s="25">
        <f t="shared" si="11"/>
        <v>338514</v>
      </c>
      <c r="BF67" s="25">
        <f t="shared" si="11"/>
        <v>3559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1157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5777345</v>
      </c>
      <c r="CD67" s="24" t="s">
        <v>247</v>
      </c>
      <c r="CE67" s="25">
        <f t="shared" si="6"/>
        <v>11734834</v>
      </c>
    </row>
    <row r="68" spans="1:83" x14ac:dyDescent="0.25">
      <c r="A68" s="31" t="s">
        <v>267</v>
      </c>
      <c r="B68" s="25"/>
      <c r="C68" s="273">
        <v>38864.51</v>
      </c>
      <c r="D68" s="273">
        <v>42613.919999999998</v>
      </c>
      <c r="E68" s="273">
        <v>37100.769999999997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1349064.87</v>
      </c>
      <c r="Q68" s="275">
        <v>0</v>
      </c>
      <c r="R68" s="275">
        <v>0</v>
      </c>
      <c r="S68" s="280">
        <v>0</v>
      </c>
      <c r="T68" s="280">
        <v>0</v>
      </c>
      <c r="U68" s="276">
        <v>120566.27</v>
      </c>
      <c r="V68" s="275">
        <v>0</v>
      </c>
      <c r="W68" s="275">
        <v>0</v>
      </c>
      <c r="X68" s="275">
        <v>101291</v>
      </c>
      <c r="Y68" s="275">
        <v>122506.01</v>
      </c>
      <c r="Z68" s="275">
        <v>0</v>
      </c>
      <c r="AA68" s="275">
        <v>0</v>
      </c>
      <c r="AB68" s="281">
        <v>37243.660000000003</v>
      </c>
      <c r="AC68" s="275">
        <v>86092.05</v>
      </c>
      <c r="AD68" s="275">
        <v>0</v>
      </c>
      <c r="AE68" s="275">
        <v>0</v>
      </c>
      <c r="AF68" s="275">
        <v>0</v>
      </c>
      <c r="AG68" s="275">
        <v>347199.18</v>
      </c>
      <c r="AH68" s="275">
        <v>0</v>
      </c>
      <c r="AI68" s="275">
        <v>0</v>
      </c>
      <c r="AJ68" s="275">
        <v>0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2825.67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2830.53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-1263.22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717914.72</v>
      </c>
      <c r="CD68" s="24" t="s">
        <v>247</v>
      </c>
      <c r="CE68" s="25">
        <f t="shared" si="6"/>
        <v>3004849.9399999995</v>
      </c>
    </row>
    <row r="69" spans="1:83" x14ac:dyDescent="0.25">
      <c r="A69" s="31" t="s">
        <v>268</v>
      </c>
      <c r="B69" s="16"/>
      <c r="C69" s="25">
        <f t="shared" ref="C69:AH69" si="13">SUM(C70:C83)</f>
        <v>1077890.22</v>
      </c>
      <c r="D69" s="25">
        <f t="shared" si="13"/>
        <v>4524005.3899999997</v>
      </c>
      <c r="E69" s="25">
        <f t="shared" si="13"/>
        <v>1963556.24</v>
      </c>
      <c r="F69" s="25">
        <f t="shared" si="13"/>
        <v>199488.13</v>
      </c>
      <c r="G69" s="25">
        <f t="shared" si="13"/>
        <v>0</v>
      </c>
      <c r="H69" s="25">
        <f t="shared" si="13"/>
        <v>8326.75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440655.82</v>
      </c>
      <c r="P69" s="25">
        <f t="shared" si="13"/>
        <v>6030427.7500000009</v>
      </c>
      <c r="Q69" s="25">
        <f t="shared" si="13"/>
        <v>197452.68</v>
      </c>
      <c r="R69" s="25">
        <f t="shared" si="13"/>
        <v>179480.82</v>
      </c>
      <c r="S69" s="25">
        <f t="shared" si="13"/>
        <v>197048.81</v>
      </c>
      <c r="T69" s="25">
        <f t="shared" si="13"/>
        <v>34474.730000000003</v>
      </c>
      <c r="U69" s="25">
        <f t="shared" si="13"/>
        <v>1896450.11</v>
      </c>
      <c r="V69" s="25">
        <f t="shared" si="13"/>
        <v>0</v>
      </c>
      <c r="W69" s="25">
        <f t="shared" si="13"/>
        <v>132875.24</v>
      </c>
      <c r="X69" s="25">
        <f t="shared" si="13"/>
        <v>130827.74</v>
      </c>
      <c r="Y69" s="25">
        <f t="shared" si="13"/>
        <v>612781.66999999993</v>
      </c>
      <c r="Z69" s="25">
        <f t="shared" si="13"/>
        <v>0</v>
      </c>
      <c r="AA69" s="25">
        <f t="shared" si="13"/>
        <v>52913.979999999996</v>
      </c>
      <c r="AB69" s="25">
        <f t="shared" si="13"/>
        <v>1658903.6700000002</v>
      </c>
      <c r="AC69" s="25">
        <f t="shared" si="13"/>
        <v>521880.64</v>
      </c>
      <c r="AD69" s="25">
        <f t="shared" si="13"/>
        <v>36407.11</v>
      </c>
      <c r="AE69" s="25">
        <f t="shared" si="13"/>
        <v>39234.36</v>
      </c>
      <c r="AF69" s="25">
        <f t="shared" si="13"/>
        <v>0</v>
      </c>
      <c r="AG69" s="25">
        <f t="shared" si="13"/>
        <v>1956039.8599999999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24043.91</v>
      </c>
      <c r="AL69" s="25">
        <f t="shared" si="14"/>
        <v>12926.59</v>
      </c>
      <c r="AM69" s="25">
        <f t="shared" si="14"/>
        <v>0</v>
      </c>
      <c r="AN69" s="25">
        <f t="shared" si="14"/>
        <v>0</v>
      </c>
      <c r="AO69" s="25">
        <f t="shared" si="14"/>
        <v>55310.82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343219.83</v>
      </c>
      <c r="AW69" s="25">
        <f t="shared" si="14"/>
        <v>2137298.8899999997</v>
      </c>
      <c r="AX69" s="25">
        <f t="shared" si="14"/>
        <v>0</v>
      </c>
      <c r="AY69" s="25">
        <f t="shared" si="14"/>
        <v>508579.14000000007</v>
      </c>
      <c r="AZ69" s="25">
        <f t="shared" si="14"/>
        <v>0</v>
      </c>
      <c r="BA69" s="25">
        <f t="shared" si="14"/>
        <v>1583497.7200000002</v>
      </c>
      <c r="BB69" s="25">
        <f t="shared" si="14"/>
        <v>0</v>
      </c>
      <c r="BC69" s="25">
        <f t="shared" si="14"/>
        <v>10630.65</v>
      </c>
      <c r="BD69" s="25">
        <f t="shared" si="14"/>
        <v>0</v>
      </c>
      <c r="BE69" s="25">
        <f t="shared" si="14"/>
        <v>5359824.09</v>
      </c>
      <c r="BF69" s="25">
        <f t="shared" si="14"/>
        <v>1405346.1400000001</v>
      </c>
      <c r="BG69" s="25">
        <f t="shared" si="14"/>
        <v>0</v>
      </c>
      <c r="BH69" s="25">
        <f t="shared" si="14"/>
        <v>0</v>
      </c>
      <c r="BI69" s="25">
        <f t="shared" si="14"/>
        <v>47242.83</v>
      </c>
      <c r="BJ69" s="25">
        <f t="shared" si="14"/>
        <v>0</v>
      </c>
      <c r="BK69" s="25">
        <f t="shared" si="14"/>
        <v>620137.03000000014</v>
      </c>
      <c r="BL69" s="25">
        <f t="shared" si="14"/>
        <v>12918.66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16235.67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42109.31</v>
      </c>
      <c r="CA69" s="25">
        <f t="shared" si="15"/>
        <v>0</v>
      </c>
      <c r="CB69" s="25">
        <f t="shared" si="15"/>
        <v>28396.27</v>
      </c>
      <c r="CC69" s="25">
        <f t="shared" si="15"/>
        <v>75936926.879999995</v>
      </c>
      <c r="CD69" s="25">
        <f t="shared" si="15"/>
        <v>0</v>
      </c>
      <c r="CE69" s="25">
        <f t="shared" si="15"/>
        <v>110035766.15000001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1173543.0900000001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1173543.0900000001</v>
      </c>
    </row>
    <row r="71" spans="1:83" x14ac:dyDescent="0.25">
      <c r="A71" s="26" t="s">
        <v>270</v>
      </c>
      <c r="B71" s="27"/>
      <c r="C71" s="282">
        <v>337148.19</v>
      </c>
      <c r="D71" s="282">
        <v>1921834.2600000002</v>
      </c>
      <c r="E71" s="282">
        <v>1514763.3399999999</v>
      </c>
      <c r="F71" s="282">
        <v>62449.5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4086.82</v>
      </c>
      <c r="P71" s="282">
        <v>2793770.21</v>
      </c>
      <c r="Q71" s="282">
        <v>100556.22</v>
      </c>
      <c r="R71" s="282">
        <v>197.15</v>
      </c>
      <c r="S71" s="282">
        <v>158544.92000000001</v>
      </c>
      <c r="T71" s="282">
        <v>0</v>
      </c>
      <c r="U71" s="282">
        <v>13653</v>
      </c>
      <c r="V71" s="282">
        <v>0</v>
      </c>
      <c r="W71" s="282">
        <v>53253.09</v>
      </c>
      <c r="X71" s="282">
        <v>-603.54</v>
      </c>
      <c r="Y71" s="282">
        <v>85327.21</v>
      </c>
      <c r="Z71" s="282">
        <v>0</v>
      </c>
      <c r="AA71" s="282">
        <v>0</v>
      </c>
      <c r="AB71" s="282">
        <v>0</v>
      </c>
      <c r="AC71" s="282">
        <v>239849.97</v>
      </c>
      <c r="AD71" s="282">
        <v>0</v>
      </c>
      <c r="AE71" s="282">
        <v>0</v>
      </c>
      <c r="AF71" s="282">
        <v>0</v>
      </c>
      <c r="AG71" s="282">
        <v>791577.02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8052.8600000000006</v>
      </c>
      <c r="AW71" s="282">
        <v>2094854.0999999999</v>
      </c>
      <c r="AX71" s="282">
        <v>0</v>
      </c>
      <c r="AY71" s="282">
        <v>351568.62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978732.03</v>
      </c>
      <c r="BG71" s="282">
        <v>0</v>
      </c>
      <c r="BH71" s="282">
        <v>0</v>
      </c>
      <c r="BI71" s="282">
        <v>0</v>
      </c>
      <c r="BJ71" s="282">
        <v>0</v>
      </c>
      <c r="BK71" s="282">
        <v>417486.03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22495.23</v>
      </c>
      <c r="CA71" s="282">
        <v>0</v>
      </c>
      <c r="CB71" s="282">
        <v>-370.94</v>
      </c>
      <c r="CC71" s="282">
        <v>728832.16999999993</v>
      </c>
      <c r="CD71" s="282">
        <v>0</v>
      </c>
      <c r="CE71" s="25">
        <f t="shared" si="16"/>
        <v>12678057.459999999</v>
      </c>
    </row>
    <row r="72" spans="1:83" x14ac:dyDescent="0.25">
      <c r="A72" s="26" t="s">
        <v>271</v>
      </c>
      <c r="B72" s="27"/>
      <c r="C72" s="282">
        <v>12166.54</v>
      </c>
      <c r="D72" s="282">
        <v>66335.91</v>
      </c>
      <c r="E72" s="282">
        <v>748.25</v>
      </c>
      <c r="F72" s="282">
        <v>5481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46327.57</v>
      </c>
      <c r="P72" s="282">
        <v>199200.71</v>
      </c>
      <c r="Q72" s="282">
        <v>0</v>
      </c>
      <c r="R72" s="282">
        <v>0</v>
      </c>
      <c r="S72" s="282">
        <v>0</v>
      </c>
      <c r="T72" s="282">
        <v>629.52</v>
      </c>
      <c r="U72" s="282">
        <v>42748.68</v>
      </c>
      <c r="V72" s="282">
        <v>0</v>
      </c>
      <c r="W72" s="282">
        <v>0</v>
      </c>
      <c r="X72" s="282">
        <v>0</v>
      </c>
      <c r="Y72" s="282">
        <v>33039.4</v>
      </c>
      <c r="Z72" s="282">
        <v>0</v>
      </c>
      <c r="AA72" s="282">
        <v>98.1</v>
      </c>
      <c r="AB72" s="282">
        <v>-2495.36</v>
      </c>
      <c r="AC72" s="282">
        <v>-771.75</v>
      </c>
      <c r="AD72" s="282">
        <v>0</v>
      </c>
      <c r="AE72" s="282">
        <v>0</v>
      </c>
      <c r="AF72" s="282">
        <v>0</v>
      </c>
      <c r="AG72" s="282">
        <v>17799.13</v>
      </c>
      <c r="AH72" s="282">
        <v>0</v>
      </c>
      <c r="AI72" s="282">
        <v>0</v>
      </c>
      <c r="AJ72" s="282">
        <v>0</v>
      </c>
      <c r="AK72" s="282">
        <v>203.57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4682.1000000000004</v>
      </c>
      <c r="AX72" s="282">
        <v>0</v>
      </c>
      <c r="AY72" s="282">
        <v>42722.02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42824.95</v>
      </c>
      <c r="BF72" s="282">
        <v>224.73</v>
      </c>
      <c r="BG72" s="282">
        <v>0</v>
      </c>
      <c r="BH72" s="282">
        <v>0</v>
      </c>
      <c r="BI72" s="282">
        <v>801.87</v>
      </c>
      <c r="BJ72" s="282">
        <v>0</v>
      </c>
      <c r="BK72" s="282">
        <v>209.84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1630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69299.209999999992</v>
      </c>
      <c r="CD72" s="282">
        <v>0</v>
      </c>
      <c r="CE72" s="25">
        <f t="shared" si="16"/>
        <v>583905.99</v>
      </c>
    </row>
    <row r="73" spans="1:83" x14ac:dyDescent="0.25">
      <c r="A73" s="26" t="s">
        <v>272</v>
      </c>
      <c r="B73" s="27"/>
      <c r="C73" s="282">
        <v>228429.59</v>
      </c>
      <c r="D73" s="282">
        <v>686975.06</v>
      </c>
      <c r="E73" s="282">
        <v>112031.54000000001</v>
      </c>
      <c r="F73" s="282">
        <v>34999.629999999997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110475.04</v>
      </c>
      <c r="P73" s="282">
        <v>946158.93</v>
      </c>
      <c r="Q73" s="282">
        <v>28225.07</v>
      </c>
      <c r="R73" s="282">
        <v>86895.62</v>
      </c>
      <c r="S73" s="282">
        <v>38067.480000000003</v>
      </c>
      <c r="T73" s="282">
        <v>14169.94</v>
      </c>
      <c r="U73" s="282">
        <v>217397.72999999998</v>
      </c>
      <c r="V73" s="282">
        <v>0</v>
      </c>
      <c r="W73" s="282">
        <v>20226.98</v>
      </c>
      <c r="X73" s="282">
        <v>45444.55</v>
      </c>
      <c r="Y73" s="282">
        <v>122450.89000000001</v>
      </c>
      <c r="Z73" s="282">
        <v>0</v>
      </c>
      <c r="AA73" s="282">
        <v>16255.41</v>
      </c>
      <c r="AB73" s="282">
        <v>645161.37000000011</v>
      </c>
      <c r="AC73" s="282">
        <v>76907.509999999995</v>
      </c>
      <c r="AD73" s="282">
        <v>12672.78</v>
      </c>
      <c r="AE73" s="282">
        <v>15554.65</v>
      </c>
      <c r="AF73" s="282">
        <v>0</v>
      </c>
      <c r="AG73" s="282">
        <v>271459.20000000001</v>
      </c>
      <c r="AH73" s="282">
        <v>0</v>
      </c>
      <c r="AI73" s="282">
        <v>0</v>
      </c>
      <c r="AJ73" s="282">
        <v>0</v>
      </c>
      <c r="AK73" s="282">
        <v>10365.06</v>
      </c>
      <c r="AL73" s="282">
        <v>5145.88</v>
      </c>
      <c r="AM73" s="282">
        <v>0</v>
      </c>
      <c r="AN73" s="282">
        <v>0</v>
      </c>
      <c r="AO73" s="282">
        <v>9301.31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108837.15</v>
      </c>
      <c r="AW73" s="282">
        <v>0</v>
      </c>
      <c r="AX73" s="282">
        <v>0</v>
      </c>
      <c r="AY73" s="282">
        <v>83967.71</v>
      </c>
      <c r="AZ73" s="282">
        <v>0</v>
      </c>
      <c r="BA73" s="282">
        <v>22226.86</v>
      </c>
      <c r="BB73" s="282">
        <v>0</v>
      </c>
      <c r="BC73" s="282">
        <v>7321.63</v>
      </c>
      <c r="BD73" s="282">
        <v>0</v>
      </c>
      <c r="BE73" s="282">
        <v>126624.49</v>
      </c>
      <c r="BF73" s="282">
        <v>70849.3</v>
      </c>
      <c r="BG73" s="282">
        <v>0</v>
      </c>
      <c r="BH73" s="282">
        <v>0</v>
      </c>
      <c r="BI73" s="282">
        <v>27949.97</v>
      </c>
      <c r="BJ73" s="282">
        <v>0</v>
      </c>
      <c r="BK73" s="282">
        <v>79012.800000000003</v>
      </c>
      <c r="BL73" s="282">
        <v>12904.52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1989.51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14992.35</v>
      </c>
      <c r="CA73" s="282">
        <v>0</v>
      </c>
      <c r="CB73" s="282">
        <v>26080.75</v>
      </c>
      <c r="CC73" s="282">
        <v>615971.47000000009</v>
      </c>
      <c r="CD73" s="282">
        <v>0</v>
      </c>
      <c r="CE73" s="25">
        <f t="shared" si="16"/>
        <v>4953499.7299999977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166.24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1057.3599999999999</v>
      </c>
      <c r="V74" s="282">
        <v>0</v>
      </c>
      <c r="W74" s="282">
        <v>0</v>
      </c>
      <c r="X74" s="282">
        <v>0</v>
      </c>
      <c r="Y74" s="282">
        <v>107910.83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60953.69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123.15</v>
      </c>
      <c r="AZ74" s="282">
        <v>0</v>
      </c>
      <c r="BA74" s="282">
        <v>1561270.86</v>
      </c>
      <c r="BB74" s="282">
        <v>0</v>
      </c>
      <c r="BC74" s="282">
        <v>0</v>
      </c>
      <c r="BD74" s="282">
        <v>0</v>
      </c>
      <c r="BE74" s="282">
        <v>23431.01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1754913.1400000001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17536.580000000002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56375.48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73912.06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34967.19</v>
      </c>
      <c r="D77" s="282">
        <v>192228.8</v>
      </c>
      <c r="E77" s="282">
        <v>4584.46</v>
      </c>
      <c r="F77" s="282">
        <v>8186.38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44178.14</v>
      </c>
      <c r="P77" s="282">
        <v>448396.87999999995</v>
      </c>
      <c r="Q77" s="282">
        <v>709.11</v>
      </c>
      <c r="R77" s="282">
        <v>3450.91</v>
      </c>
      <c r="S77" s="282">
        <v>-5852.89</v>
      </c>
      <c r="T77" s="282">
        <v>0</v>
      </c>
      <c r="U77" s="282">
        <v>27916.539999999997</v>
      </c>
      <c r="V77" s="282">
        <v>0</v>
      </c>
      <c r="W77" s="282">
        <v>26247.58</v>
      </c>
      <c r="X77" s="282">
        <v>17330.37</v>
      </c>
      <c r="Y77" s="282">
        <v>37984.880000000005</v>
      </c>
      <c r="Z77" s="282">
        <v>0</v>
      </c>
      <c r="AA77" s="282">
        <v>14363.02</v>
      </c>
      <c r="AB77" s="282">
        <v>4048</v>
      </c>
      <c r="AC77" s="282">
        <v>35320.39</v>
      </c>
      <c r="AD77" s="282">
        <v>1710.31</v>
      </c>
      <c r="AE77" s="282">
        <v>0</v>
      </c>
      <c r="AF77" s="282">
        <v>0</v>
      </c>
      <c r="AG77" s="282">
        <v>35444.839999999997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14672.23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48070.829999999994</v>
      </c>
      <c r="AW77" s="282">
        <v>0</v>
      </c>
      <c r="AX77" s="282">
        <v>0</v>
      </c>
      <c r="AY77" s="282">
        <v>23059.72</v>
      </c>
      <c r="AZ77" s="282">
        <v>0</v>
      </c>
      <c r="BA77" s="282">
        <v>0</v>
      </c>
      <c r="BB77" s="282">
        <v>0</v>
      </c>
      <c r="BC77" s="282">
        <v>1690.36</v>
      </c>
      <c r="BD77" s="282">
        <v>0</v>
      </c>
      <c r="BE77" s="282">
        <v>2497036.64</v>
      </c>
      <c r="BF77" s="282">
        <v>16441.45</v>
      </c>
      <c r="BG77" s="282">
        <v>0</v>
      </c>
      <c r="BH77" s="282">
        <v>0</v>
      </c>
      <c r="BI77" s="282">
        <v>0</v>
      </c>
      <c r="BJ77" s="282">
        <v>0</v>
      </c>
      <c r="BK77" s="282">
        <v>2729.93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49971.040000000001</v>
      </c>
      <c r="CD77" s="282">
        <v>0</v>
      </c>
      <c r="CE77" s="25">
        <f t="shared" si="16"/>
        <v>3584887.1100000003</v>
      </c>
    </row>
    <row r="78" spans="1:83" x14ac:dyDescent="0.25">
      <c r="A78" s="26" t="s">
        <v>277</v>
      </c>
      <c r="B78" s="16"/>
      <c r="C78" s="282">
        <v>434606.39</v>
      </c>
      <c r="D78" s="282">
        <v>1457048.23</v>
      </c>
      <c r="E78" s="282">
        <v>208745.64</v>
      </c>
      <c r="F78" s="282">
        <v>68650.87</v>
      </c>
      <c r="G78" s="282">
        <v>0</v>
      </c>
      <c r="H78" s="282">
        <v>7015.95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212030.45</v>
      </c>
      <c r="P78" s="282">
        <v>1581635.83</v>
      </c>
      <c r="Q78" s="282">
        <v>65446.22</v>
      </c>
      <c r="R78" s="282">
        <v>79768.509999999995</v>
      </c>
      <c r="S78" s="282">
        <v>0</v>
      </c>
      <c r="T78" s="282">
        <v>19401.27</v>
      </c>
      <c r="U78" s="282">
        <v>356239.26</v>
      </c>
      <c r="V78" s="282">
        <v>0</v>
      </c>
      <c r="W78" s="282">
        <v>21065.119999999999</v>
      </c>
      <c r="X78" s="282">
        <v>53853.17</v>
      </c>
      <c r="Y78" s="282">
        <v>185564.81</v>
      </c>
      <c r="Z78" s="282">
        <v>0</v>
      </c>
      <c r="AA78" s="282">
        <v>16462.28</v>
      </c>
      <c r="AB78" s="282">
        <v>976635.23</v>
      </c>
      <c r="AC78" s="282">
        <v>92674.15</v>
      </c>
      <c r="AD78" s="282">
        <v>22024.02</v>
      </c>
      <c r="AE78" s="282">
        <v>22912.73</v>
      </c>
      <c r="AF78" s="282">
        <v>0</v>
      </c>
      <c r="AG78" s="282">
        <v>449210.71</v>
      </c>
      <c r="AH78" s="282">
        <v>0</v>
      </c>
      <c r="AI78" s="282">
        <v>0</v>
      </c>
      <c r="AJ78" s="282">
        <v>0</v>
      </c>
      <c r="AK78" s="282">
        <v>12730.91</v>
      </c>
      <c r="AL78" s="282">
        <v>7340.52</v>
      </c>
      <c r="AM78" s="282">
        <v>0</v>
      </c>
      <c r="AN78" s="282">
        <v>0</v>
      </c>
      <c r="AO78" s="282">
        <v>31318.41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154628.12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50047904.109999999</v>
      </c>
      <c r="CD78" s="282">
        <v>0</v>
      </c>
      <c r="CE78" s="25">
        <f t="shared" si="16"/>
        <v>56584912.909999996</v>
      </c>
    </row>
    <row r="79" spans="1:83" x14ac:dyDescent="0.25">
      <c r="A79" s="26" t="s">
        <v>278</v>
      </c>
      <c r="B79" s="16"/>
      <c r="C79" s="282">
        <v>0</v>
      </c>
      <c r="D79" s="282">
        <v>11217.429999999998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3134.36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814.72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-3542.8200000000015</v>
      </c>
      <c r="CD79" s="282">
        <v>0</v>
      </c>
      <c r="CE79" s="25">
        <f t="shared" si="16"/>
        <v>11623.689999999997</v>
      </c>
    </row>
    <row r="80" spans="1:83" x14ac:dyDescent="0.25">
      <c r="A80" s="26" t="s">
        <v>279</v>
      </c>
      <c r="B80" s="16"/>
      <c r="C80" s="282">
        <v>15796.53</v>
      </c>
      <c r="D80" s="282">
        <v>18950.2</v>
      </c>
      <c r="E80" s="282">
        <v>4710.45</v>
      </c>
      <c r="F80" s="282">
        <v>5632.78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11067.720000000001</v>
      </c>
      <c r="P80" s="282">
        <v>10308.200000000001</v>
      </c>
      <c r="Q80" s="282">
        <v>2121.06</v>
      </c>
      <c r="R80" s="282">
        <v>6947.65</v>
      </c>
      <c r="S80" s="282">
        <v>0</v>
      </c>
      <c r="T80" s="282">
        <v>274</v>
      </c>
      <c r="U80" s="282">
        <v>6325.4500000000007</v>
      </c>
      <c r="V80" s="282">
        <v>0</v>
      </c>
      <c r="W80" s="282">
        <v>11460.06</v>
      </c>
      <c r="X80" s="282">
        <v>1262.1899999999998</v>
      </c>
      <c r="Y80" s="282">
        <v>6274.33</v>
      </c>
      <c r="Z80" s="282">
        <v>0</v>
      </c>
      <c r="AA80" s="282">
        <v>302.45999999999998</v>
      </c>
      <c r="AB80" s="282">
        <v>4829.1900000000005</v>
      </c>
      <c r="AC80" s="282">
        <v>8630.1299999999992</v>
      </c>
      <c r="AD80" s="282">
        <v>0</v>
      </c>
      <c r="AE80" s="282">
        <v>766.98</v>
      </c>
      <c r="AF80" s="282">
        <v>0</v>
      </c>
      <c r="AG80" s="282">
        <v>23710.41</v>
      </c>
      <c r="AH80" s="282">
        <v>0</v>
      </c>
      <c r="AI80" s="282">
        <v>0</v>
      </c>
      <c r="AJ80" s="282">
        <v>0</v>
      </c>
      <c r="AK80" s="282">
        <v>744.37</v>
      </c>
      <c r="AL80" s="282">
        <v>341.49</v>
      </c>
      <c r="AM80" s="282">
        <v>0</v>
      </c>
      <c r="AN80" s="282">
        <v>0</v>
      </c>
      <c r="AO80" s="282">
        <v>18.87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9803.6299999999992</v>
      </c>
      <c r="AW80" s="282">
        <v>37762.69</v>
      </c>
      <c r="AX80" s="282">
        <v>0</v>
      </c>
      <c r="AY80" s="282">
        <v>170</v>
      </c>
      <c r="AZ80" s="282">
        <v>0</v>
      </c>
      <c r="BA80" s="282">
        <v>0</v>
      </c>
      <c r="BB80" s="282">
        <v>0</v>
      </c>
      <c r="BC80" s="282">
        <v>579.63</v>
      </c>
      <c r="BD80" s="282">
        <v>0</v>
      </c>
      <c r="BE80" s="282">
        <v>445.93</v>
      </c>
      <c r="BF80" s="282">
        <v>0</v>
      </c>
      <c r="BG80" s="282">
        <v>0</v>
      </c>
      <c r="BH80" s="282">
        <v>0</v>
      </c>
      <c r="BI80" s="282">
        <v>37.979999999999997</v>
      </c>
      <c r="BJ80" s="282">
        <v>0</v>
      </c>
      <c r="BK80" s="282">
        <v>66.17</v>
      </c>
      <c r="BL80" s="282">
        <v>14.14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1500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4318.7299999999996</v>
      </c>
      <c r="CA80" s="282">
        <v>0</v>
      </c>
      <c r="CB80" s="282">
        <v>613.6</v>
      </c>
      <c r="CC80" s="282">
        <v>10057.960000000001</v>
      </c>
      <c r="CD80" s="282">
        <v>0</v>
      </c>
      <c r="CE80" s="25">
        <f t="shared" si="16"/>
        <v>205844.98000000004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1924.42</v>
      </c>
      <c r="Q81" s="282">
        <v>0</v>
      </c>
      <c r="R81" s="282">
        <v>0</v>
      </c>
      <c r="S81" s="282">
        <v>0</v>
      </c>
      <c r="T81" s="282">
        <v>0</v>
      </c>
      <c r="U81" s="282">
        <v>135.13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1522.9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3398992.08</v>
      </c>
      <c r="CD81" s="282">
        <v>0</v>
      </c>
      <c r="CE81" s="25">
        <f t="shared" si="16"/>
        <v>3402574.5300000003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3337146.3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6"/>
        <v>3337146.3</v>
      </c>
    </row>
    <row r="83" spans="1:84" x14ac:dyDescent="0.25">
      <c r="A83" s="26" t="s">
        <v>282</v>
      </c>
      <c r="B83" s="16"/>
      <c r="C83" s="273">
        <v>14775.790000000035</v>
      </c>
      <c r="D83" s="273">
        <v>169415.49999999988</v>
      </c>
      <c r="E83" s="275">
        <v>117972.55999999998</v>
      </c>
      <c r="F83" s="275">
        <v>14087.970000000001</v>
      </c>
      <c r="G83" s="273">
        <v>0</v>
      </c>
      <c r="H83" s="273">
        <v>1310.8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12323.840000000011</v>
      </c>
      <c r="P83" s="275">
        <v>45898.209999999948</v>
      </c>
      <c r="Q83" s="275">
        <v>395.00000000000136</v>
      </c>
      <c r="R83" s="276">
        <v>2220.980000000005</v>
      </c>
      <c r="S83" s="275">
        <v>6289.2999999999956</v>
      </c>
      <c r="T83" s="273">
        <v>0</v>
      </c>
      <c r="U83" s="275">
        <v>39897.29</v>
      </c>
      <c r="V83" s="275">
        <v>0</v>
      </c>
      <c r="W83" s="273">
        <v>622.41000000000167</v>
      </c>
      <c r="X83" s="275">
        <v>13541.000000000002</v>
      </c>
      <c r="Y83" s="275">
        <v>34229.319999999963</v>
      </c>
      <c r="Z83" s="275">
        <v>0</v>
      </c>
      <c r="AA83" s="275">
        <v>5432.7100000000019</v>
      </c>
      <c r="AB83" s="275">
        <v>30725.239999999932</v>
      </c>
      <c r="AC83" s="275">
        <v>69270.240000000005</v>
      </c>
      <c r="AD83" s="275">
        <v>0</v>
      </c>
      <c r="AE83" s="275">
        <v>-4.5474735088646412E-13</v>
      </c>
      <c r="AF83" s="275">
        <v>0</v>
      </c>
      <c r="AG83" s="275">
        <v>305884.86</v>
      </c>
      <c r="AH83" s="275">
        <v>0</v>
      </c>
      <c r="AI83" s="275">
        <v>0</v>
      </c>
      <c r="AJ83" s="275">
        <v>0</v>
      </c>
      <c r="AK83" s="275">
        <v>7.9580786405131221E-13</v>
      </c>
      <c r="AL83" s="275">
        <v>98.699999999999591</v>
      </c>
      <c r="AM83" s="275">
        <v>0</v>
      </c>
      <c r="AN83" s="275">
        <v>0</v>
      </c>
      <c r="AO83" s="273">
        <v>7.9936057773011271E-13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13827.240000000025</v>
      </c>
      <c r="AW83" s="275">
        <v>0</v>
      </c>
      <c r="AX83" s="275">
        <v>0</v>
      </c>
      <c r="AY83" s="275">
        <v>6967.9199999999983</v>
      </c>
      <c r="AZ83" s="275">
        <v>0</v>
      </c>
      <c r="BA83" s="275">
        <v>0</v>
      </c>
      <c r="BB83" s="275">
        <v>0</v>
      </c>
      <c r="BC83" s="275">
        <v>1039.0300000000007</v>
      </c>
      <c r="BD83" s="275">
        <v>0</v>
      </c>
      <c r="BE83" s="275">
        <v>-667685.23</v>
      </c>
      <c r="BF83" s="275">
        <v>338283.91000000003</v>
      </c>
      <c r="BG83" s="275">
        <v>0</v>
      </c>
      <c r="BH83" s="276">
        <v>0</v>
      </c>
      <c r="BI83" s="275">
        <v>16930.109999999997</v>
      </c>
      <c r="BJ83" s="275">
        <v>0</v>
      </c>
      <c r="BK83" s="275">
        <v>64256.78</v>
      </c>
      <c r="BL83" s="275">
        <v>-5.8264504332328215E-13</v>
      </c>
      <c r="BM83" s="275">
        <v>0</v>
      </c>
      <c r="BN83" s="275">
        <v>0</v>
      </c>
      <c r="BO83" s="275">
        <v>0</v>
      </c>
      <c r="BP83" s="275">
        <v>0</v>
      </c>
      <c r="BQ83" s="275">
        <v>0</v>
      </c>
      <c r="BR83" s="275">
        <v>11116.16</v>
      </c>
      <c r="BS83" s="275">
        <v>0</v>
      </c>
      <c r="BT83" s="275">
        <v>0</v>
      </c>
      <c r="BU83" s="275">
        <v>0</v>
      </c>
      <c r="BV83" s="275">
        <v>0</v>
      </c>
      <c r="BW83" s="275">
        <v>0</v>
      </c>
      <c r="BX83" s="275">
        <v>0</v>
      </c>
      <c r="BY83" s="275">
        <v>0</v>
      </c>
      <c r="BZ83" s="275">
        <v>303.00000000000182</v>
      </c>
      <c r="CA83" s="275">
        <v>0</v>
      </c>
      <c r="CB83" s="275">
        <v>2072.8599999999992</v>
      </c>
      <c r="CC83" s="275">
        <v>21019441.660000004</v>
      </c>
      <c r="CD83" s="282">
        <v>0</v>
      </c>
      <c r="CE83" s="25">
        <f t="shared" si="16"/>
        <v>21690945.160000004</v>
      </c>
    </row>
    <row r="84" spans="1:84" x14ac:dyDescent="0.25">
      <c r="A84" s="31" t="s">
        <v>283</v>
      </c>
      <c r="B84" s="16"/>
      <c r="C84" s="273">
        <v>522.95000000000005</v>
      </c>
      <c r="D84" s="273">
        <v>5040</v>
      </c>
      <c r="E84" s="273">
        <v>451.2</v>
      </c>
      <c r="F84" s="273">
        <v>34660.199999999997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5874.68</v>
      </c>
      <c r="P84" s="273">
        <v>12990</v>
      </c>
      <c r="Q84" s="273">
        <v>0</v>
      </c>
      <c r="R84" s="273">
        <v>0</v>
      </c>
      <c r="S84" s="273">
        <v>0</v>
      </c>
      <c r="T84" s="273">
        <v>0</v>
      </c>
      <c r="U84" s="273">
        <v>16232685.969999999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781.29</v>
      </c>
      <c r="AF84" s="273">
        <v>0</v>
      </c>
      <c r="AG84" s="273">
        <v>6541.28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11026.060000000001</v>
      </c>
      <c r="AW84" s="273">
        <v>0</v>
      </c>
      <c r="AX84" s="273">
        <v>0</v>
      </c>
      <c r="AY84" s="273">
        <v>1397212.74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57.75</v>
      </c>
      <c r="BF84" s="273">
        <v>0</v>
      </c>
      <c r="BG84" s="273">
        <v>0</v>
      </c>
      <c r="BH84" s="273">
        <v>0</v>
      </c>
      <c r="BI84" s="273">
        <v>215365.88</v>
      </c>
      <c r="BJ84" s="273">
        <v>0</v>
      </c>
      <c r="BK84" s="273">
        <v>0</v>
      </c>
      <c r="BL84" s="273">
        <v>42145.8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7697.14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1741069.05</v>
      </c>
      <c r="CD84" s="282">
        <v>0</v>
      </c>
      <c r="CE84" s="25">
        <f t="shared" si="16"/>
        <v>19714121.989999998</v>
      </c>
    </row>
    <row r="85" spans="1:84" x14ac:dyDescent="0.25">
      <c r="A85" s="31" t="s">
        <v>284</v>
      </c>
      <c r="B85" s="25"/>
      <c r="C85" s="25">
        <f t="shared" ref="C85:AH85" si="17">SUM(C61:C69)-C84</f>
        <v>32850568.950000003</v>
      </c>
      <c r="D85" s="25">
        <f t="shared" si="17"/>
        <v>94744071.580000013</v>
      </c>
      <c r="E85" s="25">
        <f t="shared" si="17"/>
        <v>18589089.57</v>
      </c>
      <c r="F85" s="25">
        <f t="shared" si="17"/>
        <v>6741208.1799999997</v>
      </c>
      <c r="G85" s="25">
        <f t="shared" si="17"/>
        <v>0</v>
      </c>
      <c r="H85" s="25">
        <f t="shared" si="17"/>
        <v>450786.78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14971464.730000002</v>
      </c>
      <c r="P85" s="25">
        <f t="shared" si="17"/>
        <v>113974947.59</v>
      </c>
      <c r="Q85" s="25">
        <f t="shared" si="17"/>
        <v>3583955.38</v>
      </c>
      <c r="R85" s="25">
        <f t="shared" si="17"/>
        <v>5409302.9400000004</v>
      </c>
      <c r="S85" s="25">
        <f t="shared" si="17"/>
        <v>-213336.13999999972</v>
      </c>
      <c r="T85" s="25">
        <f t="shared" si="17"/>
        <v>2479117.6199999996</v>
      </c>
      <c r="U85" s="25">
        <f t="shared" si="17"/>
        <v>32718833.910000004</v>
      </c>
      <c r="V85" s="25">
        <f t="shared" si="17"/>
        <v>0</v>
      </c>
      <c r="W85" s="25">
        <f t="shared" si="17"/>
        <v>3448011.4000000004</v>
      </c>
      <c r="X85" s="25">
        <f t="shared" si="17"/>
        <v>6744167.6799999997</v>
      </c>
      <c r="Y85" s="25">
        <f t="shared" si="17"/>
        <v>19002599.280000001</v>
      </c>
      <c r="Z85" s="25">
        <f t="shared" si="17"/>
        <v>0</v>
      </c>
      <c r="AA85" s="25">
        <f t="shared" si="17"/>
        <v>2728071.4899999998</v>
      </c>
      <c r="AB85" s="25">
        <f t="shared" si="17"/>
        <v>62922195.899999991</v>
      </c>
      <c r="AC85" s="25">
        <f t="shared" si="17"/>
        <v>8669590.0999999996</v>
      </c>
      <c r="AD85" s="25">
        <f t="shared" si="17"/>
        <v>1553037.6300000001</v>
      </c>
      <c r="AE85" s="25">
        <f t="shared" si="17"/>
        <v>1584804.9000000001</v>
      </c>
      <c r="AF85" s="25">
        <f t="shared" si="17"/>
        <v>0</v>
      </c>
      <c r="AG85" s="25">
        <f t="shared" si="17"/>
        <v>37615038.049999997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0</v>
      </c>
      <c r="AK85" s="25">
        <f t="shared" si="18"/>
        <v>984285.38</v>
      </c>
      <c r="AL85" s="25">
        <f t="shared" si="18"/>
        <v>492547.96</v>
      </c>
      <c r="AM85" s="25">
        <f t="shared" si="18"/>
        <v>0</v>
      </c>
      <c r="AN85" s="25">
        <f t="shared" si="18"/>
        <v>0</v>
      </c>
      <c r="AO85" s="25">
        <f t="shared" si="18"/>
        <v>501258.85000000003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12108188.629999999</v>
      </c>
      <c r="AW85" s="25">
        <f t="shared" si="18"/>
        <v>3715462.3100000005</v>
      </c>
      <c r="AX85" s="25">
        <f t="shared" si="18"/>
        <v>0</v>
      </c>
      <c r="AY85" s="25">
        <f t="shared" si="18"/>
        <v>227865.57999999984</v>
      </c>
      <c r="AZ85" s="25">
        <f t="shared" si="18"/>
        <v>0</v>
      </c>
      <c r="BA85" s="25">
        <f t="shared" si="18"/>
        <v>130736.10000000009</v>
      </c>
      <c r="BB85" s="25">
        <f t="shared" si="18"/>
        <v>0</v>
      </c>
      <c r="BC85" s="25">
        <f t="shared" si="18"/>
        <v>365806.57999999996</v>
      </c>
      <c r="BD85" s="25">
        <f t="shared" si="18"/>
        <v>0</v>
      </c>
      <c r="BE85" s="25">
        <f t="shared" si="18"/>
        <v>1889112.6</v>
      </c>
      <c r="BF85" s="25">
        <f t="shared" si="18"/>
        <v>1615662.3800000004</v>
      </c>
      <c r="BG85" s="25">
        <f t="shared" si="18"/>
        <v>0</v>
      </c>
      <c r="BH85" s="25">
        <f t="shared" si="18"/>
        <v>0</v>
      </c>
      <c r="BI85" s="25">
        <f t="shared" si="18"/>
        <v>324050.5399999998</v>
      </c>
      <c r="BJ85" s="25">
        <f t="shared" si="18"/>
        <v>0</v>
      </c>
      <c r="BK85" s="25">
        <f t="shared" si="18"/>
        <v>700750.64</v>
      </c>
      <c r="BL85" s="25">
        <f t="shared" si="18"/>
        <v>351891.95000000007</v>
      </c>
      <c r="BM85" s="25">
        <f t="shared" si="18"/>
        <v>0</v>
      </c>
      <c r="BN85" s="25">
        <f t="shared" si="18"/>
        <v>0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-49029.990000000005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-3550843.36</v>
      </c>
      <c r="CA85" s="25">
        <f t="shared" si="19"/>
        <v>0</v>
      </c>
      <c r="CB85" s="25">
        <f t="shared" si="19"/>
        <v>-286300.54999999993</v>
      </c>
      <c r="CC85" s="25">
        <f t="shared" si="19"/>
        <v>83838387.280000001</v>
      </c>
      <c r="CD85" s="25">
        <f t="shared" si="19"/>
        <v>0</v>
      </c>
      <c r="CE85" s="25">
        <f t="shared" si="16"/>
        <v>573927360.39999998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68021209.049999997</v>
      </c>
      <c r="D87" s="273">
        <v>189763053</v>
      </c>
      <c r="E87" s="273">
        <v>23134617</v>
      </c>
      <c r="F87" s="273">
        <v>13018959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21340094</v>
      </c>
      <c r="P87" s="273">
        <v>315585239.00999999</v>
      </c>
      <c r="Q87" s="273">
        <v>2372778</v>
      </c>
      <c r="R87" s="273">
        <v>8697064</v>
      </c>
      <c r="S87" s="273">
        <v>0</v>
      </c>
      <c r="T87" s="273">
        <v>9400692</v>
      </c>
      <c r="U87" s="273">
        <v>49684858</v>
      </c>
      <c r="V87" s="273">
        <v>0</v>
      </c>
      <c r="W87" s="273">
        <v>7465360.0099999998</v>
      </c>
      <c r="X87" s="273">
        <v>31502583.16</v>
      </c>
      <c r="Y87" s="273">
        <v>31955007.050000001</v>
      </c>
      <c r="Z87" s="273">
        <v>0</v>
      </c>
      <c r="AA87" s="273">
        <v>2861635.01</v>
      </c>
      <c r="AB87" s="273">
        <v>81162554.859999999</v>
      </c>
      <c r="AC87" s="273">
        <v>20123866</v>
      </c>
      <c r="AD87" s="273">
        <v>8430228</v>
      </c>
      <c r="AE87" s="273">
        <v>5850842</v>
      </c>
      <c r="AF87" s="273">
        <v>0</v>
      </c>
      <c r="AG87" s="273">
        <v>38261259</v>
      </c>
      <c r="AH87" s="273">
        <v>0</v>
      </c>
      <c r="AI87" s="273">
        <v>0</v>
      </c>
      <c r="AJ87" s="273">
        <v>0</v>
      </c>
      <c r="AK87" s="273">
        <v>4879099</v>
      </c>
      <c r="AL87" s="273">
        <v>2256950</v>
      </c>
      <c r="AM87" s="273">
        <v>0</v>
      </c>
      <c r="AN87" s="273">
        <v>0</v>
      </c>
      <c r="AO87" s="273">
        <v>47385.91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8110994.0199999996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943926327.0799998</v>
      </c>
    </row>
    <row r="88" spans="1:84" x14ac:dyDescent="0.25">
      <c r="A88" s="31" t="s">
        <v>287</v>
      </c>
      <c r="B88" s="16"/>
      <c r="C88" s="273">
        <v>119065</v>
      </c>
      <c r="D88" s="273">
        <v>210864667</v>
      </c>
      <c r="E88" s="273">
        <v>9778123</v>
      </c>
      <c r="F88" s="273">
        <v>247383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9514667</v>
      </c>
      <c r="P88" s="273">
        <v>266802251.69999999</v>
      </c>
      <c r="Q88" s="273">
        <v>7783850.0099999998</v>
      </c>
      <c r="R88" s="273">
        <v>15238389</v>
      </c>
      <c r="S88" s="273">
        <v>0</v>
      </c>
      <c r="T88" s="273">
        <v>602442</v>
      </c>
      <c r="U88" s="273">
        <v>71161688</v>
      </c>
      <c r="V88" s="273">
        <v>0</v>
      </c>
      <c r="W88" s="273">
        <v>20741645.149999999</v>
      </c>
      <c r="X88" s="273">
        <v>89144319.729999989</v>
      </c>
      <c r="Y88" s="273">
        <v>122181513.99000001</v>
      </c>
      <c r="Z88" s="273">
        <v>0</v>
      </c>
      <c r="AA88" s="273">
        <v>2767804</v>
      </c>
      <c r="AB88" s="273">
        <v>234646544.63999999</v>
      </c>
      <c r="AC88" s="273">
        <v>6208886</v>
      </c>
      <c r="AD88" s="273">
        <v>160501</v>
      </c>
      <c r="AE88" s="273">
        <v>698178</v>
      </c>
      <c r="AF88" s="273">
        <v>0</v>
      </c>
      <c r="AG88" s="273">
        <v>170080245.65000001</v>
      </c>
      <c r="AH88" s="273">
        <v>0</v>
      </c>
      <c r="AI88" s="273">
        <v>0</v>
      </c>
      <c r="AJ88" s="273">
        <v>0</v>
      </c>
      <c r="AK88" s="273">
        <v>426244</v>
      </c>
      <c r="AL88" s="273">
        <v>225020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64444030.969999999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1303837458.8400002</v>
      </c>
    </row>
    <row r="89" spans="1:84" x14ac:dyDescent="0.25">
      <c r="A89" s="21" t="s">
        <v>288</v>
      </c>
      <c r="B89" s="16"/>
      <c r="C89" s="25">
        <f t="shared" ref="C89:AV89" si="21">C87+C88</f>
        <v>68140274.049999997</v>
      </c>
      <c r="D89" s="25">
        <f t="shared" si="21"/>
        <v>400627720</v>
      </c>
      <c r="E89" s="25">
        <f t="shared" si="21"/>
        <v>32912740</v>
      </c>
      <c r="F89" s="25">
        <f t="shared" si="21"/>
        <v>13266342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30854761</v>
      </c>
      <c r="P89" s="25">
        <f t="shared" si="21"/>
        <v>582387490.71000004</v>
      </c>
      <c r="Q89" s="25">
        <f t="shared" si="21"/>
        <v>10156628.01</v>
      </c>
      <c r="R89" s="25">
        <f t="shared" si="21"/>
        <v>23935453</v>
      </c>
      <c r="S89" s="25">
        <f t="shared" si="21"/>
        <v>0</v>
      </c>
      <c r="T89" s="25">
        <f t="shared" si="21"/>
        <v>10003134</v>
      </c>
      <c r="U89" s="25">
        <f t="shared" si="21"/>
        <v>120846546</v>
      </c>
      <c r="V89" s="25">
        <f t="shared" si="21"/>
        <v>0</v>
      </c>
      <c r="W89" s="25">
        <f t="shared" si="21"/>
        <v>28207005.159999996</v>
      </c>
      <c r="X89" s="25">
        <f t="shared" si="21"/>
        <v>120646902.88999999</v>
      </c>
      <c r="Y89" s="25">
        <f t="shared" si="21"/>
        <v>154136521.04000002</v>
      </c>
      <c r="Z89" s="25">
        <f t="shared" si="21"/>
        <v>0</v>
      </c>
      <c r="AA89" s="25">
        <f t="shared" si="21"/>
        <v>5629439.0099999998</v>
      </c>
      <c r="AB89" s="25">
        <f t="shared" si="21"/>
        <v>315809099.5</v>
      </c>
      <c r="AC89" s="25">
        <f t="shared" si="21"/>
        <v>26332752</v>
      </c>
      <c r="AD89" s="25">
        <f t="shared" si="21"/>
        <v>8590729</v>
      </c>
      <c r="AE89" s="25">
        <f t="shared" si="21"/>
        <v>6549020</v>
      </c>
      <c r="AF89" s="25">
        <f t="shared" si="21"/>
        <v>0</v>
      </c>
      <c r="AG89" s="25">
        <f t="shared" si="21"/>
        <v>208341504.65000001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5305343</v>
      </c>
      <c r="AL89" s="25">
        <f t="shared" si="21"/>
        <v>2481970</v>
      </c>
      <c r="AM89" s="25">
        <f t="shared" si="21"/>
        <v>0</v>
      </c>
      <c r="AN89" s="25">
        <f t="shared" si="21"/>
        <v>0</v>
      </c>
      <c r="AO89" s="25">
        <f t="shared" si="21"/>
        <v>47385.91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72555024.989999995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2247763785.9199996</v>
      </c>
    </row>
    <row r="90" spans="1:84" x14ac:dyDescent="0.25">
      <c r="A90" s="31" t="s">
        <v>289</v>
      </c>
      <c r="B90" s="25"/>
      <c r="C90" s="273">
        <v>35952.199999999997</v>
      </c>
      <c r="D90" s="273">
        <v>40195.800000000003</v>
      </c>
      <c r="E90" s="273">
        <v>18076.900000000001</v>
      </c>
      <c r="F90" s="273">
        <v>19274.099999999999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17218</v>
      </c>
      <c r="O90" s="273">
        <v>0</v>
      </c>
      <c r="P90" s="273">
        <v>23074.9</v>
      </c>
      <c r="Q90" s="273">
        <v>0</v>
      </c>
      <c r="R90" s="273">
        <v>0</v>
      </c>
      <c r="S90" s="273">
        <v>0</v>
      </c>
      <c r="T90" s="273">
        <v>0</v>
      </c>
      <c r="U90" s="273">
        <v>13341</v>
      </c>
      <c r="V90" s="273">
        <v>0</v>
      </c>
      <c r="W90" s="273">
        <v>3777</v>
      </c>
      <c r="X90" s="273">
        <v>0</v>
      </c>
      <c r="Y90" s="273">
        <v>22884</v>
      </c>
      <c r="Z90" s="273">
        <v>0</v>
      </c>
      <c r="AA90" s="273">
        <v>9995</v>
      </c>
      <c r="AB90" s="273">
        <v>3454</v>
      </c>
      <c r="AC90" s="273">
        <v>18076.900000000001</v>
      </c>
      <c r="AD90" s="273">
        <v>0</v>
      </c>
      <c r="AE90" s="273">
        <v>0</v>
      </c>
      <c r="AF90" s="273">
        <v>0</v>
      </c>
      <c r="AG90" s="273">
        <v>13567.4</v>
      </c>
      <c r="AH90" s="273">
        <v>0</v>
      </c>
      <c r="AI90" s="273">
        <v>0</v>
      </c>
      <c r="AJ90" s="273">
        <v>18076.900000000001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11916</v>
      </c>
      <c r="AW90" s="273">
        <v>0</v>
      </c>
      <c r="AX90" s="273">
        <v>0</v>
      </c>
      <c r="AY90" s="273">
        <v>32265.1</v>
      </c>
      <c r="AZ90" s="273">
        <v>0</v>
      </c>
      <c r="BA90" s="273">
        <v>0</v>
      </c>
      <c r="BB90" s="273">
        <v>0</v>
      </c>
      <c r="BC90" s="273">
        <v>0</v>
      </c>
      <c r="BD90" s="273">
        <v>12247</v>
      </c>
      <c r="BE90" s="273">
        <v>230901.76999999996</v>
      </c>
      <c r="BF90" s="273">
        <v>18167</v>
      </c>
      <c r="BG90" s="273">
        <v>0</v>
      </c>
      <c r="BH90" s="273">
        <v>21889.4</v>
      </c>
      <c r="BI90" s="273">
        <v>0</v>
      </c>
      <c r="BJ90" s="273">
        <v>0</v>
      </c>
      <c r="BK90" s="273">
        <v>0</v>
      </c>
      <c r="BL90" s="273">
        <v>26330</v>
      </c>
      <c r="BM90" s="273">
        <v>0</v>
      </c>
      <c r="BN90" s="273">
        <v>26367.4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8975</v>
      </c>
      <c r="BU90" s="273">
        <v>0</v>
      </c>
      <c r="BV90" s="273">
        <v>0</v>
      </c>
      <c r="BW90" s="273">
        <v>0</v>
      </c>
      <c r="BX90" s="273">
        <v>0</v>
      </c>
      <c r="BY90" s="273">
        <v>0</v>
      </c>
      <c r="BZ90" s="273">
        <v>0</v>
      </c>
      <c r="CA90" s="273">
        <v>0</v>
      </c>
      <c r="CB90" s="273">
        <v>0</v>
      </c>
      <c r="CC90" s="273">
        <v>19009.100000000002</v>
      </c>
      <c r="CD90" s="224" t="s">
        <v>247</v>
      </c>
      <c r="CE90" s="25">
        <f t="shared" si="20"/>
        <v>665031.87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4286.4245609702821</v>
      </c>
      <c r="D91" s="273">
        <v>44807.969649251114</v>
      </c>
      <c r="E91" s="273">
        <v>58351.413025102338</v>
      </c>
      <c r="F91" s="273">
        <v>7846.0474541500062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2951.6027277303424</v>
      </c>
      <c r="P91" s="273">
        <v>12514.395707053918</v>
      </c>
      <c r="Q91" s="273">
        <v>14.406667363162343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16244.840513253996</v>
      </c>
      <c r="AH91" s="273">
        <v>0</v>
      </c>
      <c r="AI91" s="273">
        <v>7764.8996951248464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f>AZ59</f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154782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7858.6838999193651</v>
      </c>
      <c r="D92" s="273">
        <v>1750.7924569460836</v>
      </c>
      <c r="E92" s="273">
        <v>20554.429016060738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2231.4523066615247</v>
      </c>
      <c r="P92" s="273">
        <v>9691.5629204598135</v>
      </c>
      <c r="Q92" s="273">
        <v>2719.5534312637064</v>
      </c>
      <c r="R92" s="273">
        <v>188.82235025105857</v>
      </c>
      <c r="S92" s="273">
        <v>4237.1084284784956</v>
      </c>
      <c r="T92" s="273">
        <v>380.43517858464509</v>
      </c>
      <c r="U92" s="273">
        <v>4150.6036079201276</v>
      </c>
      <c r="V92" s="273">
        <v>2473.2937404806144</v>
      </c>
      <c r="W92" s="273">
        <v>1189.6738225177533</v>
      </c>
      <c r="X92" s="273">
        <v>1395.704120944401</v>
      </c>
      <c r="Y92" s="273">
        <v>5891.8619314175749</v>
      </c>
      <c r="Z92" s="273">
        <v>0</v>
      </c>
      <c r="AA92" s="273">
        <v>512.75034766451256</v>
      </c>
      <c r="AB92" s="273">
        <v>3001.8567972794522</v>
      </c>
      <c r="AC92" s="273">
        <v>1493.1383139926686</v>
      </c>
      <c r="AD92" s="273">
        <v>0</v>
      </c>
      <c r="AE92" s="273">
        <v>600.1853275837218</v>
      </c>
      <c r="AF92" s="273">
        <v>0</v>
      </c>
      <c r="AG92" s="273">
        <v>4993.3279888435727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44076.764012730171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f t="shared" si="20"/>
        <v>119392</v>
      </c>
      <c r="CF92" s="16"/>
    </row>
    <row r="93" spans="1:84" x14ac:dyDescent="0.25">
      <c r="A93" s="21" t="s">
        <v>292</v>
      </c>
      <c r="B93" s="16"/>
      <c r="C93" s="273">
        <v>82048.342319425399</v>
      </c>
      <c r="D93" s="273">
        <v>229134.99532237626</v>
      </c>
      <c r="E93" s="273">
        <v>412346.60835867282</v>
      </c>
      <c r="F93" s="273">
        <v>28470.059547140889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74984.791766250244</v>
      </c>
      <c r="P93" s="273">
        <v>331345.03687630774</v>
      </c>
      <c r="Q93" s="273">
        <v>119917.47034284717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42025.554849083434</v>
      </c>
      <c r="X93" s="273">
        <v>0</v>
      </c>
      <c r="Y93" s="273">
        <v>98326.291769181378</v>
      </c>
      <c r="Z93" s="273">
        <v>6484.3304211374216</v>
      </c>
      <c r="AA93" s="273">
        <v>21305.973307642143</v>
      </c>
      <c r="AB93" s="273">
        <v>0</v>
      </c>
      <c r="AC93" s="273">
        <v>0</v>
      </c>
      <c r="AD93" s="273">
        <v>6148.348214465118</v>
      </c>
      <c r="AE93" s="273">
        <v>0</v>
      </c>
      <c r="AF93" s="273">
        <v>0</v>
      </c>
      <c r="AG93" s="273">
        <v>252509.09969914152</v>
      </c>
      <c r="AH93" s="273">
        <v>0</v>
      </c>
      <c r="AI93" s="273">
        <v>51129.081166889533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37926.656039440022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1794102.6400000013</v>
      </c>
      <c r="CF93" s="25">
        <f>BA59</f>
        <v>0</v>
      </c>
    </row>
    <row r="94" spans="1:84" x14ac:dyDescent="0.25">
      <c r="A94" s="21" t="s">
        <v>293</v>
      </c>
      <c r="B94" s="16"/>
      <c r="C94" s="277">
        <v>115</v>
      </c>
      <c r="D94" s="277">
        <v>104</v>
      </c>
      <c r="E94" s="277">
        <v>41</v>
      </c>
      <c r="F94" s="277">
        <v>35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41</v>
      </c>
      <c r="P94" s="274">
        <v>73</v>
      </c>
      <c r="Q94" s="274">
        <v>15</v>
      </c>
      <c r="R94" s="274">
        <v>43</v>
      </c>
      <c r="S94" s="278">
        <v>0</v>
      </c>
      <c r="T94" s="278">
        <v>5</v>
      </c>
      <c r="U94" s="279">
        <v>19</v>
      </c>
      <c r="V94" s="274">
        <v>0</v>
      </c>
      <c r="W94" s="274">
        <v>0</v>
      </c>
      <c r="X94" s="274">
        <v>3</v>
      </c>
      <c r="Y94" s="274">
        <v>5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69</v>
      </c>
      <c r="AH94" s="274">
        <v>0</v>
      </c>
      <c r="AI94" s="274">
        <v>0</v>
      </c>
      <c r="AJ94" s="274">
        <v>0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130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698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99210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306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1374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1059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287" t="s">
        <v>1373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322</v>
      </c>
      <c r="B115" s="35" t="s">
        <v>299</v>
      </c>
      <c r="C115" s="292"/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/>
      <c r="D120" s="16"/>
      <c r="E120" s="16"/>
    </row>
    <row r="121" spans="1:5" x14ac:dyDescent="0.25">
      <c r="A121" s="16" t="s">
        <v>327</v>
      </c>
      <c r="B121" s="35" t="s">
        <v>299</v>
      </c>
      <c r="C121" s="292"/>
      <c r="D121" s="16"/>
      <c r="E121" s="16"/>
    </row>
    <row r="122" spans="1:5" x14ac:dyDescent="0.25">
      <c r="A122" s="16" t="s">
        <v>328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4">
        <v>11443</v>
      </c>
      <c r="D127" s="295">
        <v>55737</v>
      </c>
      <c r="E127" s="16"/>
    </row>
    <row r="128" spans="1:5" x14ac:dyDescent="0.25">
      <c r="A128" s="16" t="s">
        <v>333</v>
      </c>
      <c r="B128" s="35" t="s">
        <v>299</v>
      </c>
      <c r="C128" s="294"/>
      <c r="D128" s="295"/>
      <c r="E128" s="16"/>
    </row>
    <row r="129" spans="1:5" x14ac:dyDescent="0.25">
      <c r="A129" s="16" t="s">
        <v>334</v>
      </c>
      <c r="B129" s="35" t="s">
        <v>299</v>
      </c>
      <c r="C129" s="292"/>
      <c r="D129" s="295"/>
      <c r="E129" s="16"/>
    </row>
    <row r="130" spans="1:5" x14ac:dyDescent="0.25">
      <c r="A130" s="16" t="s">
        <v>335</v>
      </c>
      <c r="B130" s="35" t="s">
        <v>299</v>
      </c>
      <c r="C130" s="292">
        <v>1684</v>
      </c>
      <c r="D130" s="295">
        <v>2141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66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124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6">
        <v>34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/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54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4"/>
      <c r="D139" s="16"/>
      <c r="E139" s="16"/>
    </row>
    <row r="140" spans="1:5" x14ac:dyDescent="0.25">
      <c r="A140" s="16" t="s">
        <v>344</v>
      </c>
      <c r="B140" s="35"/>
      <c r="C140" s="292"/>
      <c r="D140" s="16"/>
      <c r="E140" s="16"/>
    </row>
    <row r="141" spans="1:5" x14ac:dyDescent="0.25">
      <c r="A141" s="16" t="s">
        <v>334</v>
      </c>
      <c r="B141" s="35" t="s">
        <v>299</v>
      </c>
      <c r="C141" s="292"/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72</v>
      </c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f>SUM(C132:C142)</f>
        <v>350</v>
      </c>
    </row>
    <row r="144" spans="1:5" x14ac:dyDescent="0.25">
      <c r="A144" s="16" t="s">
        <v>347</v>
      </c>
      <c r="B144" s="35" t="s">
        <v>299</v>
      </c>
      <c r="C144" s="294">
        <v>412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5760.7710274269539</v>
      </c>
      <c r="C154" s="295">
        <v>2244.0682167098694</v>
      </c>
      <c r="D154" s="295">
        <v>3438.1607558631767</v>
      </c>
      <c r="E154" s="25">
        <f>SUM(B154:D154)</f>
        <v>11443</v>
      </c>
    </row>
    <row r="155" spans="1:6" x14ac:dyDescent="0.25">
      <c r="A155" s="16" t="s">
        <v>241</v>
      </c>
      <c r="B155" s="295">
        <v>28059.782815319068</v>
      </c>
      <c r="C155" s="295">
        <v>10930.492894761686</v>
      </c>
      <c r="D155" s="295">
        <v>16746.724289919246</v>
      </c>
      <c r="E155" s="25">
        <f>SUM(B155:D155)</f>
        <v>55737</v>
      </c>
    </row>
    <row r="156" spans="1:6" x14ac:dyDescent="0.25">
      <c r="A156" s="16" t="s">
        <v>354</v>
      </c>
      <c r="B156" s="295">
        <v>15846</v>
      </c>
      <c r="C156" s="295">
        <v>6019</v>
      </c>
      <c r="D156" s="295">
        <v>12583</v>
      </c>
      <c r="E156" s="25">
        <f>SUM(B156:D156)</f>
        <v>34448</v>
      </c>
    </row>
    <row r="157" spans="1:6" x14ac:dyDescent="0.25">
      <c r="A157" s="16" t="s">
        <v>286</v>
      </c>
      <c r="B157" s="295">
        <v>504224868.72000003</v>
      </c>
      <c r="C157" s="295">
        <v>191408014.84</v>
      </c>
      <c r="D157" s="295">
        <v>248293443.52000001</v>
      </c>
      <c r="E157" s="25">
        <f>SUM(B157:D157)</f>
        <v>943926327.08000004</v>
      </c>
      <c r="F157" s="14"/>
    </row>
    <row r="158" spans="1:6" x14ac:dyDescent="0.25">
      <c r="A158" s="16" t="s">
        <v>287</v>
      </c>
      <c r="B158" s="295">
        <v>622864930.77999997</v>
      </c>
      <c r="C158" s="295">
        <v>247948300.22</v>
      </c>
      <c r="D158" s="295">
        <v>433024227.83999997</v>
      </c>
      <c r="E158" s="25">
        <f>SUM(B158:D158)</f>
        <v>1303837458.8399999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354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354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12024842.560000001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-1235.95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16718533.18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6496168.3099999996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78959.929999999993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35317268.030000001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955404.64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2049445.3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3004849.94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4953499.7300000004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4953499.7300000004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242243.63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2962265.37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440309.16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3644818.16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/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6732521.7599999998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6732521.7599999998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2">
        <v>28714498.920000002</v>
      </c>
      <c r="C211" s="292">
        <v>0</v>
      </c>
      <c r="D211" s="295">
        <v>159259.25</v>
      </c>
      <c r="E211" s="25">
        <f t="shared" ref="E211:E219" si="22">SUM(B211:C211)-D211</f>
        <v>28555239.670000002</v>
      </c>
    </row>
    <row r="212" spans="1:5" x14ac:dyDescent="0.25">
      <c r="A212" s="16" t="s">
        <v>389</v>
      </c>
      <c r="B212" s="292">
        <v>1084671.21</v>
      </c>
      <c r="C212" s="292">
        <v>0</v>
      </c>
      <c r="D212" s="295">
        <v>0</v>
      </c>
      <c r="E212" s="25">
        <f t="shared" si="22"/>
        <v>1084671.21</v>
      </c>
    </row>
    <row r="213" spans="1:5" x14ac:dyDescent="0.25">
      <c r="A213" s="16" t="s">
        <v>390</v>
      </c>
      <c r="B213" s="292">
        <v>137019783.03999999</v>
      </c>
      <c r="C213" s="292">
        <v>5140643.51</v>
      </c>
      <c r="D213" s="295">
        <v>0</v>
      </c>
      <c r="E213" s="25">
        <f t="shared" si="22"/>
        <v>142160426.54999998</v>
      </c>
    </row>
    <row r="214" spans="1:5" x14ac:dyDescent="0.25">
      <c r="A214" s="16" t="s">
        <v>392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393</v>
      </c>
      <c r="B215" s="292">
        <v>5518644.0599999996</v>
      </c>
      <c r="C215" s="292">
        <v>17503.71</v>
      </c>
      <c r="D215" s="295">
        <v>0</v>
      </c>
      <c r="E215" s="25">
        <f t="shared" si="22"/>
        <v>5536147.7699999996</v>
      </c>
    </row>
    <row r="216" spans="1:5" x14ac:dyDescent="0.25">
      <c r="A216" s="16" t="s">
        <v>394</v>
      </c>
      <c r="B216" s="292">
        <v>83170861.489999995</v>
      </c>
      <c r="C216" s="292">
        <v>7080537.1900000004</v>
      </c>
      <c r="D216" s="295">
        <v>101050.06999999999</v>
      </c>
      <c r="E216" s="25">
        <f t="shared" si="22"/>
        <v>90150348.609999999</v>
      </c>
    </row>
    <row r="217" spans="1:5" x14ac:dyDescent="0.25">
      <c r="A217" s="16" t="s">
        <v>395</v>
      </c>
      <c r="B217" s="292">
        <v>0</v>
      </c>
      <c r="C217" s="292">
        <v>0</v>
      </c>
      <c r="D217" s="295"/>
      <c r="E217" s="25">
        <f t="shared" si="22"/>
        <v>0</v>
      </c>
    </row>
    <row r="218" spans="1:5" x14ac:dyDescent="0.25">
      <c r="A218" s="16" t="s">
        <v>396</v>
      </c>
      <c r="B218" s="292">
        <v>354600</v>
      </c>
      <c r="C218" s="292">
        <v>0</v>
      </c>
      <c r="D218" s="295">
        <v>0</v>
      </c>
      <c r="E218" s="25">
        <f t="shared" si="22"/>
        <v>354600</v>
      </c>
    </row>
    <row r="219" spans="1:5" x14ac:dyDescent="0.25">
      <c r="A219" s="16" t="s">
        <v>397</v>
      </c>
      <c r="B219" s="292">
        <v>1669924.66</v>
      </c>
      <c r="C219" s="292">
        <v>15476619.74</v>
      </c>
      <c r="D219" s="295">
        <v>10307794.439999999</v>
      </c>
      <c r="E219" s="25">
        <f t="shared" si="22"/>
        <v>6838749.959999999</v>
      </c>
    </row>
    <row r="220" spans="1:5" x14ac:dyDescent="0.25">
      <c r="A220" s="16" t="s">
        <v>229</v>
      </c>
      <c r="B220" s="25">
        <f>SUM(B211:B219)</f>
        <v>257532983.37999997</v>
      </c>
      <c r="C220" s="225">
        <f>SUM(C211:C219)</f>
        <v>27715304.149999999</v>
      </c>
      <c r="D220" s="25">
        <f>SUM(D211:D219)</f>
        <v>10568103.76</v>
      </c>
      <c r="E220" s="25">
        <f>SUM(E211:E219)</f>
        <v>274680183.76999998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2">
        <v>551283</v>
      </c>
      <c r="C225" s="292">
        <v>75501.399999999994</v>
      </c>
      <c r="D225" s="295">
        <v>0</v>
      </c>
      <c r="E225" s="25">
        <f t="shared" ref="E225:E232" si="23">SUM(B225:C225)-D225</f>
        <v>626784.4</v>
      </c>
    </row>
    <row r="226" spans="1:6" x14ac:dyDescent="0.25">
      <c r="A226" s="16" t="s">
        <v>390</v>
      </c>
      <c r="B226" s="292">
        <v>31808762.960000001</v>
      </c>
      <c r="C226" s="292">
        <v>4332614.32</v>
      </c>
      <c r="D226" s="295">
        <v>0</v>
      </c>
      <c r="E226" s="25">
        <f t="shared" si="23"/>
        <v>36141377.280000001</v>
      </c>
    </row>
    <row r="227" spans="1:6" x14ac:dyDescent="0.25">
      <c r="A227" s="16" t="s">
        <v>392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393</v>
      </c>
      <c r="B228" s="292">
        <v>1844682.47</v>
      </c>
      <c r="C228" s="292">
        <v>444812.07</v>
      </c>
      <c r="D228" s="295">
        <v>0</v>
      </c>
      <c r="E228" s="25">
        <f t="shared" si="23"/>
        <v>2289494.54</v>
      </c>
    </row>
    <row r="229" spans="1:6" x14ac:dyDescent="0.25">
      <c r="A229" s="16" t="s">
        <v>394</v>
      </c>
      <c r="B229" s="292">
        <v>51011321.670000002</v>
      </c>
      <c r="C229" s="292">
        <v>6514860.8399999999</v>
      </c>
      <c r="D229" s="295">
        <v>97787.4</v>
      </c>
      <c r="E229" s="25">
        <f t="shared" si="23"/>
        <v>57428395.110000007</v>
      </c>
    </row>
    <row r="230" spans="1:6" x14ac:dyDescent="0.25">
      <c r="A230" s="16" t="s">
        <v>395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396</v>
      </c>
      <c r="B231" s="292">
        <v>297483.37</v>
      </c>
      <c r="C231" s="292">
        <v>24241.65</v>
      </c>
      <c r="D231" s="295">
        <v>0</v>
      </c>
      <c r="E231" s="25">
        <f t="shared" si="23"/>
        <v>321725.02</v>
      </c>
    </row>
    <row r="232" spans="1:6" x14ac:dyDescent="0.25">
      <c r="A232" s="16" t="s">
        <v>397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85513533.469999999</v>
      </c>
      <c r="C233" s="225">
        <f>SUM(C224:C232)</f>
        <v>11392030.280000001</v>
      </c>
      <c r="D233" s="25">
        <f>SUM(D224:D232)</f>
        <v>97787.4</v>
      </c>
      <c r="E233" s="25">
        <f>SUM(E224:E232)</f>
        <v>96807776.350000009</v>
      </c>
    </row>
    <row r="234" spans="1:6" x14ac:dyDescent="0.25">
      <c r="A234" s="16"/>
      <c r="B234" s="16"/>
      <c r="C234" s="22"/>
      <c r="D234" s="16"/>
      <c r="E234" s="16"/>
      <c r="F234" s="11">
        <f>E220-E233</f>
        <v>177872407.41999996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5" t="s">
        <v>400</v>
      </c>
      <c r="C236" s="345"/>
      <c r="D236" s="30"/>
      <c r="E236" s="30"/>
    </row>
    <row r="237" spans="1:6" x14ac:dyDescent="0.25">
      <c r="A237" s="43" t="s">
        <v>400</v>
      </c>
      <c r="B237" s="30"/>
      <c r="C237" s="292">
        <v>10129310.58</v>
      </c>
      <c r="D237" s="32">
        <f>C237</f>
        <v>10129310.58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847315471.12013233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330065838.27313006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13302621.09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91407517.644390419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/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390200131.36234713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1672291579.4899998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7679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6450288.4800000004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15388275.539999999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21838564.02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10787107.349999998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-0.06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10787107.289999997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1715046561.3799996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280291563.77999997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201350872.68999997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640586.44999999995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9578124.6099999994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2691284.45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91850686.599999994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28555239.670000002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1084671.21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142160426.55000001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97727540.280000001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354600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4797706.0599999996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274680183.77000004</v>
      </c>
      <c r="E291" s="16"/>
    </row>
    <row r="292" spans="1:5" x14ac:dyDescent="0.25">
      <c r="A292" s="16" t="s">
        <v>439</v>
      </c>
      <c r="B292" s="35" t="s">
        <v>299</v>
      </c>
      <c r="C292" s="292">
        <v>96807776.349999994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177872407.42000005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26974925.57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26974925.57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296698019.59000003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296698019.59000003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/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27031483.530000001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139105640.88999999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/>
      <c r="D317" s="16"/>
      <c r="E317" s="16"/>
    </row>
    <row r="318" spans="1:6" x14ac:dyDescent="0.25">
      <c r="A318" s="16" t="s">
        <v>459</v>
      </c>
      <c r="B318" s="35" t="s">
        <v>299</v>
      </c>
      <c r="C318" s="292"/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66102.460000000006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800000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167003226.88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/>
      <c r="D326" s="16"/>
      <c r="E326" s="16"/>
    </row>
    <row r="327" spans="1:5" x14ac:dyDescent="0.25">
      <c r="A327" s="16" t="s">
        <v>468</v>
      </c>
      <c r="B327" s="35" t="s">
        <v>299</v>
      </c>
      <c r="C327" s="292"/>
      <c r="D327" s="16"/>
      <c r="E327" s="16"/>
    </row>
    <row r="328" spans="1:5" x14ac:dyDescent="0.25">
      <c r="A328" s="16" t="s">
        <v>469</v>
      </c>
      <c r="B328" s="35" t="s">
        <v>299</v>
      </c>
      <c r="C328" s="292"/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/>
      <c r="D331" s="16"/>
      <c r="E331" s="16"/>
    </row>
    <row r="332" spans="1:5" x14ac:dyDescent="0.25">
      <c r="A332" s="16" t="s">
        <v>473</v>
      </c>
      <c r="B332" s="35" t="s">
        <v>299</v>
      </c>
      <c r="C332" s="292"/>
      <c r="D332" s="16"/>
      <c r="E332" s="16"/>
    </row>
    <row r="333" spans="1:5" x14ac:dyDescent="0.25">
      <c r="A333" s="16" t="s">
        <v>474</v>
      </c>
      <c r="B333" s="35" t="s">
        <v>299</v>
      </c>
      <c r="C333" s="292"/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 t="s">
        <v>391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/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266169.7499999404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266169.7499999404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266169.7499999404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129428622.96000004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/>
      <c r="D345" s="16"/>
      <c r="E345" s="16"/>
    </row>
    <row r="346" spans="1:5" x14ac:dyDescent="0.25">
      <c r="A346" s="16" t="s">
        <v>484</v>
      </c>
      <c r="B346" s="35" t="s">
        <v>299</v>
      </c>
      <c r="C346" s="293"/>
      <c r="D346" s="16"/>
      <c r="E346" s="16"/>
    </row>
    <row r="347" spans="1:5" x14ac:dyDescent="0.25">
      <c r="A347" s="16" t="s">
        <v>485</v>
      </c>
      <c r="B347" s="35" t="s">
        <v>299</v>
      </c>
      <c r="C347" s="293"/>
      <c r="D347" s="16"/>
      <c r="E347" s="16"/>
    </row>
    <row r="348" spans="1:5" x14ac:dyDescent="0.25">
      <c r="A348" s="16" t="s">
        <v>486</v>
      </c>
      <c r="B348" s="35" t="s">
        <v>299</v>
      </c>
      <c r="C348" s="293"/>
      <c r="D348" s="16"/>
      <c r="E348" s="16"/>
    </row>
    <row r="349" spans="1:5" x14ac:dyDescent="0.25">
      <c r="A349" s="16" t="s">
        <v>487</v>
      </c>
      <c r="B349" s="35" t="s">
        <v>299</v>
      </c>
      <c r="C349" s="293"/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296698019.58999997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296698019.59000003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943926327.0799998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1303837458.8400002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2247763785.9200001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10129310.58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f>D245</f>
        <v>1672291579.4899998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21838564.02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10787107.289999997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1715046561.3799996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532717224.54000044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436921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16207540.85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472639.29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10653.37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2586670.6899999967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19714425.199999999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19714425.199999999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552431649.74000049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177502002.80000007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35317268.030000001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20502243.500000004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121587640.75999998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/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113956877.24000001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11734833.880000003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3004849.9399999995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/>
      <c r="D397" s="16"/>
      <c r="E397" s="16"/>
    </row>
    <row r="398" spans="1:5" x14ac:dyDescent="0.25">
      <c r="A398" s="16" t="s">
        <v>524</v>
      </c>
      <c r="B398" s="35" t="s">
        <v>299</v>
      </c>
      <c r="C398" s="294"/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6732521.7599999998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1173543.0900000001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12678057.459999999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583905.99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4953499.7299999977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1754913.1400000001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73912.06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3584887.1100000003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56584912.909999996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11623.689999999997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205844.98000000004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3402574.5300000003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3337146.3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21690945.160000004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110035766.15000001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600374004.06000006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-47942354.319999576</v>
      </c>
      <c r="E417" s="25"/>
    </row>
    <row r="418" spans="1:13" x14ac:dyDescent="0.25">
      <c r="A418" s="25" t="s">
        <v>531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0</v>
      </c>
      <c r="E420" s="25"/>
      <c r="F420" s="11">
        <f>D420-C399</f>
        <v>-6732521.7599999998</v>
      </c>
    </row>
    <row r="421" spans="1:13" x14ac:dyDescent="0.25">
      <c r="A421" s="25" t="s">
        <v>534</v>
      </c>
      <c r="B421" s="16"/>
      <c r="C421" s="22"/>
      <c r="D421" s="25">
        <f>D417+D420</f>
        <v>-47942354.319999576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-47942354.319999576</v>
      </c>
      <c r="E424" s="16"/>
    </row>
    <row r="426" spans="1:13" ht="29.1" customHeight="1" x14ac:dyDescent="0.25">
      <c r="A426" s="346" t="s">
        <v>538</v>
      </c>
      <c r="B426" s="346"/>
      <c r="C426" s="346"/>
      <c r="D426" s="346"/>
      <c r="E426" s="346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434130.10000000003</v>
      </c>
      <c r="E612" s="219">
        <f>SUM(C624:D647)+SUM(C668:D713)</f>
        <v>490177818.30375409</v>
      </c>
      <c r="F612" s="219">
        <f>CE64-(AX64+BD64+BE64+BG64+BJ64+BN64+BP64+BQ64+CB64+CC64+CD64)</f>
        <v>121670609.52999997</v>
      </c>
      <c r="G612" s="217">
        <f>CE91-(AX91+AY91+BD91+BE91+BG91+BJ91+BN91+BP91+BQ91+CB91+CC91+CD91)</f>
        <v>154782</v>
      </c>
      <c r="H612" s="222">
        <f>CE60-(AX60+AY60+AZ60+BD60+BE60+BG60+BJ60+BN60+BO60+BP60+BQ60+BR60+CB60+CC60+CD60)</f>
        <v>1629</v>
      </c>
      <c r="I612" s="217">
        <f>CE92-(AX92+AY92+AZ92+BD92+BE92+BF92+BG92+BJ92+BN92+BO92+BP92+BQ92+BR92+CB92+CC92+CD92)</f>
        <v>119392</v>
      </c>
      <c r="J612" s="217">
        <f>CE93-(AX93+AY93+AZ93+BA93+BD93+BE93+BF93+BG93+BJ93+BN93+BO93+BP93+BQ93+BR93+CB93+CC93+CD93)</f>
        <v>1794102.6400000013</v>
      </c>
      <c r="K612" s="217">
        <f>CE89-(AW89+AX89+AY89+AZ89+BA89+BB89+BC89+BD89+BE89+BF89+BG89+BH89+BI89+BJ89+BK89+BL89+BM89+BN89+BO89+BP89+BQ89+BR89+BS89+BT89+BU89+BV89+BW89+BX89+CB89+CC89+CD89)</f>
        <v>2247763785.9199996</v>
      </c>
      <c r="L612" s="223">
        <f>CE94-(AW94+AX94+AY94+AZ94+BA94+BB94+BC94+BD94+BE94+BF94+BG94+BH94+BI94+BJ94+BK94+BL94+BM94+BN94+BO94+BP94+BQ94+BR94+BS94+BT94+BU94+BV94+BW94+BX94+BY94+BZ94+CA94+CB94+CC94+CD94)</f>
        <v>698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1889112.6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1889112.6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0</v>
      </c>
      <c r="D619" s="217">
        <f>(D615/D612)*BN90</f>
        <v>114737.46595603484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83838387.280000001</v>
      </c>
      <c r="D620" s="217">
        <f>(D615/D612)*CC90</f>
        <v>82717.900289936137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-286300.54999999993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83749542.096245974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53292.692702487111</v>
      </c>
      <c r="E624" s="219">
        <f>(E623/E612)*SUM(C624:D624)</f>
        <v>9105.3459464040025</v>
      </c>
      <c r="F624" s="219">
        <f>SUM(C624:E624)</f>
        <v>62398.038648891117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227865.57999999984</v>
      </c>
      <c r="D625" s="217">
        <f>(D615/D612)*AY90</f>
        <v>140401.24596350265</v>
      </c>
      <c r="E625" s="219">
        <f>(E623/E612)*SUM(C625:D625)</f>
        <v>62920.38703507575</v>
      </c>
      <c r="F625" s="219">
        <f>(F624/F612)*AY64</f>
        <v>681.00928988094779</v>
      </c>
      <c r="G625" s="217">
        <f>SUM(C625:F625)</f>
        <v>431868.22228845919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-49029.990000000005</v>
      </c>
      <c r="D626" s="217">
        <f>(D615/D612)*BR90</f>
        <v>0</v>
      </c>
      <c r="E626" s="219">
        <f>(E623/E612)*SUM(C626:D626)</f>
        <v>-8377.0400416996417</v>
      </c>
      <c r="F626" s="219">
        <f>(F624/F612)*BR64</f>
        <v>11.013719185357456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-57396.01632251429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1615662.3800000004</v>
      </c>
      <c r="D629" s="217">
        <f>(D615/D612)*BF90</f>
        <v>79053.51092725429</v>
      </c>
      <c r="E629" s="219">
        <f>(E623/E612)*SUM(C629:D629)</f>
        <v>289551.41287204617</v>
      </c>
      <c r="F629" s="219">
        <f>(F624/F612)*BF64</f>
        <v>193.04254829725386</v>
      </c>
      <c r="G629" s="217">
        <f>(G625/G612)*BF91</f>
        <v>0</v>
      </c>
      <c r="H629" s="219">
        <f>(H628/H612)*BF60</f>
        <v>-1973.0981670109268</v>
      </c>
      <c r="I629" s="217">
        <f>SUM(C629:H629)</f>
        <v>1982487.2481805873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130736.10000000009</v>
      </c>
      <c r="D630" s="217">
        <f>(D615/D612)*BA90</f>
        <v>0</v>
      </c>
      <c r="E630" s="219">
        <f>(E623/E612)*SUM(C630:D630)</f>
        <v>22336.972628296462</v>
      </c>
      <c r="F630" s="219">
        <f>(F624/F612)*BA64</f>
        <v>69.963343924162288</v>
      </c>
      <c r="G630" s="217">
        <f>(G625/G612)*BA91</f>
        <v>0</v>
      </c>
      <c r="H630" s="219">
        <f>(H628/H612)*BA60</f>
        <v>-70.467791678961675</v>
      </c>
      <c r="I630" s="217">
        <f>(I629/I612)*BA92</f>
        <v>0</v>
      </c>
      <c r="J630" s="217">
        <f>SUM(C630:I630)</f>
        <v>153072.56818054177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3715462.3100000005</v>
      </c>
      <c r="D631" s="217">
        <f>(D615/D612)*AW90</f>
        <v>0</v>
      </c>
      <c r="E631" s="219">
        <f>(E623/E612)*SUM(C631:D631)</f>
        <v>634806.91193891433</v>
      </c>
      <c r="F631" s="219">
        <f>(F624/F612)*AW64</f>
        <v>7.9778008261133626E-2</v>
      </c>
      <c r="G631" s="217">
        <f>(G625/G612)*AW91</f>
        <v>0</v>
      </c>
      <c r="H631" s="219">
        <f>(H628/H612)*AW60</f>
        <v>-1761.6947919740419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365806.57999999996</v>
      </c>
      <c r="D633" s="217">
        <f>(D615/D612)*BC90</f>
        <v>0</v>
      </c>
      <c r="E633" s="219">
        <f>(E623/E612)*SUM(C633:D633)</f>
        <v>62500.04065220496</v>
      </c>
      <c r="F633" s="219">
        <f>(F624/F612)*BC64</f>
        <v>12.198506714446674</v>
      </c>
      <c r="G633" s="217">
        <f>(G625/G612)*BC91</f>
        <v>0</v>
      </c>
      <c r="H633" s="219">
        <f>(H628/H612)*BC60</f>
        <v>-563.7423334316934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324050.5399999998</v>
      </c>
      <c r="D634" s="217">
        <f>(D615/D612)*BI90</f>
        <v>0</v>
      </c>
      <c r="E634" s="219">
        <f>(E623/E612)*SUM(C634:D634)</f>
        <v>55365.794468128377</v>
      </c>
      <c r="F634" s="219">
        <f>(F624/F612)*BI64</f>
        <v>239.0192257681596</v>
      </c>
      <c r="G634" s="217">
        <f>(G625/G612)*BI91</f>
        <v>0</v>
      </c>
      <c r="H634" s="219">
        <f>(H628/H612)*BI60</f>
        <v>-775.14570846857839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700750.64</v>
      </c>
      <c r="D635" s="217">
        <f>(D615/D612)*BK90</f>
        <v>0</v>
      </c>
      <c r="E635" s="219">
        <f>(E623/E612)*SUM(C635:D635)</f>
        <v>119727.05216800269</v>
      </c>
      <c r="F635" s="219">
        <f>(F624/F612)*BK64</f>
        <v>9.9742408672524867</v>
      </c>
      <c r="G635" s="217">
        <f>(G625/G612)*BK91</f>
        <v>0</v>
      </c>
      <c r="H635" s="219">
        <f>(H628/H612)*BK60</f>
        <v>-1127.4846668633868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95251.495683989662</v>
      </c>
      <c r="E636" s="219">
        <f>(E623/E612)*SUM(C636:D636)</f>
        <v>16274.23528694503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351891.95000000007</v>
      </c>
      <c r="D637" s="217">
        <f>(D615/D612)*BL90</f>
        <v>114574.72024630404</v>
      </c>
      <c r="E637" s="219">
        <f>(E623/E612)*SUM(C637:D637)</f>
        <v>79698.363690704238</v>
      </c>
      <c r="F637" s="219">
        <f>(F624/F612)*BL64</f>
        <v>21.194195127450083</v>
      </c>
      <c r="G637" s="217">
        <f>(G625/G612)*BL91</f>
        <v>0</v>
      </c>
      <c r="H637" s="219">
        <f>(H628/H612)*BL60</f>
        <v>-1550.2914169371568</v>
      </c>
      <c r="I637" s="217">
        <f>(I629/I612)*BL92</f>
        <v>0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39054.618845825244</v>
      </c>
      <c r="E640" s="219">
        <f>(E623/E612)*SUM(C640:D640)</f>
        <v>6672.6937102127795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6676392.0537200402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0</v>
      </c>
      <c r="D645" s="217">
        <f>(D615/D612)*BY90</f>
        <v>0</v>
      </c>
      <c r="E645" s="219">
        <f>(E623/E612)*SUM(C645:D645)</f>
        <v>0</v>
      </c>
      <c r="F645" s="219">
        <f>(F624/F612)*BY64</f>
        <v>0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-3550843.36</v>
      </c>
      <c r="D646" s="217">
        <f>(D615/D612)*BZ90</f>
        <v>0</v>
      </c>
      <c r="E646" s="219">
        <f>(E623/E612)*SUM(C646:D646)</f>
        <v>-606680.87039224955</v>
      </c>
      <c r="F646" s="219">
        <f>(F624/F612)*BZ64</f>
        <v>2.936975371754889</v>
      </c>
      <c r="G646" s="217">
        <f>(G625/G612)*BZ91</f>
        <v>0</v>
      </c>
      <c r="H646" s="219">
        <f>(H628/H612)*BZ60</f>
        <v>-2149.2676462083309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-4159670.5610630861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89273552.060000002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32850568.950000003</v>
      </c>
      <c r="D668" s="217">
        <f>(D615/D612)*C90</f>
        <v>156445.62313859368</v>
      </c>
      <c r="E668" s="219">
        <f>(E623/E612)*SUM(C668:D668)</f>
        <v>5639427.6795925433</v>
      </c>
      <c r="F668" s="219">
        <f>(F624/F612)*C64</f>
        <v>981.80348501231424</v>
      </c>
      <c r="G668" s="217">
        <f>(G625/G612)*C91</f>
        <v>11959.856799368305</v>
      </c>
      <c r="H668" s="219">
        <f>(H628/H612)*C60</f>
        <v>-4650.8742508114701</v>
      </c>
      <c r="I668" s="217">
        <f>(I629/I612)*C92</f>
        <v>130492.332979364</v>
      </c>
      <c r="J668" s="217">
        <f>(J630/J612)*C93</f>
        <v>7000.3522617806675</v>
      </c>
      <c r="K668" s="217">
        <f>(K644/K612)*C89</f>
        <v>202392.79013898899</v>
      </c>
      <c r="L668" s="217">
        <f>(L647/L612)*C94</f>
        <v>-685332.54229549412</v>
      </c>
      <c r="M668" s="202">
        <f t="shared" ref="M668:M713" si="24">ROUND(SUM(D668:L668),0)</f>
        <v>5458717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94744071.580000013</v>
      </c>
      <c r="D669" s="217">
        <f>(D615/D612)*D90</f>
        <v>174911.60425660419</v>
      </c>
      <c r="E669" s="219">
        <f>(E623/E612)*SUM(C669:D669)</f>
        <v>16217423.720705073</v>
      </c>
      <c r="F669" s="219">
        <f>(F624/F612)*D64</f>
        <v>15293.857453845592</v>
      </c>
      <c r="G669" s="217">
        <f>(G625/G612)*D91</f>
        <v>125021.89012144379</v>
      </c>
      <c r="H669" s="219">
        <f>(H628/H612)*D60</f>
        <v>-8103.7960430805924</v>
      </c>
      <c r="I669" s="217">
        <f>(I629/I612)*D92</f>
        <v>29071.660748679729</v>
      </c>
      <c r="J669" s="217">
        <f>(J630/J612)*D93</f>
        <v>19549.763437186924</v>
      </c>
      <c r="K669" s="217">
        <f>(K644/K612)*D89</f>
        <v>1189959.4357123317</v>
      </c>
      <c r="L669" s="217">
        <f>(L647/L612)*D94</f>
        <v>-619778.9947715773</v>
      </c>
      <c r="M669" s="202">
        <f t="shared" si="24"/>
        <v>17143349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18589089.57</v>
      </c>
      <c r="D670" s="217">
        <f>(D615/D612)*E90</f>
        <v>78661.441717448295</v>
      </c>
      <c r="E670" s="219">
        <f>(E623/E612)*SUM(C670:D670)</f>
        <v>3189486.6328472849</v>
      </c>
      <c r="F670" s="219">
        <f>(F624/F612)*E64</f>
        <v>416.5676601896966</v>
      </c>
      <c r="G670" s="217">
        <f>(G625/G612)*E91</f>
        <v>162810.41084344813</v>
      </c>
      <c r="H670" s="219">
        <f>(H628/H612)*E60</f>
        <v>-2607.3082921215819</v>
      </c>
      <c r="I670" s="217">
        <f>(I629/I612)*E92</f>
        <v>341303.38228669815</v>
      </c>
      <c r="J670" s="217">
        <f>(J630/J612)*E93</f>
        <v>35181.35078492391</v>
      </c>
      <c r="K670" s="217">
        <f>(K644/K612)*E89</f>
        <v>97758.651144126241</v>
      </c>
      <c r="L670" s="217">
        <f>(L647/L612)*E94</f>
        <v>-244335.94986187184</v>
      </c>
      <c r="M670" s="202">
        <f t="shared" si="24"/>
        <v>3658675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6741208.1799999997</v>
      </c>
      <c r="D671" s="217">
        <f>(D615/D612)*F90</f>
        <v>83871.045024659645</v>
      </c>
      <c r="E671" s="219">
        <f>(E623/E612)*SUM(C671:D671)</f>
        <v>1166101.8481913605</v>
      </c>
      <c r="F671" s="219">
        <f>(F624/F612)*F64</f>
        <v>139.40289978611432</v>
      </c>
      <c r="G671" s="217">
        <f>(G625/G612)*F91</f>
        <v>21891.812781942695</v>
      </c>
      <c r="H671" s="219">
        <f>(H628/H612)*F60</f>
        <v>-1515.057521097676</v>
      </c>
      <c r="I671" s="217">
        <f>(I629/I612)*F92</f>
        <v>0</v>
      </c>
      <c r="J671" s="217">
        <f>(J630/J612)*F93</f>
        <v>2429.0612108646164</v>
      </c>
      <c r="K671" s="217">
        <f>(K644/K612)*F89</f>
        <v>39404.185113019157</v>
      </c>
      <c r="L671" s="217">
        <f>(L647/L612)*F94</f>
        <v>-208579.46939428081</v>
      </c>
      <c r="M671" s="202">
        <f t="shared" si="24"/>
        <v>1103743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450786.78</v>
      </c>
      <c r="D673" s="217">
        <f>(D615/D612)*H90</f>
        <v>0</v>
      </c>
      <c r="E673" s="219">
        <f>(E623/E612)*SUM(C673:D673)</f>
        <v>77019.36929476932</v>
      </c>
      <c r="F673" s="219">
        <f>(F624/F612)*H64</f>
        <v>0</v>
      </c>
      <c r="G673" s="217">
        <f>(G625/G612)*H91</f>
        <v>0</v>
      </c>
      <c r="H673" s="219">
        <f>(H628/H612)*H60</f>
        <v>-35.233895839480837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76984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74923.947330074545</v>
      </c>
      <c r="E679" s="219">
        <f>(E623/E612)*SUM(C679:D679)</f>
        <v>12801.163264896228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87725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14971464.730000002</v>
      </c>
      <c r="D680" s="217">
        <f>(D615/D612)*O90</f>
        <v>0</v>
      </c>
      <c r="E680" s="219">
        <f>(E623/E612)*SUM(C680:D680)</f>
        <v>2557956.0494730659</v>
      </c>
      <c r="F680" s="219">
        <f>(F624/F612)*O64</f>
        <v>488.88688110954911</v>
      </c>
      <c r="G680" s="217">
        <f>(G625/G612)*O91</f>
        <v>8235.4758494312646</v>
      </c>
      <c r="H680" s="219">
        <f>(H628/H612)*O60</f>
        <v>-2677.7760838005438</v>
      </c>
      <c r="I680" s="217">
        <f>(I629/I612)*O92</f>
        <v>37052.949467967956</v>
      </c>
      <c r="J680" s="217">
        <f>(J630/J612)*O93</f>
        <v>6397.691187915013</v>
      </c>
      <c r="K680" s="217">
        <f>(K644/K612)*O89</f>
        <v>91645.964958687488</v>
      </c>
      <c r="L680" s="217">
        <f>(L647/L612)*O94</f>
        <v>-244335.94986187184</v>
      </c>
      <c r="M680" s="202">
        <f t="shared" si="24"/>
        <v>2454763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113974947.59</v>
      </c>
      <c r="D681" s="217">
        <f>(D615/D612)*P90</f>
        <v>100410.1865632906</v>
      </c>
      <c r="E681" s="219">
        <f>(E623/E612)*SUM(C681:D681)</f>
        <v>19490394.345695015</v>
      </c>
      <c r="F681" s="219">
        <f>(F624/F612)*P64</f>
        <v>17125.637044970259</v>
      </c>
      <c r="G681" s="217">
        <f>(G625/G612)*P91</f>
        <v>34917.30192800003</v>
      </c>
      <c r="H681" s="219">
        <f>(H628/H612)*P60</f>
        <v>-5672.6572301564147</v>
      </c>
      <c r="I681" s="217">
        <f>(I629/I612)*P92</f>
        <v>160927.02948900589</v>
      </c>
      <c r="J681" s="217">
        <f>(J630/J612)*P93</f>
        <v>28270.308853975439</v>
      </c>
      <c r="K681" s="217">
        <f>(K644/K612)*P89</f>
        <v>1729829.1037155204</v>
      </c>
      <c r="L681" s="217">
        <f>(L647/L612)*P94</f>
        <v>-435037.17902235716</v>
      </c>
      <c r="M681" s="202">
        <f t="shared" si="24"/>
        <v>21121164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3583955.38</v>
      </c>
      <c r="D682" s="217">
        <f>(D615/D612)*Q90</f>
        <v>0</v>
      </c>
      <c r="E682" s="219">
        <f>(E623/E612)*SUM(C682:D682)</f>
        <v>612338.23881923803</v>
      </c>
      <c r="F682" s="219">
        <f>(F624/F612)*Q64</f>
        <v>201.19557765166925</v>
      </c>
      <c r="G682" s="217">
        <f>(G625/G612)*Q91</f>
        <v>40.197063116060555</v>
      </c>
      <c r="H682" s="219">
        <f>(H628/H612)*Q60</f>
        <v>-739.91181262909754</v>
      </c>
      <c r="I682" s="217">
        <f>(I629/I612)*Q92</f>
        <v>45157.79950269749</v>
      </c>
      <c r="J682" s="217">
        <f>(J630/J612)*Q93</f>
        <v>10231.340585449201</v>
      </c>
      <c r="K682" s="217">
        <f>(K644/K612)*Q89</f>
        <v>30167.596329878677</v>
      </c>
      <c r="L682" s="217">
        <f>(L647/L612)*Q94</f>
        <v>-89391.201168977495</v>
      </c>
      <c r="M682" s="202">
        <f t="shared" si="24"/>
        <v>608005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5409302.9400000004</v>
      </c>
      <c r="D683" s="217">
        <f>(D615/D612)*R90</f>
        <v>0</v>
      </c>
      <c r="E683" s="219">
        <f>(E623/E612)*SUM(C683:D683)</f>
        <v>924208.78172856232</v>
      </c>
      <c r="F683" s="219">
        <f>(F624/F612)*R64</f>
        <v>303.77863421271621</v>
      </c>
      <c r="G683" s="217">
        <f>(G625/G612)*R91</f>
        <v>0</v>
      </c>
      <c r="H683" s="219">
        <f>(H628/H612)*R60</f>
        <v>-1937.864271171446</v>
      </c>
      <c r="I683" s="217">
        <f>(I629/I612)*R92</f>
        <v>3135.3683793236742</v>
      </c>
      <c r="J683" s="217">
        <f>(J630/J612)*R93</f>
        <v>0</v>
      </c>
      <c r="K683" s="217">
        <f>(K644/K612)*R89</f>
        <v>71093.977584474284</v>
      </c>
      <c r="L683" s="217">
        <f>(L647/L612)*R94</f>
        <v>-256254.77668440214</v>
      </c>
      <c r="M683" s="202">
        <f t="shared" si="24"/>
        <v>740549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-213336.13999999972</v>
      </c>
      <c r="D684" s="217">
        <f>(D615/D612)*S90</f>
        <v>0</v>
      </c>
      <c r="E684" s="219">
        <f>(E623/E612)*SUM(C684:D684)</f>
        <v>-36449.638009749506</v>
      </c>
      <c r="F684" s="219">
        <f>(F624/F612)*S64</f>
        <v>285.69343258205924</v>
      </c>
      <c r="G684" s="217">
        <f>(G625/G612)*S91</f>
        <v>0</v>
      </c>
      <c r="H684" s="219">
        <f>(H628/H612)*S60</f>
        <v>-1057.0168751844251</v>
      </c>
      <c r="I684" s="217">
        <f>(I629/I612)*S92</f>
        <v>70356.58527051314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24"/>
        <v>33136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2479117.6199999996</v>
      </c>
      <c r="D685" s="217">
        <f>(D615/D612)*T90</f>
        <v>0</v>
      </c>
      <c r="E685" s="219">
        <f>(E623/E612)*SUM(C685:D685)</f>
        <v>423570.70786314888</v>
      </c>
      <c r="F685" s="219">
        <f>(F624/F612)*T64</f>
        <v>150.72134060266617</v>
      </c>
      <c r="G685" s="217">
        <f>(G625/G612)*T91</f>
        <v>0</v>
      </c>
      <c r="H685" s="219">
        <f>(H628/H612)*T60</f>
        <v>-176.1694791974042</v>
      </c>
      <c r="I685" s="217">
        <f>(I629/I612)*T92</f>
        <v>6317.072251937846</v>
      </c>
      <c r="J685" s="217">
        <f>(J630/J612)*T93</f>
        <v>0</v>
      </c>
      <c r="K685" s="217">
        <f>(K644/K612)*T89</f>
        <v>29711.682681355247</v>
      </c>
      <c r="L685" s="217">
        <f>(L647/L612)*T94</f>
        <v>-29797.067056325832</v>
      </c>
      <c r="M685" s="202">
        <f t="shared" si="24"/>
        <v>429777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32718833.910000004</v>
      </c>
      <c r="D686" s="217">
        <f>(D615/D612)*U90</f>
        <v>58053.222286591044</v>
      </c>
      <c r="E686" s="219">
        <f>(E623/E612)*SUM(C686:D686)</f>
        <v>5600109.1566495225</v>
      </c>
      <c r="F686" s="219">
        <f>(F624/F612)*U64</f>
        <v>2199.0018351318031</v>
      </c>
      <c r="G686" s="217">
        <f>(G625/G612)*U91</f>
        <v>0</v>
      </c>
      <c r="H686" s="219">
        <f>(H628/H612)*U60</f>
        <v>-3241.518417232237</v>
      </c>
      <c r="I686" s="217">
        <f>(I629/I612)*U92</f>
        <v>68920.184978507692</v>
      </c>
      <c r="J686" s="217">
        <f>(J630/J612)*U93</f>
        <v>0</v>
      </c>
      <c r="K686" s="217">
        <f>(K644/K612)*U89</f>
        <v>358942.93007469462</v>
      </c>
      <c r="L686" s="217">
        <f>(L647/L612)*U94</f>
        <v>-113228.85481403816</v>
      </c>
      <c r="M686" s="202">
        <f t="shared" si="24"/>
        <v>5971754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41068.692219811077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41069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3448011.4000000004</v>
      </c>
      <c r="D688" s="217">
        <f>(D615/D612)*W90</f>
        <v>16435.576086984063</v>
      </c>
      <c r="E688" s="219">
        <f>(E623/E612)*SUM(C688:D688)</f>
        <v>591919.57903776667</v>
      </c>
      <c r="F688" s="219">
        <f>(F624/F612)*W64</f>
        <v>29.785639408081696</v>
      </c>
      <c r="G688" s="217">
        <f>(G625/G612)*W91</f>
        <v>0</v>
      </c>
      <c r="H688" s="219">
        <f>(H628/H612)*W60</f>
        <v>-176.1694791974042</v>
      </c>
      <c r="I688" s="217">
        <f>(I629/I612)*W92</f>
        <v>19754.365306182164</v>
      </c>
      <c r="J688" s="217">
        <f>(J630/J612)*W93</f>
        <v>3585.6140370884341</v>
      </c>
      <c r="K688" s="217">
        <f>(K644/K612)*W89</f>
        <v>83781.50154794188</v>
      </c>
      <c r="L688" s="217">
        <f>(L647/L612)*W94</f>
        <v>0</v>
      </c>
      <c r="M688" s="202">
        <f t="shared" si="24"/>
        <v>715330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6744167.6799999997</v>
      </c>
      <c r="D689" s="217">
        <f>(D615/D612)*X90</f>
        <v>0</v>
      </c>
      <c r="E689" s="219">
        <f>(E623/E612)*SUM(C689:D689)</f>
        <v>1152277.6713455697</v>
      </c>
      <c r="F689" s="219">
        <f>(F624/F612)*X64</f>
        <v>472.08658953660586</v>
      </c>
      <c r="G689" s="217">
        <f>(G625/G612)*X91</f>
        <v>0</v>
      </c>
      <c r="H689" s="219">
        <f>(H628/H612)*X60</f>
        <v>-704.6779167896168</v>
      </c>
      <c r="I689" s="217">
        <f>(I629/I612)*X92</f>
        <v>23175.469227463909</v>
      </c>
      <c r="J689" s="217">
        <f>(J630/J612)*X93</f>
        <v>0</v>
      </c>
      <c r="K689" s="217">
        <f>(K644/K612)*X89</f>
        <v>358349.94264357159</v>
      </c>
      <c r="L689" s="217">
        <f>(L647/L612)*X94</f>
        <v>-17878.240233795499</v>
      </c>
      <c r="M689" s="202">
        <f t="shared" si="24"/>
        <v>1515692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19002599.280000001</v>
      </c>
      <c r="D690" s="217">
        <f>(D615/D612)*Y90</f>
        <v>99579.487205333149</v>
      </c>
      <c r="E690" s="219">
        <f>(E623/E612)*SUM(C690:D690)</f>
        <v>3263710.9739688663</v>
      </c>
      <c r="F690" s="219">
        <f>(F624/F612)*Y64</f>
        <v>419.68744905209712</v>
      </c>
      <c r="G690" s="217">
        <f>(G625/G612)*Y91</f>
        <v>0</v>
      </c>
      <c r="H690" s="219">
        <f>(H628/H612)*Y60</f>
        <v>-2501.6066046031397</v>
      </c>
      <c r="I690" s="217">
        <f>(I629/I612)*Y92</f>
        <v>97833.532791778242</v>
      </c>
      <c r="J690" s="217">
        <f>(J630/J612)*Y93</f>
        <v>8389.1844676054043</v>
      </c>
      <c r="K690" s="217">
        <f>(K644/K612)*Y89</f>
        <v>457822.05884161079</v>
      </c>
      <c r="L690" s="217">
        <f>(L647/L612)*Y94</f>
        <v>-29797.067056325832</v>
      </c>
      <c r="M690" s="202">
        <f t="shared" si="24"/>
        <v>3895456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553.2420990667058</v>
      </c>
      <c r="K691" s="217">
        <f>(K644/K612)*Z89</f>
        <v>0</v>
      </c>
      <c r="L691" s="217">
        <f>(L647/L612)*Z94</f>
        <v>0</v>
      </c>
      <c r="M691" s="202">
        <f t="shared" si="24"/>
        <v>553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2728071.4899999998</v>
      </c>
      <c r="D692" s="217">
        <f>(D615/D612)*AA90</f>
        <v>43493.13820211959</v>
      </c>
      <c r="E692" s="219">
        <f>(E623/E612)*SUM(C692:D692)</f>
        <v>473536.86730524589</v>
      </c>
      <c r="F692" s="219">
        <f>(F624/F612)*AA64</f>
        <v>195.87371370073649</v>
      </c>
      <c r="G692" s="217">
        <f>(G625/G612)*AA91</f>
        <v>0</v>
      </c>
      <c r="H692" s="219">
        <f>(H628/H612)*AA60</f>
        <v>-70.467791678961675</v>
      </c>
      <c r="I692" s="217">
        <f>(I629/I612)*AA92</f>
        <v>8514.1468921289434</v>
      </c>
      <c r="J692" s="217">
        <f>(J630/J612)*AA93</f>
        <v>1817.82244731932</v>
      </c>
      <c r="K692" s="217">
        <f>(K644/K612)*AA89</f>
        <v>16720.770264515362</v>
      </c>
      <c r="L692" s="217">
        <f>(L647/L612)*AA94</f>
        <v>0</v>
      </c>
      <c r="M692" s="202">
        <f t="shared" si="24"/>
        <v>544208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62922195.899999991</v>
      </c>
      <c r="D693" s="217">
        <f>(D615/D612)*AB90</f>
        <v>15030.044957490853</v>
      </c>
      <c r="E693" s="219">
        <f>(E623/E612)*SUM(C693:D693)</f>
        <v>10753166.82410921</v>
      </c>
      <c r="F693" s="219">
        <f>(F624/F612)*AB64</f>
        <v>19468.34575625222</v>
      </c>
      <c r="G693" s="217">
        <f>(G625/G612)*AB91</f>
        <v>0</v>
      </c>
      <c r="H693" s="219">
        <f>(H628/H612)*AB60</f>
        <v>-2360.6710212452163</v>
      </c>
      <c r="I693" s="217">
        <f>(I629/I612)*AB92</f>
        <v>49845.406907252844</v>
      </c>
      <c r="J693" s="217">
        <f>(J630/J612)*AB93</f>
        <v>0</v>
      </c>
      <c r="K693" s="217">
        <f>(K644/K612)*AB89</f>
        <v>938027.997248517</v>
      </c>
      <c r="L693" s="217">
        <f>(L647/L612)*AB94</f>
        <v>0</v>
      </c>
      <c r="M693" s="202">
        <f t="shared" si="24"/>
        <v>11773178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8669590.0999999996</v>
      </c>
      <c r="D694" s="217">
        <f>(D615/D612)*AC90</f>
        <v>78661.441717448295</v>
      </c>
      <c r="E694" s="219">
        <f>(E623/E612)*SUM(C694:D694)</f>
        <v>1494686.282004701</v>
      </c>
      <c r="F694" s="219">
        <f>(F624/F612)*AC64</f>
        <v>580.95873890793621</v>
      </c>
      <c r="G694" s="217">
        <f>(G625/G612)*AC91</f>
        <v>0</v>
      </c>
      <c r="H694" s="219">
        <f>(H628/H612)*AC60</f>
        <v>-1444.5897294187143</v>
      </c>
      <c r="I694" s="217">
        <f>(I629/I612)*AC92</f>
        <v>24793.350201523779</v>
      </c>
      <c r="J694" s="217">
        <f>(J630/J612)*AC93</f>
        <v>0</v>
      </c>
      <c r="K694" s="217">
        <f>(K644/K612)*AC89</f>
        <v>78214.524723034076</v>
      </c>
      <c r="L694" s="217">
        <f>(L647/L612)*AC94</f>
        <v>0</v>
      </c>
      <c r="M694" s="202">
        <f t="shared" si="24"/>
        <v>1675492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1553037.6300000001</v>
      </c>
      <c r="D695" s="217">
        <f>(D615/D612)*AD90</f>
        <v>0</v>
      </c>
      <c r="E695" s="219">
        <f>(E623/E612)*SUM(C695:D695)</f>
        <v>265344.91262952151</v>
      </c>
      <c r="F695" s="219">
        <f>(F624/F612)*AD64</f>
        <v>8.7597596721930984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524.57614758117927</v>
      </c>
      <c r="K695" s="217">
        <f>(K644/K612)*AD89</f>
        <v>25516.504532431165</v>
      </c>
      <c r="L695" s="217">
        <f>(L647/L612)*AD94</f>
        <v>0</v>
      </c>
      <c r="M695" s="202">
        <f t="shared" si="24"/>
        <v>291395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1584804.9000000001</v>
      </c>
      <c r="D696" s="217">
        <f>(D615/D612)*AE90</f>
        <v>0</v>
      </c>
      <c r="E696" s="219">
        <f>(E623/E612)*SUM(C696:D696)</f>
        <v>270772.52321654145</v>
      </c>
      <c r="F696" s="219">
        <f>(F624/F612)*AE64</f>
        <v>0.78403586416573079</v>
      </c>
      <c r="G696" s="217">
        <f>(G625/G612)*AE91</f>
        <v>0</v>
      </c>
      <c r="H696" s="219">
        <f>(H628/H612)*AE60</f>
        <v>-493.27454175273169</v>
      </c>
      <c r="I696" s="217">
        <f>(I629/I612)*AE92</f>
        <v>9965.992348564534</v>
      </c>
      <c r="J696" s="217">
        <f>(J630/J612)*AE93</f>
        <v>0</v>
      </c>
      <c r="K696" s="217">
        <f>(K644/K612)*AE89</f>
        <v>19452.144109421024</v>
      </c>
      <c r="L696" s="217">
        <f>(L647/L612)*AE94</f>
        <v>0</v>
      </c>
      <c r="M696" s="202">
        <f t="shared" si="24"/>
        <v>299698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37615038.049999997</v>
      </c>
      <c r="D698" s="217">
        <f>(D615/D612)*AG90</f>
        <v>59038.399524105786</v>
      </c>
      <c r="E698" s="219">
        <f>(E623/E612)*SUM(C698:D698)</f>
        <v>6436820.5449708812</v>
      </c>
      <c r="F698" s="219">
        <f>(F624/F612)*AG64</f>
        <v>1081.3737422203681</v>
      </c>
      <c r="G698" s="217">
        <f>(G625/G612)*AG91</f>
        <v>45325.880230379138</v>
      </c>
      <c r="H698" s="219">
        <f>(H628/H612)*AG60</f>
        <v>-4439.4708757745857</v>
      </c>
      <c r="I698" s="217">
        <f>(I629/I612)*AG92</f>
        <v>82913.50395223801</v>
      </c>
      <c r="J698" s="217">
        <f>(J630/J612)*AG93</f>
        <v>21544.038517163117</v>
      </c>
      <c r="K698" s="217">
        <f>(K644/K612)*AG89</f>
        <v>618823.72819527355</v>
      </c>
      <c r="L698" s="217">
        <f>(L647/L612)*AG94</f>
        <v>-411199.52537729649</v>
      </c>
      <c r="M698" s="202">
        <f t="shared" si="24"/>
        <v>6849908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21665.396671329781</v>
      </c>
      <c r="H700" s="219">
        <f>(H628/H612)*AI60</f>
        <v>0</v>
      </c>
      <c r="I700" s="217">
        <f>(I629/I612)*AI92</f>
        <v>0</v>
      </c>
      <c r="J700" s="217">
        <f>(J630/J612)*AI93</f>
        <v>4362.3255372541826</v>
      </c>
      <c r="K700" s="217">
        <f>(K644/K612)*AI89</f>
        <v>0</v>
      </c>
      <c r="L700" s="217">
        <f>(L647/L612)*AI94</f>
        <v>0</v>
      </c>
      <c r="M700" s="202">
        <f t="shared" si="24"/>
        <v>26028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78661.441717448295</v>
      </c>
      <c r="E701" s="219">
        <f>(E623/E612)*SUM(C701:D701)</f>
        <v>13439.734476896425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0</v>
      </c>
      <c r="K701" s="217">
        <f>(K644/K612)*AJ89</f>
        <v>0</v>
      </c>
      <c r="L701" s="217">
        <f>(L647/L612)*AJ94</f>
        <v>0</v>
      </c>
      <c r="M701" s="202">
        <f t="shared" si="24"/>
        <v>92101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984285.38</v>
      </c>
      <c r="D702" s="217">
        <f>(D615/D612)*AK90</f>
        <v>0</v>
      </c>
      <c r="E702" s="219">
        <f>(E623/E612)*SUM(C702:D702)</f>
        <v>168170.50219099672</v>
      </c>
      <c r="F702" s="219">
        <f>(F624/F612)*AK64</f>
        <v>0.2024297725690066</v>
      </c>
      <c r="G702" s="217">
        <f>(G625/G612)*AK91</f>
        <v>0</v>
      </c>
      <c r="H702" s="219">
        <f>(H628/H612)*AK60</f>
        <v>-422.80675007377005</v>
      </c>
      <c r="I702" s="217">
        <f>(I629/I612)*AK92</f>
        <v>0</v>
      </c>
      <c r="J702" s="217">
        <f>(J630/J612)*AK93</f>
        <v>0</v>
      </c>
      <c r="K702" s="217">
        <f>(K644/K612)*AK89</f>
        <v>15758.128175804633</v>
      </c>
      <c r="L702" s="217">
        <f>(L647/L612)*AK94</f>
        <v>0</v>
      </c>
      <c r="M702" s="202">
        <f t="shared" si="24"/>
        <v>183506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492547.96</v>
      </c>
      <c r="D703" s="217">
        <f>(D615/D612)*AL90</f>
        <v>0</v>
      </c>
      <c r="E703" s="219">
        <f>(E623/E612)*SUM(C703:D703)</f>
        <v>84154.493675757898</v>
      </c>
      <c r="F703" s="219">
        <f>(F624/F612)*AL64</f>
        <v>0.7993339998460447</v>
      </c>
      <c r="G703" s="217">
        <f>(G625/G612)*AL91</f>
        <v>0</v>
      </c>
      <c r="H703" s="219">
        <f>(H628/H612)*AL60</f>
        <v>-211.40337503688502</v>
      </c>
      <c r="I703" s="217">
        <f>(I629/I612)*AL92</f>
        <v>0</v>
      </c>
      <c r="J703" s="217">
        <f>(J630/J612)*AL93</f>
        <v>0</v>
      </c>
      <c r="K703" s="217">
        <f>(K644/K612)*AL89</f>
        <v>7372.0401090941386</v>
      </c>
      <c r="L703" s="217">
        <f>(L647/L612)*AL94</f>
        <v>0</v>
      </c>
      <c r="M703" s="202">
        <f t="shared" si="24"/>
        <v>91316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501258.85000000003</v>
      </c>
      <c r="D706" s="217">
        <f>(D615/D612)*AO90</f>
        <v>0</v>
      </c>
      <c r="E706" s="219">
        <f>(E623/E612)*SUM(C706:D706)</f>
        <v>85642.796535473783</v>
      </c>
      <c r="F706" s="219">
        <f>(F624/F612)*AO64</f>
        <v>3.7775317700583129</v>
      </c>
      <c r="G706" s="217">
        <f>(G625/G612)*AO91</f>
        <v>0</v>
      </c>
      <c r="H706" s="219">
        <f>(H628/H612)*AO60</f>
        <v>-352.3389583948084</v>
      </c>
      <c r="I706" s="217">
        <f>(I629/I612)*AO92</f>
        <v>0</v>
      </c>
      <c r="J706" s="217">
        <f>(J630/J612)*AO93</f>
        <v>0</v>
      </c>
      <c r="K706" s="217">
        <f>(K644/K612)*AO89</f>
        <v>140.74740191296632</v>
      </c>
      <c r="L706" s="217">
        <f>(L647/L612)*AO94</f>
        <v>0</v>
      </c>
      <c r="M706" s="202">
        <f t="shared" si="24"/>
        <v>85435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12108188.629999999</v>
      </c>
      <c r="D713" s="217">
        <f>(D615/D612)*AV90</f>
        <v>51852.349656473947</v>
      </c>
      <c r="E713" s="219">
        <f>(E623/E612)*SUM(C713:D713)</f>
        <v>2077609.0347008188</v>
      </c>
      <c r="F713" s="219">
        <f>(F624/F612)*AV64</f>
        <v>1308.6258604947625</v>
      </c>
      <c r="G713" s="217">
        <f>(G625/G612)*AV91</f>
        <v>0</v>
      </c>
      <c r="H713" s="219">
        <f>(H628/H612)*AV60</f>
        <v>-1832.1625836530036</v>
      </c>
      <c r="I713" s="217">
        <f>(I629/I612)*AV92</f>
        <v>731888.4229789481</v>
      </c>
      <c r="J713" s="217">
        <f>(J630/J612)*AV93</f>
        <v>3235.8966053676481</v>
      </c>
      <c r="K713" s="217">
        <f>(K644/K612)*AV89</f>
        <v>215505.64847383631</v>
      </c>
      <c r="L713" s="217">
        <f>(L647/L612)*AV94</f>
        <v>-774723.74346447166</v>
      </c>
      <c r="M713" s="202">
        <f t="shared" si="24"/>
        <v>2304844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573927360.4000001</v>
      </c>
      <c r="D715" s="202">
        <f>SUM(D616:D647)+SUM(D668:D713)</f>
        <v>1889112.6</v>
      </c>
      <c r="E715" s="202">
        <f>SUM(E624:E647)+SUM(E668:E713)</f>
        <v>83749542.096245959</v>
      </c>
      <c r="F715" s="202">
        <f>SUM(F625:F648)+SUM(F668:F713)</f>
        <v>62398.03864889111</v>
      </c>
      <c r="G715" s="202">
        <f>SUM(G626:G647)+SUM(G668:G713)</f>
        <v>431868.22228845913</v>
      </c>
      <c r="H715" s="202">
        <f>SUM(H629:H647)+SUM(H668:H713)</f>
        <v>-57396.016322514275</v>
      </c>
      <c r="I715" s="202">
        <f>SUM(I630:I647)+SUM(I668:I713)</f>
        <v>1982487.2481805873</v>
      </c>
      <c r="J715" s="202">
        <f>SUM(J631:J647)+SUM(J668:J713)</f>
        <v>153072.56818054177</v>
      </c>
      <c r="K715" s="202">
        <f>SUM(K668:K713)</f>
        <v>6676392.0537200421</v>
      </c>
      <c r="L715" s="202">
        <f>SUM(L668:L713)</f>
        <v>-4159670.5610630861</v>
      </c>
      <c r="M715" s="202">
        <f>SUM(M668:M713)</f>
        <v>89273550</v>
      </c>
      <c r="N715" s="211" t="s">
        <v>693</v>
      </c>
    </row>
    <row r="716" spans="1:14" s="202" customFormat="1" ht="12.6" customHeight="1" x14ac:dyDescent="0.2">
      <c r="C716" s="214">
        <f>CE85</f>
        <v>573927360.39999998</v>
      </c>
      <c r="D716" s="202">
        <f>D615</f>
        <v>1889112.6</v>
      </c>
      <c r="E716" s="202">
        <f>E623</f>
        <v>83749542.096245974</v>
      </c>
      <c r="F716" s="202">
        <f>F624</f>
        <v>62398.038648891117</v>
      </c>
      <c r="G716" s="202">
        <f>G625</f>
        <v>431868.22228845919</v>
      </c>
      <c r="H716" s="202">
        <f>H628</f>
        <v>-57396.01632251429</v>
      </c>
      <c r="I716" s="202">
        <f>I629</f>
        <v>1982487.2481805873</v>
      </c>
      <c r="J716" s="202">
        <f>J630</f>
        <v>153072.56818054177</v>
      </c>
      <c r="K716" s="202">
        <f>K644</f>
        <v>6676392.0537200402</v>
      </c>
      <c r="L716" s="202">
        <f>L647</f>
        <v>-4159670.5610630861</v>
      </c>
      <c r="M716" s="202">
        <f>C648</f>
        <v>89273552.060000002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Deaconess Hospital - MultiCare Health Systems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0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280291563.77999997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201350872.68999997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640586.44999999995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9578124.6099999994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2691284.45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91850686.599999994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388</v>
      </c>
      <c r="C25" s="176">
        <f>data!C283</f>
        <v>28555239.670000002</v>
      </c>
    </row>
    <row r="26" spans="1:3" ht="20.100000000000001" customHeight="1" x14ac:dyDescent="0.25">
      <c r="A26" s="174">
        <v>22</v>
      </c>
      <c r="B26" s="176" t="s">
        <v>389</v>
      </c>
      <c r="C26" s="176">
        <f>data!C284</f>
        <v>1084671.21</v>
      </c>
    </row>
    <row r="27" spans="1:3" ht="20.100000000000001" customHeight="1" x14ac:dyDescent="0.25">
      <c r="A27" s="174">
        <v>23</v>
      </c>
      <c r="B27" s="176" t="s">
        <v>390</v>
      </c>
      <c r="C27" s="176">
        <f>data!C285</f>
        <v>142160426.55000001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97727540.280000001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354600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4797706.0599999996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96807776.349999994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177872407.42000005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26974925.57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26974925.57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296698019.59000003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Deaconess Hospital - MultiCare Health Systems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27031483.530000001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139105640.88999999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66102.460000000006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800000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167003226.88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266169.7499999404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266169.7499999404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266169.7499999404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129428622.96000004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129428622.96000004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296698019.59000003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Deaconess Hospital - MultiCare Health Systems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943926327.0799998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1303837458.8400002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2247763785.9200001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10129310.58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1672291579.4899998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21838564.02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10787107.289999997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1715046561.3799996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532717224.54000044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0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436921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0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16207540.85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472639.29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10653.37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2586670.6899999967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19714425.199999999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552431649.74000049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177502002.80000007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35317268.030000001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20502243.500000004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121587640.75999998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113956877.24000001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11734833.880000003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3004849.9399999995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6732521.7599999998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1173543.0900000001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12678057.459999999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583905.99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4953499.7299999977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1754913.1400000001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73912.06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3584887.1100000003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56584912.909999996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11623.689999999997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205844.98000000004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3402574.5300000003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3337146.3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21690945.160000004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600374004.06000006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-47942354.319999576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-47942354.319999576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-47942354.319999576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Deaconess Hospital - MultiCare Health Systems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13966</v>
      </c>
      <c r="D9" s="238">
        <f>data!D59</f>
        <v>20729</v>
      </c>
      <c r="E9" s="238">
        <f>data!E59</f>
        <v>16686</v>
      </c>
      <c r="F9" s="238">
        <f>data!F59</f>
        <v>4148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132</v>
      </c>
      <c r="D10" s="245">
        <f>data!D60</f>
        <v>230</v>
      </c>
      <c r="E10" s="245">
        <f>data!E60</f>
        <v>74</v>
      </c>
      <c r="F10" s="245">
        <f>data!F60</f>
        <v>43</v>
      </c>
      <c r="G10" s="245">
        <f>data!G60</f>
        <v>0</v>
      </c>
      <c r="H10" s="245">
        <f>data!H60</f>
        <v>1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15170447.520000001</v>
      </c>
      <c r="D11" s="238">
        <f>data!D61</f>
        <v>29125079.480000004</v>
      </c>
      <c r="E11" s="238">
        <f>data!E61</f>
        <v>7575606.4800000004</v>
      </c>
      <c r="F11" s="238">
        <f>data!F61</f>
        <v>3165093.61</v>
      </c>
      <c r="G11" s="238">
        <f>data!G61</f>
        <v>0</v>
      </c>
      <c r="H11" s="238">
        <f>data!H61</f>
        <v>368508.34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2786419</v>
      </c>
      <c r="D12" s="238">
        <f>data!D62</f>
        <v>5162808</v>
      </c>
      <c r="E12" s="238">
        <f>data!E62</f>
        <v>1535631</v>
      </c>
      <c r="F12" s="238">
        <f>data!F62</f>
        <v>635293</v>
      </c>
      <c r="G12" s="238">
        <f>data!G62</f>
        <v>0</v>
      </c>
      <c r="H12" s="238">
        <f>data!H62</f>
        <v>24895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280562.56</v>
      </c>
      <c r="D13" s="238">
        <f>data!D63</f>
        <v>1803388.2</v>
      </c>
      <c r="E13" s="238">
        <f>data!E63</f>
        <v>0</v>
      </c>
      <c r="F13" s="238">
        <f>data!F63</f>
        <v>26000.04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1914429.22</v>
      </c>
      <c r="D14" s="238">
        <f>data!D64</f>
        <v>29821657.84</v>
      </c>
      <c r="E14" s="238">
        <f>data!E64</f>
        <v>812269.78</v>
      </c>
      <c r="F14" s="238">
        <f>data!F64</f>
        <v>271823.21999999997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11197464.870000003</v>
      </c>
      <c r="D16" s="238">
        <f>data!D66</f>
        <v>23332277.749999996</v>
      </c>
      <c r="E16" s="238">
        <f>data!E66</f>
        <v>6452735.5000000009</v>
      </c>
      <c r="F16" s="238">
        <f>data!F66</f>
        <v>2465832.38</v>
      </c>
      <c r="G16" s="238">
        <f>data!G66</f>
        <v>0</v>
      </c>
      <c r="H16" s="238">
        <f>data!H66</f>
        <v>49056.69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385014</v>
      </c>
      <c r="D17" s="238">
        <f>data!D67</f>
        <v>937281</v>
      </c>
      <c r="E17" s="238">
        <f>data!E67</f>
        <v>212641</v>
      </c>
      <c r="F17" s="238">
        <f>data!F67</f>
        <v>12338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38864.51</v>
      </c>
      <c r="D18" s="238">
        <f>data!D68</f>
        <v>42613.919999999998</v>
      </c>
      <c r="E18" s="238">
        <f>data!E68</f>
        <v>37100.769999999997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1077890.22</v>
      </c>
      <c r="D19" s="238">
        <f>data!D69</f>
        <v>4524005.3899999997</v>
      </c>
      <c r="E19" s="238">
        <f>data!E69</f>
        <v>1963556.24</v>
      </c>
      <c r="F19" s="238">
        <f>data!F69</f>
        <v>199488.13</v>
      </c>
      <c r="G19" s="238">
        <f>data!G69</f>
        <v>0</v>
      </c>
      <c r="H19" s="238">
        <f>data!H69</f>
        <v>8326.75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-522.95000000000005</v>
      </c>
      <c r="D20" s="238">
        <f>-data!D84</f>
        <v>-5040</v>
      </c>
      <c r="E20" s="238">
        <f>-data!E84</f>
        <v>-451.2</v>
      </c>
      <c r="F20" s="238">
        <f>-data!F84</f>
        <v>-34660.199999999997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32850568.950000003</v>
      </c>
      <c r="D21" s="238">
        <f>data!D85</f>
        <v>94744071.580000013</v>
      </c>
      <c r="E21" s="238">
        <f>data!E85</f>
        <v>18589089.57</v>
      </c>
      <c r="F21" s="238">
        <f>data!F85</f>
        <v>6741208.1799999997</v>
      </c>
      <c r="G21" s="238">
        <f>data!G85</f>
        <v>0</v>
      </c>
      <c r="H21" s="238">
        <f>data!H85</f>
        <v>450786.78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>
        <f>+data!M668</f>
        <v>5458717</v>
      </c>
      <c r="D23" s="246">
        <f>+data!M669</f>
        <v>17143349</v>
      </c>
      <c r="E23" s="246">
        <f>+data!M670</f>
        <v>3658675</v>
      </c>
      <c r="F23" s="246">
        <f>+data!M671</f>
        <v>1103743</v>
      </c>
      <c r="G23" s="246">
        <f>+data!M672</f>
        <v>0</v>
      </c>
      <c r="H23" s="246">
        <f>+data!M673</f>
        <v>76984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68021209.049999997</v>
      </c>
      <c r="D24" s="238">
        <f>data!D87</f>
        <v>189763053</v>
      </c>
      <c r="E24" s="238">
        <f>data!E87</f>
        <v>23134617</v>
      </c>
      <c r="F24" s="238">
        <f>data!F87</f>
        <v>13018959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119065</v>
      </c>
      <c r="D25" s="238">
        <f>data!D88</f>
        <v>210864667</v>
      </c>
      <c r="E25" s="238">
        <f>data!E88</f>
        <v>9778123</v>
      </c>
      <c r="F25" s="238">
        <f>data!F88</f>
        <v>247383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68140274.049999997</v>
      </c>
      <c r="D26" s="238">
        <f>data!D89</f>
        <v>400627720</v>
      </c>
      <c r="E26" s="238">
        <f>data!E89</f>
        <v>32912740</v>
      </c>
      <c r="F26" s="238">
        <f>data!F89</f>
        <v>13266342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35952.199999999997</v>
      </c>
      <c r="D28" s="238">
        <f>data!D90</f>
        <v>40195.800000000003</v>
      </c>
      <c r="E28" s="238">
        <f>data!E90</f>
        <v>18076.900000000001</v>
      </c>
      <c r="F28" s="238">
        <f>data!F90</f>
        <v>19274.099999999999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4286.4245609702821</v>
      </c>
      <c r="D29" s="238">
        <f>data!D91</f>
        <v>44807.969649251114</v>
      </c>
      <c r="E29" s="238">
        <f>data!E91</f>
        <v>58351.413025102338</v>
      </c>
      <c r="F29" s="238">
        <f>data!F91</f>
        <v>7846.0474541500062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7858.6838999193651</v>
      </c>
      <c r="D30" s="238">
        <f>data!D92</f>
        <v>1750.7924569460836</v>
      </c>
      <c r="E30" s="238">
        <f>data!E92</f>
        <v>20554.429016060738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82048.342319425399</v>
      </c>
      <c r="D31" s="238">
        <f>data!D93</f>
        <v>229134.99532237626</v>
      </c>
      <c r="E31" s="238">
        <f>data!E93</f>
        <v>412346.60835867282</v>
      </c>
      <c r="F31" s="238">
        <f>data!F93</f>
        <v>28470.059547140889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115</v>
      </c>
      <c r="D32" s="245">
        <f>data!D94</f>
        <v>104</v>
      </c>
      <c r="E32" s="245">
        <f>data!E94</f>
        <v>41</v>
      </c>
      <c r="F32" s="245">
        <f>data!F94</f>
        <v>35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Deaconess Hospital - MultiCare Health Systems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2141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208</v>
      </c>
      <c r="H41" s="238">
        <f>data!O59</f>
        <v>1684</v>
      </c>
      <c r="I41" s="238">
        <f>data!P59</f>
        <v>2879590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76</v>
      </c>
      <c r="I42" s="245">
        <f>data!P60</f>
        <v>161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6278507.8900000006</v>
      </c>
      <c r="I43" s="238">
        <f>data!P61</f>
        <v>17385055.829999998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1246619</v>
      </c>
      <c r="I44" s="238">
        <f>data!P62</f>
        <v>3340920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2104567.21</v>
      </c>
      <c r="I45" s="238">
        <f>data!P63</f>
        <v>7646732.3500000006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953285.80999999994</v>
      </c>
      <c r="I46" s="238">
        <f>data!P64</f>
        <v>33393464.649999999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3727855.6799999997</v>
      </c>
      <c r="I48" s="238">
        <f>data!P66</f>
        <v>43787308.139999993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225848</v>
      </c>
      <c r="I49" s="238">
        <f>data!P67</f>
        <v>1054964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1349064.87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440655.82</v>
      </c>
      <c r="I51" s="238">
        <f>data!P69</f>
        <v>6030427.7500000009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-5874.68</v>
      </c>
      <c r="I52" s="238">
        <f>-data!P84</f>
        <v>-12990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14971464.730000002</v>
      </c>
      <c r="I53" s="238">
        <f>data!P85</f>
        <v>113974947.59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>
        <f>+data!M675</f>
        <v>0</v>
      </c>
      <c r="D55" s="246">
        <f>+data!M676</f>
        <v>0</v>
      </c>
      <c r="E55" s="246">
        <f>+data!M691</f>
        <v>553</v>
      </c>
      <c r="F55" s="246">
        <f>+data!M692</f>
        <v>544208</v>
      </c>
      <c r="G55" s="246">
        <f>+data!M693</f>
        <v>11773178</v>
      </c>
      <c r="H55" s="246">
        <f>+data!M680</f>
        <v>2454763</v>
      </c>
      <c r="I55" s="246">
        <f>+data!M681</f>
        <v>21121164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21340094</v>
      </c>
      <c r="I56" s="238">
        <f>data!P87</f>
        <v>315585239.00999999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9514667</v>
      </c>
      <c r="I57" s="238">
        <f>data!P88</f>
        <v>266802251.69999999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30854761</v>
      </c>
      <c r="I58" s="238">
        <f>data!P89</f>
        <v>582387490.71000004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17218</v>
      </c>
      <c r="H60" s="238">
        <f>data!O90</f>
        <v>0</v>
      </c>
      <c r="I60" s="238">
        <f>data!P90</f>
        <v>23074.9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2951.6027277303424</v>
      </c>
      <c r="I61" s="238">
        <f>data!P91</f>
        <v>12514.395707053918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2231.4523066615247</v>
      </c>
      <c r="I62" s="238">
        <f>data!P92</f>
        <v>9691.5629204598135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74984.791766250244</v>
      </c>
      <c r="I63" s="238">
        <f>data!P93</f>
        <v>331345.03687630774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41</v>
      </c>
      <c r="I64" s="245">
        <f>data!P94</f>
        <v>73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Deaconess Hospital - MultiCare Health Systems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1436060</v>
      </c>
      <c r="D73" s="246">
        <f>data!R59</f>
        <v>1850027.7</v>
      </c>
      <c r="E73" s="250"/>
      <c r="F73" s="250"/>
      <c r="G73" s="238">
        <f>data!U59</f>
        <v>818049</v>
      </c>
      <c r="H73" s="238">
        <f>data!V59</f>
        <v>0</v>
      </c>
      <c r="I73" s="238">
        <f>data!W59</f>
        <v>5770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21</v>
      </c>
      <c r="D74" s="245">
        <f>data!R60</f>
        <v>55</v>
      </c>
      <c r="E74" s="245">
        <f>data!S60</f>
        <v>30</v>
      </c>
      <c r="F74" s="245">
        <f>data!T60</f>
        <v>5</v>
      </c>
      <c r="G74" s="245">
        <f>data!U60</f>
        <v>92</v>
      </c>
      <c r="H74" s="245">
        <f>data!V60</f>
        <v>0</v>
      </c>
      <c r="I74" s="245">
        <f>data!W60</f>
        <v>5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2015390.68</v>
      </c>
      <c r="D75" s="238">
        <f>data!R61</f>
        <v>5341587.26</v>
      </c>
      <c r="E75" s="238">
        <f>data!S61</f>
        <v>1255482.6500000001</v>
      </c>
      <c r="F75" s="238">
        <f>data!T61</f>
        <v>503620.51</v>
      </c>
      <c r="G75" s="238">
        <f>data!U61</f>
        <v>7656475.0800000001</v>
      </c>
      <c r="H75" s="238">
        <f>data!V61</f>
        <v>0</v>
      </c>
      <c r="I75" s="238">
        <f>data!W61</f>
        <v>723386.55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399495</v>
      </c>
      <c r="D76" s="238">
        <f>data!R62</f>
        <v>1017719</v>
      </c>
      <c r="E76" s="238">
        <f>data!S62</f>
        <v>447085</v>
      </c>
      <c r="F76" s="238">
        <f>data!T62</f>
        <v>85826</v>
      </c>
      <c r="G76" s="238">
        <f>data!U62</f>
        <v>1893812</v>
      </c>
      <c r="H76" s="238">
        <f>data!V62</f>
        <v>0</v>
      </c>
      <c r="I76" s="238">
        <f>data!W62</f>
        <v>160176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25790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392313.43</v>
      </c>
      <c r="D78" s="238">
        <f>data!R64</f>
        <v>592341.24</v>
      </c>
      <c r="E78" s="238">
        <f>data!S64</f>
        <v>557076.71</v>
      </c>
      <c r="F78" s="238">
        <f>data!T64</f>
        <v>293893.17</v>
      </c>
      <c r="G78" s="238">
        <f>data!U64</f>
        <v>4287857.4300000006</v>
      </c>
      <c r="H78" s="238">
        <f>data!V64</f>
        <v>0</v>
      </c>
      <c r="I78" s="238">
        <f>data!W64</f>
        <v>58079.34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565036.59</v>
      </c>
      <c r="D80" s="238">
        <f>data!R66</f>
        <v>-1741046.38</v>
      </c>
      <c r="E80" s="238">
        <f>data!S66</f>
        <v>-2729986.31</v>
      </c>
      <c r="F80" s="238">
        <f>data!T66</f>
        <v>1561303.21</v>
      </c>
      <c r="G80" s="238">
        <f>data!U66</f>
        <v>32350480.990000002</v>
      </c>
      <c r="H80" s="238">
        <f>data!V66</f>
        <v>0</v>
      </c>
      <c r="I80" s="238">
        <f>data!W66</f>
        <v>2090314.27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14267</v>
      </c>
      <c r="D81" s="238">
        <f>data!R67</f>
        <v>19221</v>
      </c>
      <c r="E81" s="238">
        <f>data!S67</f>
        <v>59957</v>
      </c>
      <c r="F81" s="238">
        <f>data!T67</f>
        <v>0</v>
      </c>
      <c r="G81" s="238">
        <f>data!U67</f>
        <v>720088</v>
      </c>
      <c r="H81" s="238">
        <f>data!V67</f>
        <v>0</v>
      </c>
      <c r="I81" s="238">
        <f>data!W67</f>
        <v>283180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120566.27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197452.68</v>
      </c>
      <c r="D83" s="238">
        <f>data!R69</f>
        <v>179480.82</v>
      </c>
      <c r="E83" s="238">
        <f>data!S69</f>
        <v>197048.81</v>
      </c>
      <c r="F83" s="238">
        <f>data!T69</f>
        <v>34474.730000000003</v>
      </c>
      <c r="G83" s="238">
        <f>data!U69</f>
        <v>1896450.11</v>
      </c>
      <c r="H83" s="238">
        <f>data!V69</f>
        <v>0</v>
      </c>
      <c r="I83" s="238">
        <f>data!W69</f>
        <v>132875.24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-16232685.969999999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3583955.38</v>
      </c>
      <c r="D85" s="238">
        <f>data!R85</f>
        <v>5409302.9400000004</v>
      </c>
      <c r="E85" s="238">
        <f>data!S85</f>
        <v>-213336.13999999972</v>
      </c>
      <c r="F85" s="238">
        <f>data!T85</f>
        <v>2479117.6199999996</v>
      </c>
      <c r="G85" s="238">
        <f>data!U85</f>
        <v>32718833.910000004</v>
      </c>
      <c r="H85" s="238">
        <f>data!V85</f>
        <v>0</v>
      </c>
      <c r="I85" s="238">
        <f>data!W85</f>
        <v>3448011.4000000004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>
        <f>+data!M682</f>
        <v>608005</v>
      </c>
      <c r="D87" s="246">
        <f>+data!M683</f>
        <v>740549</v>
      </c>
      <c r="E87" s="246">
        <f>+data!M684</f>
        <v>33136</v>
      </c>
      <c r="F87" s="246">
        <f>+data!M685</f>
        <v>429777</v>
      </c>
      <c r="G87" s="246">
        <f>+data!M686</f>
        <v>5971754</v>
      </c>
      <c r="H87" s="246">
        <f>+data!M687</f>
        <v>41069</v>
      </c>
      <c r="I87" s="246">
        <f>+data!M688</f>
        <v>715330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2372778</v>
      </c>
      <c r="D88" s="238">
        <f>data!R87</f>
        <v>8697064</v>
      </c>
      <c r="E88" s="238">
        <f>data!S87</f>
        <v>0</v>
      </c>
      <c r="F88" s="238">
        <f>data!T87</f>
        <v>9400692</v>
      </c>
      <c r="G88" s="238">
        <f>data!U87</f>
        <v>49684858</v>
      </c>
      <c r="H88" s="238">
        <f>data!V87</f>
        <v>0</v>
      </c>
      <c r="I88" s="238">
        <f>data!W87</f>
        <v>7465360.0099999998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7783850.0099999998</v>
      </c>
      <c r="D89" s="238">
        <f>data!R88</f>
        <v>15238389</v>
      </c>
      <c r="E89" s="238">
        <f>data!S88</f>
        <v>0</v>
      </c>
      <c r="F89" s="238">
        <f>data!T88</f>
        <v>602442</v>
      </c>
      <c r="G89" s="238">
        <f>data!U88</f>
        <v>71161688</v>
      </c>
      <c r="H89" s="238">
        <f>data!V88</f>
        <v>0</v>
      </c>
      <c r="I89" s="238">
        <f>data!W88</f>
        <v>20741645.149999999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10156628.01</v>
      </c>
      <c r="D90" s="238">
        <f>data!R89</f>
        <v>23935453</v>
      </c>
      <c r="E90" s="238">
        <f>data!S89</f>
        <v>0</v>
      </c>
      <c r="F90" s="238">
        <f>data!T89</f>
        <v>10003134</v>
      </c>
      <c r="G90" s="238">
        <f>data!U89</f>
        <v>120846546</v>
      </c>
      <c r="H90" s="238">
        <f>data!V89</f>
        <v>0</v>
      </c>
      <c r="I90" s="238">
        <f>data!W89</f>
        <v>28207005.159999996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13341</v>
      </c>
      <c r="H92" s="238">
        <f>data!V90</f>
        <v>0</v>
      </c>
      <c r="I92" s="238">
        <f>data!W90</f>
        <v>3777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14.406667363162343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2719.5534312637064</v>
      </c>
      <c r="D94" s="238">
        <f>data!R92</f>
        <v>188.82235025105857</v>
      </c>
      <c r="E94" s="238">
        <f>data!S92</f>
        <v>4237.1084284784956</v>
      </c>
      <c r="F94" s="238">
        <f>data!T92</f>
        <v>380.43517858464509</v>
      </c>
      <c r="G94" s="238">
        <f>data!U92</f>
        <v>4150.6036079201276</v>
      </c>
      <c r="H94" s="238">
        <f>data!V92</f>
        <v>2473.2937404806144</v>
      </c>
      <c r="I94" s="238">
        <f>data!W92</f>
        <v>1189.6738225177533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119917.47034284717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42025.554849083434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15</v>
      </c>
      <c r="D96" s="245">
        <f>data!R94</f>
        <v>43</v>
      </c>
      <c r="E96" s="245">
        <f>data!S94</f>
        <v>0</v>
      </c>
      <c r="F96" s="245">
        <f>data!T94</f>
        <v>5</v>
      </c>
      <c r="G96" s="245">
        <f>data!U94</f>
        <v>19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Deaconess Hospital - MultiCare Health Systems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38570</v>
      </c>
      <c r="D105" s="238">
        <f>data!Y59</f>
        <v>118241</v>
      </c>
      <c r="E105" s="238">
        <f>data!Z59</f>
        <v>0</v>
      </c>
      <c r="F105" s="238">
        <f>data!AA59</f>
        <v>1635</v>
      </c>
      <c r="G105" s="250"/>
      <c r="H105" s="238">
        <f>data!AC59</f>
        <v>156777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20</v>
      </c>
      <c r="D106" s="245">
        <f>data!Y60</f>
        <v>71</v>
      </c>
      <c r="E106" s="245">
        <f>data!Z60</f>
        <v>0</v>
      </c>
      <c r="F106" s="245">
        <f>data!AA60</f>
        <v>2</v>
      </c>
      <c r="G106" s="245">
        <f>data!AB60</f>
        <v>67</v>
      </c>
      <c r="H106" s="245">
        <f>data!AC60</f>
        <v>41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1823549.8</v>
      </c>
      <c r="D107" s="238">
        <f>data!Y61</f>
        <v>5902099.5700000003</v>
      </c>
      <c r="E107" s="238">
        <f>data!Z61</f>
        <v>0</v>
      </c>
      <c r="F107" s="238">
        <f>data!AA61</f>
        <v>290864.78999999998</v>
      </c>
      <c r="G107" s="238">
        <f>data!AB61</f>
        <v>6208666.0600000005</v>
      </c>
      <c r="H107" s="238">
        <f>data!AC61</f>
        <v>3146184.26</v>
      </c>
      <c r="I107" s="238">
        <f>data!AD61</f>
        <v>199854.99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391372</v>
      </c>
      <c r="D108" s="238">
        <f>data!Y62</f>
        <v>1281665</v>
      </c>
      <c r="E108" s="238">
        <f>data!Z62</f>
        <v>0</v>
      </c>
      <c r="F108" s="238">
        <f>data!AA62</f>
        <v>49039</v>
      </c>
      <c r="G108" s="238">
        <f>data!AB62</f>
        <v>1280074</v>
      </c>
      <c r="H108" s="238">
        <f>data!AC62</f>
        <v>702458</v>
      </c>
      <c r="I108" s="238">
        <f>data!AD62</f>
        <v>31271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9743</v>
      </c>
      <c r="D109" s="238">
        <f>data!Y63</f>
        <v>4716690.2200000007</v>
      </c>
      <c r="E109" s="238">
        <f>data!Z63</f>
        <v>0</v>
      </c>
      <c r="F109" s="238">
        <f>data!AA63</f>
        <v>0</v>
      </c>
      <c r="G109" s="238">
        <f>data!AB63</f>
        <v>49919.67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920526.74</v>
      </c>
      <c r="D110" s="238">
        <f>data!Y64</f>
        <v>818353.09</v>
      </c>
      <c r="E110" s="238">
        <f>data!Z64</f>
        <v>0</v>
      </c>
      <c r="F110" s="238">
        <f>data!AA64</f>
        <v>381936.27</v>
      </c>
      <c r="G110" s="238">
        <f>data!AB64</f>
        <v>37961537.669999994</v>
      </c>
      <c r="H110" s="238">
        <f>data!AC64</f>
        <v>1132817.72</v>
      </c>
      <c r="I110" s="238">
        <f>data!AD64</f>
        <v>17080.75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3277421.4</v>
      </c>
      <c r="D112" s="238">
        <f>data!Y66</f>
        <v>5082489.72</v>
      </c>
      <c r="E112" s="238">
        <f>data!Z66</f>
        <v>0</v>
      </c>
      <c r="F112" s="238">
        <f>data!AA66</f>
        <v>1915325.45</v>
      </c>
      <c r="G112" s="238">
        <f>data!AB66</f>
        <v>15275015.17</v>
      </c>
      <c r="H112" s="238">
        <f>data!AC66</f>
        <v>2971251.4299999997</v>
      </c>
      <c r="I112" s="238">
        <f>data!AD66</f>
        <v>1234091.78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89436</v>
      </c>
      <c r="D113" s="238">
        <f>data!Y67</f>
        <v>466014</v>
      </c>
      <c r="E113" s="238">
        <f>data!Z67</f>
        <v>0</v>
      </c>
      <c r="F113" s="238">
        <f>data!AA67</f>
        <v>37992</v>
      </c>
      <c r="G113" s="238">
        <f>data!AB67</f>
        <v>450836</v>
      </c>
      <c r="H113" s="238">
        <f>data!AC67</f>
        <v>108906</v>
      </c>
      <c r="I113" s="238">
        <f>data!AD67</f>
        <v>34332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101291</v>
      </c>
      <c r="D114" s="238">
        <f>data!Y68</f>
        <v>122506.01</v>
      </c>
      <c r="E114" s="238">
        <f>data!Z68</f>
        <v>0</v>
      </c>
      <c r="F114" s="238">
        <f>data!AA68</f>
        <v>0</v>
      </c>
      <c r="G114" s="238">
        <f>data!AB68</f>
        <v>37243.660000000003</v>
      </c>
      <c r="H114" s="238">
        <f>data!AC68</f>
        <v>86092.05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130827.74</v>
      </c>
      <c r="D115" s="238">
        <f>data!Y69</f>
        <v>612781.66999999993</v>
      </c>
      <c r="E115" s="238">
        <f>data!Z69</f>
        <v>0</v>
      </c>
      <c r="F115" s="238">
        <f>data!AA69</f>
        <v>52913.979999999996</v>
      </c>
      <c r="G115" s="238">
        <f>data!AB69</f>
        <v>1658903.6700000002</v>
      </c>
      <c r="H115" s="238">
        <f>data!AC69</f>
        <v>521880.64</v>
      </c>
      <c r="I115" s="238">
        <f>data!AD69</f>
        <v>36407.11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6744167.6799999997</v>
      </c>
      <c r="D117" s="238">
        <f>data!Y85</f>
        <v>19002599.280000001</v>
      </c>
      <c r="E117" s="238">
        <f>data!Z85</f>
        <v>0</v>
      </c>
      <c r="F117" s="238">
        <f>data!AA85</f>
        <v>2728071.4899999998</v>
      </c>
      <c r="G117" s="238">
        <f>data!AB85</f>
        <v>62922195.899999991</v>
      </c>
      <c r="H117" s="238">
        <f>data!AC85</f>
        <v>8669590.0999999996</v>
      </c>
      <c r="I117" s="238">
        <f>data!AD85</f>
        <v>1553037.6300000001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>
        <f>+data!M689</f>
        <v>1515692</v>
      </c>
      <c r="D119" s="246">
        <f>+data!M690</f>
        <v>3895456</v>
      </c>
      <c r="E119" s="246">
        <f>+data!M691</f>
        <v>553</v>
      </c>
      <c r="F119" s="246">
        <f>+data!M692</f>
        <v>544208</v>
      </c>
      <c r="G119" s="246">
        <f>+data!M693</f>
        <v>11773178</v>
      </c>
      <c r="H119" s="246">
        <f>+data!M694</f>
        <v>1675492</v>
      </c>
      <c r="I119" s="246">
        <f>+data!M695</f>
        <v>291395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31502583.16</v>
      </c>
      <c r="D120" s="238">
        <f>data!Y87</f>
        <v>31955007.050000001</v>
      </c>
      <c r="E120" s="238">
        <f>data!Z87</f>
        <v>0</v>
      </c>
      <c r="F120" s="238">
        <f>data!AA87</f>
        <v>2861635.01</v>
      </c>
      <c r="G120" s="238">
        <f>data!AB87</f>
        <v>81162554.859999999</v>
      </c>
      <c r="H120" s="238">
        <f>data!AC87</f>
        <v>20123866</v>
      </c>
      <c r="I120" s="238">
        <f>data!AD87</f>
        <v>8430228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89144319.729999989</v>
      </c>
      <c r="D121" s="238">
        <f>data!Y88</f>
        <v>122181513.99000001</v>
      </c>
      <c r="E121" s="238">
        <f>data!Z88</f>
        <v>0</v>
      </c>
      <c r="F121" s="238">
        <f>data!AA88</f>
        <v>2767804</v>
      </c>
      <c r="G121" s="238">
        <f>data!AB88</f>
        <v>234646544.63999999</v>
      </c>
      <c r="H121" s="238">
        <f>data!AC88</f>
        <v>6208886</v>
      </c>
      <c r="I121" s="238">
        <f>data!AD88</f>
        <v>160501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120646902.88999999</v>
      </c>
      <c r="D122" s="238">
        <f>data!Y89</f>
        <v>154136521.04000002</v>
      </c>
      <c r="E122" s="238">
        <f>data!Z89</f>
        <v>0</v>
      </c>
      <c r="F122" s="238">
        <f>data!AA89</f>
        <v>5629439.0099999998</v>
      </c>
      <c r="G122" s="238">
        <f>data!AB89</f>
        <v>315809099.5</v>
      </c>
      <c r="H122" s="238">
        <f>data!AC89</f>
        <v>26332752</v>
      </c>
      <c r="I122" s="238">
        <f>data!AD89</f>
        <v>8590729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0</v>
      </c>
      <c r="D124" s="238">
        <f>data!Y90</f>
        <v>22884</v>
      </c>
      <c r="E124" s="238">
        <f>data!Z90</f>
        <v>0</v>
      </c>
      <c r="F124" s="238">
        <f>data!AA90</f>
        <v>9995</v>
      </c>
      <c r="G124" s="238">
        <f>data!AB90</f>
        <v>3454</v>
      </c>
      <c r="H124" s="238">
        <f>data!AC90</f>
        <v>18076.900000000001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1395.704120944401</v>
      </c>
      <c r="D126" s="238">
        <f>data!Y92</f>
        <v>5891.8619314175749</v>
      </c>
      <c r="E126" s="238">
        <f>data!Z92</f>
        <v>0</v>
      </c>
      <c r="F126" s="238">
        <f>data!AA92</f>
        <v>512.75034766451256</v>
      </c>
      <c r="G126" s="238">
        <f>data!AB92</f>
        <v>3001.8567972794522</v>
      </c>
      <c r="H126" s="238">
        <f>data!AC92</f>
        <v>1493.1383139926686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98326.291769181378</v>
      </c>
      <c r="E127" s="238">
        <f>data!Z93</f>
        <v>6484.3304211374216</v>
      </c>
      <c r="F127" s="238">
        <f>data!AA93</f>
        <v>21305.973307642143</v>
      </c>
      <c r="G127" s="238">
        <f>data!AB93</f>
        <v>0</v>
      </c>
      <c r="H127" s="238">
        <f>data!AC93</f>
        <v>0</v>
      </c>
      <c r="I127" s="238">
        <f>data!AD93</f>
        <v>6148.348214465118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3</v>
      </c>
      <c r="D128" s="245">
        <f>data!Y94</f>
        <v>5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Deaconess Hospital - MultiCare Health Systems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24833</v>
      </c>
      <c r="D137" s="238">
        <f>data!AF59</f>
        <v>0</v>
      </c>
      <c r="E137" s="238">
        <f>data!AG59</f>
        <v>71163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17135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14</v>
      </c>
      <c r="D138" s="245">
        <f>data!AF60</f>
        <v>0</v>
      </c>
      <c r="E138" s="245">
        <f>data!AG60</f>
        <v>126</v>
      </c>
      <c r="F138" s="245">
        <f>data!AH60</f>
        <v>0</v>
      </c>
      <c r="G138" s="245">
        <f>data!AI60</f>
        <v>0</v>
      </c>
      <c r="H138" s="245">
        <f>data!AJ60</f>
        <v>0</v>
      </c>
      <c r="I138" s="245">
        <f>data!AK60</f>
        <v>12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955636.13</v>
      </c>
      <c r="D139" s="238">
        <f>data!AF61</f>
        <v>0</v>
      </c>
      <c r="E139" s="238">
        <f>data!AG61</f>
        <v>16797709.100000001</v>
      </c>
      <c r="F139" s="238">
        <f>data!AH61</f>
        <v>0</v>
      </c>
      <c r="G139" s="238">
        <f>data!AI61</f>
        <v>0</v>
      </c>
      <c r="H139" s="238">
        <f>data!AJ61</f>
        <v>0</v>
      </c>
      <c r="I139" s="238">
        <f>data!AK61</f>
        <v>584728.76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209007</v>
      </c>
      <c r="D140" s="238">
        <f>data!AF62</f>
        <v>0</v>
      </c>
      <c r="E140" s="238">
        <f>data!AG62</f>
        <v>2680360</v>
      </c>
      <c r="F140" s="238">
        <f>data!AH62</f>
        <v>0</v>
      </c>
      <c r="G140" s="238">
        <f>data!AI62</f>
        <v>0</v>
      </c>
      <c r="H140" s="238">
        <f>data!AJ62</f>
        <v>0</v>
      </c>
      <c r="I140" s="238">
        <f>data!AK62</f>
        <v>133336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1470601.48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1528.8</v>
      </c>
      <c r="D142" s="238">
        <f>data!AF64</f>
        <v>0</v>
      </c>
      <c r="E142" s="238">
        <f>data!AG64</f>
        <v>2108582.34</v>
      </c>
      <c r="F142" s="238">
        <f>data!AH64</f>
        <v>0</v>
      </c>
      <c r="G142" s="238">
        <f>data!AI64</f>
        <v>0</v>
      </c>
      <c r="H142" s="238">
        <f>data!AJ64</f>
        <v>0</v>
      </c>
      <c r="I142" s="238">
        <f>data!AK64</f>
        <v>394.72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380179.9</v>
      </c>
      <c r="D144" s="238">
        <f>data!AF66</f>
        <v>0</v>
      </c>
      <c r="E144" s="238">
        <f>data!AG66</f>
        <v>12023110.369999999</v>
      </c>
      <c r="F144" s="238">
        <f>data!AH66</f>
        <v>0</v>
      </c>
      <c r="G144" s="238">
        <f>data!AI66</f>
        <v>0</v>
      </c>
      <c r="H144" s="238">
        <f>data!AJ66</f>
        <v>0</v>
      </c>
      <c r="I144" s="238">
        <f>data!AK66</f>
        <v>241781.99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0</v>
      </c>
      <c r="E145" s="238">
        <f>data!AG67</f>
        <v>237977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347199.18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39234.36</v>
      </c>
      <c r="D147" s="238">
        <f>data!AF69</f>
        <v>0</v>
      </c>
      <c r="E147" s="238">
        <f>data!AG69</f>
        <v>1956039.8599999999</v>
      </c>
      <c r="F147" s="238">
        <f>data!AH69</f>
        <v>0</v>
      </c>
      <c r="G147" s="238">
        <f>data!AI69</f>
        <v>0</v>
      </c>
      <c r="H147" s="238">
        <f>data!AJ69</f>
        <v>0</v>
      </c>
      <c r="I147" s="238">
        <f>data!AK69</f>
        <v>24043.91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-781.29</v>
      </c>
      <c r="D148" s="238">
        <f>-data!AF84</f>
        <v>0</v>
      </c>
      <c r="E148" s="238">
        <f>-data!AG84</f>
        <v>-6541.28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1584804.9000000001</v>
      </c>
      <c r="D149" s="238">
        <f>data!AF85</f>
        <v>0</v>
      </c>
      <c r="E149" s="238">
        <f>data!AG85</f>
        <v>37615038.049999997</v>
      </c>
      <c r="F149" s="238">
        <f>data!AH85</f>
        <v>0</v>
      </c>
      <c r="G149" s="238">
        <f>data!AI85</f>
        <v>0</v>
      </c>
      <c r="H149" s="238">
        <f>data!AJ85</f>
        <v>0</v>
      </c>
      <c r="I149" s="238">
        <f>data!AK85</f>
        <v>984285.38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>
        <f>+data!M696</f>
        <v>299698</v>
      </c>
      <c r="D151" s="246">
        <f>+data!M697</f>
        <v>0</v>
      </c>
      <c r="E151" s="246">
        <f>+data!M698</f>
        <v>6849908</v>
      </c>
      <c r="F151" s="246">
        <f>+data!M699</f>
        <v>0</v>
      </c>
      <c r="G151" s="246">
        <f>+data!M700</f>
        <v>26028</v>
      </c>
      <c r="H151" s="246">
        <f>+data!M701</f>
        <v>92101</v>
      </c>
      <c r="I151" s="246">
        <f>+data!M702</f>
        <v>183506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5850842</v>
      </c>
      <c r="D152" s="238">
        <f>data!AF87</f>
        <v>0</v>
      </c>
      <c r="E152" s="238">
        <f>data!AG87</f>
        <v>38261259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4879099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698178</v>
      </c>
      <c r="D153" s="238">
        <f>data!AF88</f>
        <v>0</v>
      </c>
      <c r="E153" s="238">
        <f>data!AG88</f>
        <v>170080245.65000001</v>
      </c>
      <c r="F153" s="238">
        <f>data!AH88</f>
        <v>0</v>
      </c>
      <c r="G153" s="238">
        <f>data!AI88</f>
        <v>0</v>
      </c>
      <c r="H153" s="238">
        <f>data!AJ88</f>
        <v>0</v>
      </c>
      <c r="I153" s="238">
        <f>data!AK88</f>
        <v>426244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6549020</v>
      </c>
      <c r="D154" s="238">
        <f>data!AF89</f>
        <v>0</v>
      </c>
      <c r="E154" s="238">
        <f>data!AG89</f>
        <v>208341504.65000001</v>
      </c>
      <c r="F154" s="238">
        <f>data!AH89</f>
        <v>0</v>
      </c>
      <c r="G154" s="238">
        <f>data!AI89</f>
        <v>0</v>
      </c>
      <c r="H154" s="238">
        <f>data!AJ89</f>
        <v>0</v>
      </c>
      <c r="I154" s="238">
        <f>data!AK89</f>
        <v>5305343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0</v>
      </c>
      <c r="D156" s="238">
        <f>data!AF90</f>
        <v>0</v>
      </c>
      <c r="E156" s="238">
        <f>data!AG90</f>
        <v>13567.4</v>
      </c>
      <c r="F156" s="238">
        <f>data!AH90</f>
        <v>0</v>
      </c>
      <c r="G156" s="238">
        <f>data!AI90</f>
        <v>0</v>
      </c>
      <c r="H156" s="238">
        <f>data!AJ90</f>
        <v>18076.900000000001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16244.840513253996</v>
      </c>
      <c r="F157" s="238">
        <f>data!AH91</f>
        <v>0</v>
      </c>
      <c r="G157" s="238">
        <f>data!AI91</f>
        <v>7764.8996951248464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600.1853275837218</v>
      </c>
      <c r="D158" s="238">
        <f>data!AF92</f>
        <v>0</v>
      </c>
      <c r="E158" s="238">
        <f>data!AG92</f>
        <v>4993.3279888435727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252509.09969914152</v>
      </c>
      <c r="F159" s="238">
        <f>data!AH93</f>
        <v>0</v>
      </c>
      <c r="G159" s="238">
        <f>data!AI93</f>
        <v>51129.081166889533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69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Deaconess Hospital - MultiCare Health Systems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4504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6</v>
      </c>
      <c r="D170" s="245">
        <f>data!AM60</f>
        <v>0</v>
      </c>
      <c r="E170" s="245">
        <f>data!AN60</f>
        <v>0</v>
      </c>
      <c r="F170" s="245">
        <f>data!AO60</f>
        <v>10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285450.07</v>
      </c>
      <c r="D171" s="238">
        <f>data!AM61</f>
        <v>0</v>
      </c>
      <c r="E171" s="238">
        <f>data!AN61</f>
        <v>0</v>
      </c>
      <c r="F171" s="238">
        <f>data!AO61</f>
        <v>662962.12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60819</v>
      </c>
      <c r="D172" s="238">
        <f>data!AM62</f>
        <v>0</v>
      </c>
      <c r="E172" s="238">
        <f>data!AN62</f>
        <v>0</v>
      </c>
      <c r="F172" s="238">
        <f>data!AO62</f>
        <v>201485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1558.63</v>
      </c>
      <c r="D174" s="238">
        <f>data!AM64</f>
        <v>0</v>
      </c>
      <c r="E174" s="238">
        <f>data!AN64</f>
        <v>0</v>
      </c>
      <c r="F174" s="238">
        <f>data!AO64</f>
        <v>7365.85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131793.67000000001</v>
      </c>
      <c r="D176" s="238">
        <f>data!AM66</f>
        <v>0</v>
      </c>
      <c r="E176" s="238">
        <f>data!AN66</f>
        <v>0</v>
      </c>
      <c r="F176" s="238">
        <f>data!AO66</f>
        <v>-425864.93999999994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12926.59</v>
      </c>
      <c r="D179" s="238">
        <f>data!AM69</f>
        <v>0</v>
      </c>
      <c r="E179" s="238">
        <f>data!AN69</f>
        <v>0</v>
      </c>
      <c r="F179" s="238">
        <f>data!AO69</f>
        <v>55310.82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492547.96</v>
      </c>
      <c r="D181" s="238">
        <f>data!AM85</f>
        <v>0</v>
      </c>
      <c r="E181" s="238">
        <f>data!AN85</f>
        <v>0</v>
      </c>
      <c r="F181" s="238">
        <f>data!AO85</f>
        <v>501258.85000000003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>
        <f>+data!M703</f>
        <v>91316</v>
      </c>
      <c r="D183" s="246">
        <f>+data!M704</f>
        <v>0</v>
      </c>
      <c r="E183" s="246">
        <f>+data!M705</f>
        <v>0</v>
      </c>
      <c r="F183" s="246">
        <f>+data!M706</f>
        <v>85435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2256950</v>
      </c>
      <c r="D184" s="238">
        <f>data!AM87</f>
        <v>0</v>
      </c>
      <c r="E184" s="238">
        <f>data!AN87</f>
        <v>0</v>
      </c>
      <c r="F184" s="238">
        <f>data!AO87</f>
        <v>47385.91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225020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2481970</v>
      </c>
      <c r="D186" s="238">
        <f>data!AM89</f>
        <v>0</v>
      </c>
      <c r="E186" s="238">
        <f>data!AN89</f>
        <v>0</v>
      </c>
      <c r="F186" s="238">
        <f>data!AO89</f>
        <v>47385.91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Deaconess Hospital - MultiCare Health Systems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154782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52</v>
      </c>
      <c r="G202" s="245">
        <f>data!AW60</f>
        <v>50</v>
      </c>
      <c r="H202" s="245">
        <f>data!AX60</f>
        <v>0</v>
      </c>
      <c r="I202" s="245">
        <f>data!AY60</f>
        <v>53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4403939.4400000004</v>
      </c>
      <c r="G203" s="238">
        <f>data!AW61</f>
        <v>5800854.0200000014</v>
      </c>
      <c r="H203" s="238">
        <f>data!AX61</f>
        <v>0</v>
      </c>
      <c r="I203" s="238">
        <f>data!AY61</f>
        <v>2680485.71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882858</v>
      </c>
      <c r="G204" s="238">
        <f>data!AW62</f>
        <v>1395085</v>
      </c>
      <c r="H204" s="238">
        <f>data!AX62</f>
        <v>0</v>
      </c>
      <c r="I204" s="238">
        <f>data!AY62</f>
        <v>934303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1600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2551703.7000000002</v>
      </c>
      <c r="G206" s="238">
        <f>data!AW64</f>
        <v>155.56</v>
      </c>
      <c r="H206" s="238">
        <f>data!AX64</f>
        <v>0</v>
      </c>
      <c r="I206" s="238">
        <f>data!AY64</f>
        <v>1327907.3700000001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3715975.7199999997</v>
      </c>
      <c r="G208" s="238">
        <f>data!AW66</f>
        <v>-5617931.1600000001</v>
      </c>
      <c r="H208" s="238">
        <f>data!AX66</f>
        <v>0</v>
      </c>
      <c r="I208" s="238">
        <f>data!AY66</f>
        <v>-3869653.5700000003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219918</v>
      </c>
      <c r="G209" s="238">
        <f>data!AW67</f>
        <v>0</v>
      </c>
      <c r="H209" s="238">
        <f>data!AX67</f>
        <v>0</v>
      </c>
      <c r="I209" s="238">
        <f>data!AY67</f>
        <v>40631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2825.67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343219.83</v>
      </c>
      <c r="G211" s="238">
        <f>data!AW69</f>
        <v>2137298.8899999997</v>
      </c>
      <c r="H211" s="238">
        <f>data!AX69</f>
        <v>0</v>
      </c>
      <c r="I211" s="238">
        <f>data!AY69</f>
        <v>508579.14000000007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-11026.060000000001</v>
      </c>
      <c r="G212" s="238">
        <f>-data!AW84</f>
        <v>0</v>
      </c>
      <c r="H212" s="238">
        <f>-data!AX84</f>
        <v>0</v>
      </c>
      <c r="I212" s="238">
        <f>-data!AY84</f>
        <v>-1397212.74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12108188.629999999</v>
      </c>
      <c r="G213" s="238">
        <f>data!AW85</f>
        <v>3715462.3100000005</v>
      </c>
      <c r="H213" s="238">
        <f>data!AX85</f>
        <v>0</v>
      </c>
      <c r="I213" s="238">
        <f>data!AY85</f>
        <v>227865.57999999984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2304844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8110994.0199999996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64444030.969999999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72555024.989999995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11916</v>
      </c>
      <c r="G220" s="238">
        <f>data!AW90</f>
        <v>0</v>
      </c>
      <c r="H220" s="238">
        <f>data!AX90</f>
        <v>0</v>
      </c>
      <c r="I220" s="238">
        <f>data!AY90</f>
        <v>32265.1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44076.764012730171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37926.656039440022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130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Deaconess Hospital - MultiCare Health Systems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665031.87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2</v>
      </c>
      <c r="E234" s="245">
        <f>data!BB60</f>
        <v>0</v>
      </c>
      <c r="F234" s="245">
        <f>data!BC60</f>
        <v>16</v>
      </c>
      <c r="G234" s="245">
        <f>data!BD60</f>
        <v>0</v>
      </c>
      <c r="H234" s="245">
        <f>data!BE60</f>
        <v>30</v>
      </c>
      <c r="I234" s="245">
        <f>data!BF60</f>
        <v>56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110635.63</v>
      </c>
      <c r="E235" s="238">
        <f>data!BB61</f>
        <v>0</v>
      </c>
      <c r="F235" s="238">
        <f>data!BC61</f>
        <v>519740.42</v>
      </c>
      <c r="G235" s="238">
        <f>data!BD61</f>
        <v>0</v>
      </c>
      <c r="H235" s="238">
        <f>data!BE61</f>
        <v>2389087.38</v>
      </c>
      <c r="I235" s="238">
        <f>data!BF61</f>
        <v>2697580.9400000004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45848</v>
      </c>
      <c r="E236" s="238">
        <f>data!BB62</f>
        <v>0</v>
      </c>
      <c r="F236" s="238">
        <f>data!BC62</f>
        <v>211043</v>
      </c>
      <c r="G236" s="238">
        <f>data!BD62</f>
        <v>0</v>
      </c>
      <c r="H236" s="238">
        <f>data!BE62</f>
        <v>608294</v>
      </c>
      <c r="I236" s="238">
        <f>data!BF62</f>
        <v>928643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209362.35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136422.28</v>
      </c>
      <c r="E238" s="238">
        <f>data!BB64</f>
        <v>0</v>
      </c>
      <c r="F238" s="238">
        <f>data!BC64</f>
        <v>23786</v>
      </c>
      <c r="G238" s="238">
        <f>data!BD64</f>
        <v>0</v>
      </c>
      <c r="H238" s="238">
        <f>data!BE64</f>
        <v>741881.1</v>
      </c>
      <c r="I238" s="238">
        <f>data!BF64</f>
        <v>376415.75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-1745667.53</v>
      </c>
      <c r="E240" s="238">
        <f>data!BB66</f>
        <v>0</v>
      </c>
      <c r="F240" s="238">
        <f>data!BC66</f>
        <v>-402811.49</v>
      </c>
      <c r="G240" s="238">
        <f>data!BD66</f>
        <v>0</v>
      </c>
      <c r="H240" s="238">
        <f>data!BE66</f>
        <v>-7760623.0999999996</v>
      </c>
      <c r="I240" s="238">
        <f>data!BF66</f>
        <v>-3795882.45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3418</v>
      </c>
      <c r="G241" s="238">
        <f>data!BD67</f>
        <v>0</v>
      </c>
      <c r="H241" s="238">
        <f>data!BE67</f>
        <v>338514</v>
      </c>
      <c r="I241" s="238">
        <f>data!BF67</f>
        <v>3559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2830.53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1583497.7200000002</v>
      </c>
      <c r="E243" s="238">
        <f>data!BB69</f>
        <v>0</v>
      </c>
      <c r="F243" s="238">
        <f>data!BC69</f>
        <v>10630.65</v>
      </c>
      <c r="G243" s="238">
        <f>data!BD69</f>
        <v>0</v>
      </c>
      <c r="H243" s="238">
        <f>data!BE69</f>
        <v>5359824.09</v>
      </c>
      <c r="I243" s="238">
        <f>data!BF69</f>
        <v>1405346.1400000001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-57.75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130736.10000000009</v>
      </c>
      <c r="E245" s="238">
        <f>data!BB85</f>
        <v>0</v>
      </c>
      <c r="F245" s="238">
        <f>data!BC85</f>
        <v>365806.57999999996</v>
      </c>
      <c r="G245" s="238">
        <f>data!BD85</f>
        <v>0</v>
      </c>
      <c r="H245" s="238">
        <f>data!BE85</f>
        <v>1889112.6</v>
      </c>
      <c r="I245" s="238">
        <f>data!BF85</f>
        <v>1615662.3800000004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12247</v>
      </c>
      <c r="H252" s="254">
        <f>data!BE90</f>
        <v>230901.76999999996</v>
      </c>
      <c r="I252" s="254">
        <f>data!BF90</f>
        <v>18167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Deaconess Hospital - MultiCare Health Systems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22</v>
      </c>
      <c r="F266" s="245">
        <f>data!BJ60</f>
        <v>0</v>
      </c>
      <c r="G266" s="245">
        <f>data!BK60</f>
        <v>32</v>
      </c>
      <c r="H266" s="245">
        <f>data!BL60</f>
        <v>44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1158933.1499999999</v>
      </c>
      <c r="F267" s="238">
        <f>data!BJ61</f>
        <v>0</v>
      </c>
      <c r="G267" s="238">
        <f>data!BK61</f>
        <v>3361847.8200000003</v>
      </c>
      <c r="H267" s="238">
        <f>data!BL61</f>
        <v>2080265.9600000002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391352</v>
      </c>
      <c r="F268" s="238">
        <f>data!BJ62</f>
        <v>0</v>
      </c>
      <c r="G268" s="238">
        <f>data!BK62</f>
        <v>675016</v>
      </c>
      <c r="H268" s="238">
        <f>data!BL62</f>
        <v>717693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3000</v>
      </c>
      <c r="F269" s="238">
        <f>data!BJ63</f>
        <v>0</v>
      </c>
      <c r="G269" s="238">
        <f>data!BK63</f>
        <v>-19885.68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466066.17</v>
      </c>
      <c r="F270" s="238">
        <f>data!BJ64</f>
        <v>0</v>
      </c>
      <c r="G270" s="238">
        <f>data!BK64</f>
        <v>19448.88</v>
      </c>
      <c r="H270" s="238">
        <f>data!BL64</f>
        <v>41326.79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0</v>
      </c>
      <c r="E272" s="238">
        <f>data!BI66</f>
        <v>-1527177.73</v>
      </c>
      <c r="F272" s="238">
        <f>data!BJ66</f>
        <v>0</v>
      </c>
      <c r="G272" s="238">
        <f>data!BK66</f>
        <v>-3955813.41</v>
      </c>
      <c r="H272" s="238">
        <f>data!BL66</f>
        <v>-2458060.44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1157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-1263.22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0</v>
      </c>
      <c r="E275" s="238">
        <f>data!BI69</f>
        <v>47242.83</v>
      </c>
      <c r="F275" s="238">
        <f>data!BJ69</f>
        <v>0</v>
      </c>
      <c r="G275" s="238">
        <f>data!BK69</f>
        <v>620137.03000000014</v>
      </c>
      <c r="H275" s="238">
        <f>data!BL69</f>
        <v>12918.66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-215365.88</v>
      </c>
      <c r="F276" s="238">
        <f>-data!BJ84</f>
        <v>0</v>
      </c>
      <c r="G276" s="238">
        <f>-data!BK84</f>
        <v>0</v>
      </c>
      <c r="H276" s="238">
        <f>-data!BL84</f>
        <v>-42145.8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0</v>
      </c>
      <c r="D277" s="238">
        <f>data!BH85</f>
        <v>0</v>
      </c>
      <c r="E277" s="238">
        <f>data!BI85</f>
        <v>324050.5399999998</v>
      </c>
      <c r="F277" s="238">
        <f>data!BJ85</f>
        <v>0</v>
      </c>
      <c r="G277" s="238">
        <f>data!BK85</f>
        <v>700750.64</v>
      </c>
      <c r="H277" s="238">
        <f>data!BL85</f>
        <v>351891.95000000007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21889.4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26330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Deaconess Hospital - MultiCare Health Systems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1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0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38174.67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0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9668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21475.77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0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-126886.96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0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16235.67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-7697.14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0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-49029.990000000005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26367.4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8975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Deaconess Hospital - MultiCare Health Systems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61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1648686.5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301286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5726.84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-5548652.0099999998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42109.31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0</v>
      </c>
      <c r="E341" s="238">
        <f>data!BW85</f>
        <v>0</v>
      </c>
      <c r="F341" s="238">
        <f>data!BX85</f>
        <v>0</v>
      </c>
      <c r="G341" s="238">
        <f>data!BY85</f>
        <v>0</v>
      </c>
      <c r="H341" s="238">
        <f>data!BZ85</f>
        <v>-3550843.36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Deaconess Hospital - MultiCare Health Systems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2</v>
      </c>
      <c r="D362" s="245">
        <f>data!CC60</f>
        <v>108</v>
      </c>
      <c r="E362" s="260"/>
      <c r="F362" s="248"/>
      <c r="G362" s="248"/>
      <c r="H362" s="248"/>
      <c r="I362" s="261">
        <f>data!CE60</f>
        <v>1823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420713.58</v>
      </c>
      <c r="D363" s="257">
        <f>data!CC61</f>
        <v>16769110.049999999</v>
      </c>
      <c r="E363" s="262"/>
      <c r="F363" s="262"/>
      <c r="G363" s="262"/>
      <c r="H363" s="262"/>
      <c r="I363" s="257">
        <f>data!CE61</f>
        <v>177502002.80000007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80078</v>
      </c>
      <c r="D364" s="257">
        <f>data!CC62</f>
        <v>2378517</v>
      </c>
      <c r="E364" s="262"/>
      <c r="F364" s="262"/>
      <c r="G364" s="262"/>
      <c r="H364" s="262"/>
      <c r="I364" s="257">
        <f>data!CE62</f>
        <v>35317268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2400</v>
      </c>
      <c r="D365" s="257">
        <f>data!CC63</f>
        <v>2171772.1</v>
      </c>
      <c r="E365" s="262"/>
      <c r="F365" s="262"/>
      <c r="G365" s="262"/>
      <c r="H365" s="262"/>
      <c r="I365" s="257">
        <f>data!CE63</f>
        <v>20502243.500000004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3964.08</v>
      </c>
      <c r="D366" s="257">
        <f>data!CC64</f>
        <v>-828813.95</v>
      </c>
      <c r="E366" s="262"/>
      <c r="F366" s="262"/>
      <c r="G366" s="262"/>
      <c r="H366" s="262"/>
      <c r="I366" s="257">
        <f>data!CE64</f>
        <v>121587640.75999998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-821852.48</v>
      </c>
      <c r="D368" s="257">
        <f>data!CC66</f>
        <v>-17343315.470000003</v>
      </c>
      <c r="E368" s="262"/>
      <c r="F368" s="262"/>
      <c r="G368" s="262"/>
      <c r="H368" s="262"/>
      <c r="I368" s="257">
        <f>data!CE66</f>
        <v>113956877.24000001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5777345</v>
      </c>
      <c r="E369" s="262"/>
      <c r="F369" s="262"/>
      <c r="G369" s="262"/>
      <c r="H369" s="262"/>
      <c r="I369" s="257">
        <f>data!CE67</f>
        <v>11734834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717914.72</v>
      </c>
      <c r="E370" s="262"/>
      <c r="F370" s="262"/>
      <c r="G370" s="262"/>
      <c r="H370" s="262"/>
      <c r="I370" s="257">
        <f>data!CE68</f>
        <v>3004849.9399999995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28396.27</v>
      </c>
      <c r="D371" s="257">
        <f>data!CC69</f>
        <v>75936926.879999995</v>
      </c>
      <c r="E371" s="257">
        <f>data!CD69</f>
        <v>0</v>
      </c>
      <c r="F371" s="262"/>
      <c r="G371" s="262"/>
      <c r="H371" s="262"/>
      <c r="I371" s="257">
        <f>data!CE69</f>
        <v>110035766.15000001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-1741069.05</v>
      </c>
      <c r="E372" s="238">
        <f>-data!CD84</f>
        <v>0</v>
      </c>
      <c r="F372" s="248"/>
      <c r="G372" s="248"/>
      <c r="H372" s="248"/>
      <c r="I372" s="238">
        <f>-data!CE84</f>
        <v>-19714121.989999998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-286300.54999999993</v>
      </c>
      <c r="D373" s="257">
        <f>data!CC85</f>
        <v>83838387.280000001</v>
      </c>
      <c r="E373" s="257">
        <f>data!CD85</f>
        <v>0</v>
      </c>
      <c r="F373" s="262"/>
      <c r="G373" s="262"/>
      <c r="H373" s="262"/>
      <c r="I373" s="238">
        <f>data!CE85</f>
        <v>573927360.39999998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943926327.0799998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1303837458.8400002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2247763785.9199996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19009.100000000002</v>
      </c>
      <c r="E380" s="248"/>
      <c r="F380" s="248"/>
      <c r="G380" s="248"/>
      <c r="H380" s="248"/>
      <c r="I380" s="238">
        <f>data!CE90</f>
        <v>665031.87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154782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119392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1794102.6400000013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698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88" transitionEvaluation="1" transitionEntry="1" codeName="Sheet1">
    <tabColor rgb="FF92D050"/>
    <pageSetUpPr autoPageBreaks="0" fitToPage="1"/>
  </sheetPr>
  <dimension ref="A1:CF716"/>
  <sheetViews>
    <sheetView topLeftCell="A88" zoomScaleNormal="100" workbookViewId="0">
      <selection activeCell="C109" sqref="C10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1054</v>
      </c>
    </row>
    <row r="6" spans="1:5" x14ac:dyDescent="0.25">
      <c r="A6" s="11" t="s">
        <v>1055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3" x14ac:dyDescent="0.25">
      <c r="A37" s="318" t="s">
        <v>1056</v>
      </c>
      <c r="B37" s="319"/>
      <c r="C37" s="320"/>
      <c r="D37" s="321"/>
      <c r="E37" s="321"/>
      <c r="F37" s="321"/>
      <c r="G37" s="322"/>
    </row>
    <row r="38" spans="1:83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3" x14ac:dyDescent="0.25">
      <c r="A39" s="324" t="s">
        <v>1057</v>
      </c>
      <c r="B39" s="321"/>
      <c r="C39" s="320"/>
      <c r="D39" s="321"/>
      <c r="E39" s="321"/>
      <c r="F39" s="321"/>
      <c r="G39" s="322"/>
    </row>
    <row r="40" spans="1:83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3" x14ac:dyDescent="0.25">
      <c r="C41" s="13"/>
    </row>
    <row r="42" spans="1:83" x14ac:dyDescent="0.25">
      <c r="A42" s="11" t="s">
        <v>32</v>
      </c>
      <c r="C42" s="13"/>
      <c r="F42" s="313" t="s">
        <v>33</v>
      </c>
    </row>
    <row r="43" spans="1:83" x14ac:dyDescent="0.25">
      <c r="A43" s="313" t="s">
        <v>34</v>
      </c>
      <c r="C43" s="13"/>
    </row>
    <row r="44" spans="1:83" x14ac:dyDescent="0.25">
      <c r="A44" s="16"/>
      <c r="B44" s="16"/>
      <c r="C44" s="329">
        <v>6010</v>
      </c>
      <c r="D44" s="329">
        <v>6030</v>
      </c>
      <c r="E44" s="329">
        <v>6070</v>
      </c>
      <c r="F44" s="329">
        <v>6100</v>
      </c>
      <c r="G44" s="329">
        <v>6120</v>
      </c>
      <c r="H44" s="329">
        <v>6140</v>
      </c>
      <c r="I44" s="329">
        <v>6150</v>
      </c>
      <c r="J44" s="329">
        <v>6170</v>
      </c>
      <c r="K44" s="329">
        <v>6200</v>
      </c>
      <c r="L44" s="329">
        <v>6210</v>
      </c>
      <c r="M44" s="329">
        <v>6330</v>
      </c>
      <c r="N44" s="329">
        <v>6400</v>
      </c>
      <c r="O44" s="329">
        <v>7010</v>
      </c>
      <c r="P44" s="329">
        <v>7020</v>
      </c>
      <c r="Q44" s="329">
        <v>7030</v>
      </c>
      <c r="R44" s="329">
        <v>7040</v>
      </c>
      <c r="S44" s="329">
        <v>7050</v>
      </c>
      <c r="T44" s="329">
        <v>7060</v>
      </c>
      <c r="U44" s="329">
        <v>7070</v>
      </c>
      <c r="V44" s="329">
        <v>7110</v>
      </c>
      <c r="W44" s="329">
        <v>7120</v>
      </c>
      <c r="X44" s="329">
        <v>7130</v>
      </c>
      <c r="Y44" s="329">
        <v>7140</v>
      </c>
      <c r="Z44" s="329">
        <v>7150</v>
      </c>
      <c r="AA44" s="329">
        <v>7160</v>
      </c>
      <c r="AB44" s="329">
        <v>7170</v>
      </c>
      <c r="AC44" s="329">
        <v>7180</v>
      </c>
      <c r="AD44" s="329">
        <v>7190</v>
      </c>
      <c r="AE44" s="329">
        <v>7200</v>
      </c>
      <c r="AF44" s="329">
        <v>7220</v>
      </c>
      <c r="AG44" s="329">
        <v>7230</v>
      </c>
      <c r="AH44" s="329">
        <v>7240</v>
      </c>
      <c r="AI44" s="329">
        <v>7250</v>
      </c>
      <c r="AJ44" s="329">
        <v>7260</v>
      </c>
      <c r="AK44" s="329">
        <v>7310</v>
      </c>
      <c r="AL44" s="329">
        <v>7320</v>
      </c>
      <c r="AM44" s="329">
        <v>7330</v>
      </c>
      <c r="AN44" s="329">
        <v>7340</v>
      </c>
      <c r="AO44" s="329">
        <v>7350</v>
      </c>
      <c r="AP44" s="329">
        <v>7380</v>
      </c>
      <c r="AQ44" s="329">
        <v>7390</v>
      </c>
      <c r="AR44" s="329">
        <v>7400</v>
      </c>
      <c r="AS44" s="329">
        <v>7410</v>
      </c>
      <c r="AT44" s="329">
        <v>7420</v>
      </c>
      <c r="AU44" s="329">
        <v>7430</v>
      </c>
      <c r="AV44" s="329">
        <v>7490</v>
      </c>
      <c r="AW44" s="329">
        <v>8200</v>
      </c>
      <c r="AX44" s="329">
        <v>8310</v>
      </c>
      <c r="AY44" s="329">
        <v>8320</v>
      </c>
      <c r="AZ44" s="329">
        <v>8330</v>
      </c>
      <c r="BA44" s="329">
        <v>8350</v>
      </c>
      <c r="BB44" s="329">
        <v>8360</v>
      </c>
      <c r="BC44" s="329">
        <v>8370</v>
      </c>
      <c r="BD44" s="329">
        <v>8420</v>
      </c>
      <c r="BE44" s="329">
        <v>8430</v>
      </c>
      <c r="BF44" s="329">
        <v>8460</v>
      </c>
      <c r="BG44" s="329">
        <v>8470</v>
      </c>
      <c r="BH44" s="329">
        <v>8480</v>
      </c>
      <c r="BI44" s="329">
        <v>8490</v>
      </c>
      <c r="BJ44" s="329">
        <v>8510</v>
      </c>
      <c r="BK44" s="329">
        <v>8530</v>
      </c>
      <c r="BL44" s="329">
        <v>8560</v>
      </c>
      <c r="BM44" s="329">
        <v>8590</v>
      </c>
      <c r="BN44" s="329">
        <v>8610</v>
      </c>
      <c r="BO44" s="329">
        <v>8620</v>
      </c>
      <c r="BP44" s="329">
        <v>8630</v>
      </c>
      <c r="BQ44" s="329">
        <v>8640</v>
      </c>
      <c r="BR44" s="329">
        <v>8650</v>
      </c>
      <c r="BS44" s="329">
        <v>8660</v>
      </c>
      <c r="BT44" s="329">
        <v>8670</v>
      </c>
      <c r="BU44" s="329">
        <v>8680</v>
      </c>
      <c r="BV44" s="329">
        <v>8690</v>
      </c>
      <c r="BW44" s="329">
        <v>8700</v>
      </c>
      <c r="BX44" s="329">
        <v>8710</v>
      </c>
      <c r="BY44" s="329">
        <v>8720</v>
      </c>
      <c r="BZ44" s="329">
        <v>8730</v>
      </c>
      <c r="CA44" s="329">
        <v>8740</v>
      </c>
      <c r="CB44" s="329">
        <v>8770</v>
      </c>
      <c r="CC44" s="329">
        <v>8790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2337047.3200000003</v>
      </c>
      <c r="D47" s="273">
        <v>1884973.0700000003</v>
      </c>
      <c r="E47" s="273">
        <v>1766342.91</v>
      </c>
      <c r="F47" s="273">
        <v>522618.2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1261006.7200000002</v>
      </c>
      <c r="O47" s="273">
        <v>930569.67999999993</v>
      </c>
      <c r="P47" s="273">
        <v>3530548.92</v>
      </c>
      <c r="Q47" s="273">
        <v>437728.44000000006</v>
      </c>
      <c r="R47" s="273">
        <v>73010.010000000009</v>
      </c>
      <c r="S47" s="273">
        <v>377329.56999999995</v>
      </c>
      <c r="T47" s="273">
        <v>125536.78</v>
      </c>
      <c r="U47" s="273">
        <v>1143165.9799999997</v>
      </c>
      <c r="V47" s="273">
        <v>68850.47</v>
      </c>
      <c r="W47" s="273">
        <v>398008.34000000008</v>
      </c>
      <c r="X47" s="273">
        <v>318036.55</v>
      </c>
      <c r="Y47" s="273">
        <v>1427354.15</v>
      </c>
      <c r="Z47" s="273">
        <v>346781.33999999997</v>
      </c>
      <c r="AA47" s="273">
        <v>51332.359999999993</v>
      </c>
      <c r="AB47" s="273">
        <v>1074654.96</v>
      </c>
      <c r="AC47" s="273">
        <v>663941.26</v>
      </c>
      <c r="AD47" s="273">
        <v>17089.52</v>
      </c>
      <c r="AE47" s="273">
        <v>188376.94</v>
      </c>
      <c r="AF47" s="273">
        <v>0</v>
      </c>
      <c r="AG47" s="273">
        <v>2490749.5900000008</v>
      </c>
      <c r="AH47" s="273">
        <v>0</v>
      </c>
      <c r="AI47" s="273">
        <v>4856.22</v>
      </c>
      <c r="AJ47" s="273">
        <v>2058119.0499999996</v>
      </c>
      <c r="AK47" s="273">
        <v>115225.34000000001</v>
      </c>
      <c r="AL47" s="273">
        <v>53461.799999999996</v>
      </c>
      <c r="AM47" s="273">
        <v>0</v>
      </c>
      <c r="AN47" s="273">
        <v>49757.57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525012.56000000006</v>
      </c>
      <c r="AW47" s="273">
        <v>0</v>
      </c>
      <c r="AX47" s="273">
        <v>0</v>
      </c>
      <c r="AY47" s="273">
        <v>854923.34999999986</v>
      </c>
      <c r="AZ47" s="273">
        <v>0</v>
      </c>
      <c r="BA47" s="273">
        <v>21518.720000000001</v>
      </c>
      <c r="BB47" s="273">
        <v>0</v>
      </c>
      <c r="BC47" s="273">
        <v>146737.5</v>
      </c>
      <c r="BD47" s="273">
        <v>310507.75</v>
      </c>
      <c r="BE47" s="273">
        <v>510590.72000000003</v>
      </c>
      <c r="BF47" s="273">
        <v>703194.08000000007</v>
      </c>
      <c r="BG47" s="273">
        <v>99507.819999999992</v>
      </c>
      <c r="BH47" s="273">
        <v>0</v>
      </c>
      <c r="BI47" s="273">
        <v>0</v>
      </c>
      <c r="BJ47" s="273">
        <v>0</v>
      </c>
      <c r="BK47" s="273">
        <v>0</v>
      </c>
      <c r="BL47" s="273">
        <v>586779.91999999993</v>
      </c>
      <c r="BM47" s="273">
        <v>0</v>
      </c>
      <c r="BN47" s="273">
        <v>302250.28999999998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19544.87</v>
      </c>
      <c r="BU47" s="273">
        <v>0</v>
      </c>
      <c r="BV47" s="273">
        <v>0</v>
      </c>
      <c r="BW47" s="273">
        <v>0</v>
      </c>
      <c r="BX47" s="273">
        <v>0</v>
      </c>
      <c r="BY47" s="273">
        <v>585759.79</v>
      </c>
      <c r="BZ47" s="273">
        <v>652089.35</v>
      </c>
      <c r="CA47" s="273">
        <v>110924.82999999999</v>
      </c>
      <c r="CB47" s="273">
        <v>0</v>
      </c>
      <c r="CC47" s="273">
        <v>1433861.64</v>
      </c>
      <c r="CD47" s="16"/>
      <c r="CE47" s="25">
        <v>30579676.250000004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364400.09</v>
      </c>
      <c r="D51" s="273">
        <v>112598.62</v>
      </c>
      <c r="E51" s="273">
        <v>157362.99</v>
      </c>
      <c r="F51" s="273">
        <v>8978.57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297132.26</v>
      </c>
      <c r="O51" s="273">
        <v>141049.57</v>
      </c>
      <c r="P51" s="273">
        <v>1603406.3</v>
      </c>
      <c r="Q51" s="273">
        <v>16017.7</v>
      </c>
      <c r="R51" s="273">
        <v>45939.5</v>
      </c>
      <c r="S51" s="273">
        <v>46141.93</v>
      </c>
      <c r="T51" s="273">
        <v>0</v>
      </c>
      <c r="U51" s="273">
        <v>321995.57</v>
      </c>
      <c r="V51" s="273">
        <v>27129.3</v>
      </c>
      <c r="W51" s="273">
        <v>413056.26</v>
      </c>
      <c r="X51" s="273">
        <v>54792.38</v>
      </c>
      <c r="Y51" s="273">
        <v>896470</v>
      </c>
      <c r="Z51" s="273">
        <v>23787.42</v>
      </c>
      <c r="AA51" s="273">
        <v>38979.85</v>
      </c>
      <c r="AB51" s="273">
        <v>446291.99</v>
      </c>
      <c r="AC51" s="273">
        <v>107987.91</v>
      </c>
      <c r="AD51" s="273">
        <v>34332.15</v>
      </c>
      <c r="AE51" s="273">
        <v>0</v>
      </c>
      <c r="AF51" s="273">
        <v>0</v>
      </c>
      <c r="AG51" s="273">
        <v>244105.15000000002</v>
      </c>
      <c r="AH51" s="273">
        <v>0</v>
      </c>
      <c r="AI51" s="273">
        <v>0</v>
      </c>
      <c r="AJ51" s="273">
        <v>642776.32000000007</v>
      </c>
      <c r="AK51" s="273">
        <v>0</v>
      </c>
      <c r="AL51" s="273">
        <v>0</v>
      </c>
      <c r="AM51" s="273">
        <v>0</v>
      </c>
      <c r="AN51" s="273">
        <v>44600.4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54345.9</v>
      </c>
      <c r="AW51" s="273">
        <v>0</v>
      </c>
      <c r="AX51" s="273">
        <v>0</v>
      </c>
      <c r="AY51" s="273">
        <v>40062.370000000003</v>
      </c>
      <c r="AZ51" s="273">
        <v>0</v>
      </c>
      <c r="BA51" s="273">
        <v>0</v>
      </c>
      <c r="BB51" s="273">
        <v>0</v>
      </c>
      <c r="BC51" s="273">
        <v>3417.88</v>
      </c>
      <c r="BD51" s="273">
        <v>0</v>
      </c>
      <c r="BE51" s="273">
        <v>156073.56</v>
      </c>
      <c r="BF51" s="273">
        <v>1482.91</v>
      </c>
      <c r="BG51" s="273">
        <v>0</v>
      </c>
      <c r="BH51" s="273">
        <v>6450.45</v>
      </c>
      <c r="BI51" s="273">
        <v>0</v>
      </c>
      <c r="BJ51" s="273">
        <v>0</v>
      </c>
      <c r="BK51" s="273">
        <v>0</v>
      </c>
      <c r="BL51" s="273">
        <v>1156.56</v>
      </c>
      <c r="BM51" s="273">
        <v>0</v>
      </c>
      <c r="BN51" s="273">
        <v>2376766.85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3159486.69</v>
      </c>
      <c r="CD51" s="16"/>
      <c r="CE51" s="25">
        <v>11888575.4</v>
      </c>
    </row>
    <row r="52" spans="1:83" x14ac:dyDescent="0.25">
      <c r="A52" s="31" t="s">
        <v>234</v>
      </c>
      <c r="B52" s="330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329">
        <v>6010</v>
      </c>
      <c r="D55" s="329">
        <v>6030</v>
      </c>
      <c r="E55" s="329">
        <v>6070</v>
      </c>
      <c r="F55" s="329">
        <v>6100</v>
      </c>
      <c r="G55" s="329">
        <v>6120</v>
      </c>
      <c r="H55" s="329">
        <v>6140</v>
      </c>
      <c r="I55" s="329">
        <v>6150</v>
      </c>
      <c r="J55" s="329">
        <v>6170</v>
      </c>
      <c r="K55" s="329">
        <v>6200</v>
      </c>
      <c r="L55" s="329">
        <v>6210</v>
      </c>
      <c r="M55" s="329">
        <v>6330</v>
      </c>
      <c r="N55" s="329">
        <v>6400</v>
      </c>
      <c r="O55" s="329">
        <v>7010</v>
      </c>
      <c r="P55" s="329">
        <v>7020</v>
      </c>
      <c r="Q55" s="329">
        <v>7030</v>
      </c>
      <c r="R55" s="329">
        <v>7040</v>
      </c>
      <c r="S55" s="329">
        <v>7050</v>
      </c>
      <c r="T55" s="329">
        <v>7060</v>
      </c>
      <c r="U55" s="329">
        <v>7070</v>
      </c>
      <c r="V55" s="329">
        <v>7110</v>
      </c>
      <c r="W55" s="329">
        <v>7120</v>
      </c>
      <c r="X55" s="329">
        <v>7130</v>
      </c>
      <c r="Y55" s="329">
        <v>7140</v>
      </c>
      <c r="Z55" s="329">
        <v>7150</v>
      </c>
      <c r="AA55" s="329">
        <v>7160</v>
      </c>
      <c r="AB55" s="329">
        <v>7170</v>
      </c>
      <c r="AC55" s="329">
        <v>7180</v>
      </c>
      <c r="AD55" s="329">
        <v>7190</v>
      </c>
      <c r="AE55" s="329">
        <v>7200</v>
      </c>
      <c r="AF55" s="329">
        <v>7220</v>
      </c>
      <c r="AG55" s="329">
        <v>7230</v>
      </c>
      <c r="AH55" s="329">
        <v>7240</v>
      </c>
      <c r="AI55" s="329">
        <v>7250</v>
      </c>
      <c r="AJ55" s="329">
        <v>7260</v>
      </c>
      <c r="AK55" s="329">
        <v>7310</v>
      </c>
      <c r="AL55" s="329">
        <v>7320</v>
      </c>
      <c r="AM55" s="329">
        <v>7330</v>
      </c>
      <c r="AN55" s="329">
        <v>7340</v>
      </c>
      <c r="AO55" s="329">
        <v>7350</v>
      </c>
      <c r="AP55" s="329">
        <v>7380</v>
      </c>
      <c r="AQ55" s="329">
        <v>7390</v>
      </c>
      <c r="AR55" s="329">
        <v>7400</v>
      </c>
      <c r="AS55" s="329">
        <v>7410</v>
      </c>
      <c r="AT55" s="329">
        <v>7420</v>
      </c>
      <c r="AU55" s="329">
        <v>7430</v>
      </c>
      <c r="AV55" s="329">
        <v>7490</v>
      </c>
      <c r="AW55" s="329">
        <v>8200</v>
      </c>
      <c r="AX55" s="329">
        <v>8310</v>
      </c>
      <c r="AY55" s="329">
        <v>8320</v>
      </c>
      <c r="AZ55" s="329">
        <v>8330</v>
      </c>
      <c r="BA55" s="329">
        <v>8350</v>
      </c>
      <c r="BB55" s="329">
        <v>8360</v>
      </c>
      <c r="BC55" s="329">
        <v>8370</v>
      </c>
      <c r="BD55" s="329">
        <v>8420</v>
      </c>
      <c r="BE55" s="329">
        <v>8430</v>
      </c>
      <c r="BF55" s="329">
        <v>8460</v>
      </c>
      <c r="BG55" s="329">
        <v>8470</v>
      </c>
      <c r="BH55" s="329">
        <v>8480</v>
      </c>
      <c r="BI55" s="329">
        <v>8490</v>
      </c>
      <c r="BJ55" s="329">
        <v>8510</v>
      </c>
      <c r="BK55" s="329">
        <v>8530</v>
      </c>
      <c r="BL55" s="329">
        <v>8560</v>
      </c>
      <c r="BM55" s="329">
        <v>8590</v>
      </c>
      <c r="BN55" s="329">
        <v>8610</v>
      </c>
      <c r="BO55" s="329">
        <v>8620</v>
      </c>
      <c r="BP55" s="329">
        <v>8630</v>
      </c>
      <c r="BQ55" s="329">
        <v>8640</v>
      </c>
      <c r="BR55" s="329">
        <v>8650</v>
      </c>
      <c r="BS55" s="329">
        <v>8660</v>
      </c>
      <c r="BT55" s="329">
        <v>8670</v>
      </c>
      <c r="BU55" s="329">
        <v>8680</v>
      </c>
      <c r="BV55" s="329">
        <v>8690</v>
      </c>
      <c r="BW55" s="329">
        <v>8700</v>
      </c>
      <c r="BX55" s="329">
        <v>8710</v>
      </c>
      <c r="BY55" s="329">
        <v>8720</v>
      </c>
      <c r="BZ55" s="329">
        <v>8730</v>
      </c>
      <c r="CA55" s="329">
        <v>8740</v>
      </c>
      <c r="CB55" s="329">
        <v>8770</v>
      </c>
      <c r="CC55" s="329">
        <v>8790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11606</v>
      </c>
      <c r="D59" s="273">
        <v>16920</v>
      </c>
      <c r="E59" s="273">
        <v>14681</v>
      </c>
      <c r="F59" s="273">
        <v>2424</v>
      </c>
      <c r="G59" s="273">
        <v>0</v>
      </c>
      <c r="H59" s="273">
        <v>0</v>
      </c>
      <c r="I59" s="273">
        <v>0</v>
      </c>
      <c r="J59" s="273">
        <v>1886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31">
        <v>1785280</v>
      </c>
      <c r="Q59" s="331">
        <v>0</v>
      </c>
      <c r="R59" s="331">
        <v>0</v>
      </c>
      <c r="S59" s="332">
        <v>0</v>
      </c>
      <c r="T59" s="332">
        <v>0</v>
      </c>
      <c r="U59" s="333">
        <v>0</v>
      </c>
      <c r="V59" s="331">
        <v>0</v>
      </c>
      <c r="W59" s="331">
        <v>0</v>
      </c>
      <c r="X59" s="331">
        <v>0</v>
      </c>
      <c r="Y59" s="331">
        <v>0</v>
      </c>
      <c r="Z59" s="331">
        <v>0</v>
      </c>
      <c r="AA59" s="331">
        <v>0</v>
      </c>
      <c r="AB59" s="332">
        <v>0</v>
      </c>
      <c r="AC59" s="331">
        <v>0</v>
      </c>
      <c r="AD59" s="331">
        <v>0</v>
      </c>
      <c r="AE59" s="331">
        <v>0</v>
      </c>
      <c r="AF59" s="331">
        <v>0</v>
      </c>
      <c r="AG59" s="331">
        <v>67683</v>
      </c>
      <c r="AH59" s="331">
        <v>0</v>
      </c>
      <c r="AI59" s="331">
        <v>0</v>
      </c>
      <c r="AJ59" s="331">
        <v>0</v>
      </c>
      <c r="AK59" s="331">
        <v>0</v>
      </c>
      <c r="AL59" s="331">
        <v>0</v>
      </c>
      <c r="AM59" s="331">
        <v>0</v>
      </c>
      <c r="AN59" s="331">
        <v>0</v>
      </c>
      <c r="AO59" s="331">
        <v>0</v>
      </c>
      <c r="AP59" s="331">
        <v>0</v>
      </c>
      <c r="AQ59" s="331">
        <v>0</v>
      </c>
      <c r="AR59" s="331">
        <v>0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180666</v>
      </c>
      <c r="AZ59" s="331">
        <v>0</v>
      </c>
      <c r="BA59" s="331">
        <v>1623824.43</v>
      </c>
      <c r="BB59" s="332">
        <v>0</v>
      </c>
      <c r="BC59" s="332">
        <v>0</v>
      </c>
      <c r="BD59" s="332">
        <v>0</v>
      </c>
      <c r="BE59" s="331">
        <v>665031.87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101.27772121900307</v>
      </c>
      <c r="D60" s="277">
        <v>96.386734918303176</v>
      </c>
      <c r="E60" s="277">
        <v>135.88962874850827</v>
      </c>
      <c r="F60" s="277">
        <v>22.682766435248936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58.26271163585443</v>
      </c>
      <c r="O60" s="277">
        <v>39.921843830147694</v>
      </c>
      <c r="P60" s="277">
        <v>119.32847258639336</v>
      </c>
      <c r="Q60" s="277">
        <v>18.744695887843193</v>
      </c>
      <c r="R60" s="277">
        <v>4.057713013142779</v>
      </c>
      <c r="S60" s="277">
        <v>22.510892462669737</v>
      </c>
      <c r="T60" s="277">
        <v>5.5918732869052228</v>
      </c>
      <c r="U60" s="277">
        <v>59.023170539859834</v>
      </c>
      <c r="V60" s="277">
        <v>3.9740342460309539</v>
      </c>
      <c r="W60" s="277">
        <v>3.957320547403107</v>
      </c>
      <c r="X60" s="277">
        <v>14.688076025385197</v>
      </c>
      <c r="Y60" s="277">
        <v>74.090152729576687</v>
      </c>
      <c r="Z60" s="277">
        <v>15.920047258093144</v>
      </c>
      <c r="AA60" s="277">
        <v>2.1129020545050818</v>
      </c>
      <c r="AB60" s="277">
        <v>46.893043144261235</v>
      </c>
      <c r="AC60" s="277">
        <v>30.466675338292234</v>
      </c>
      <c r="AD60" s="277">
        <v>0.73706643825519624</v>
      </c>
      <c r="AE60" s="277">
        <v>8.8120267111216393</v>
      </c>
      <c r="AF60" s="277">
        <v>0</v>
      </c>
      <c r="AG60" s="277">
        <v>108.58954724539869</v>
      </c>
      <c r="AH60" s="277">
        <v>0</v>
      </c>
      <c r="AI60" s="277">
        <v>0.19691575339768277</v>
      </c>
      <c r="AJ60" s="277">
        <v>83.722028070723013</v>
      </c>
      <c r="AK60" s="277">
        <v>5.3486136978974503</v>
      </c>
      <c r="AL60" s="277">
        <v>2.3923363010421457</v>
      </c>
      <c r="AM60" s="277">
        <v>0</v>
      </c>
      <c r="AN60" s="277">
        <v>2.5090828763686188</v>
      </c>
      <c r="AO60" s="277">
        <v>0</v>
      </c>
      <c r="AP60" s="277">
        <v>0</v>
      </c>
      <c r="AQ60" s="277">
        <v>0</v>
      </c>
      <c r="AR60" s="277">
        <v>0</v>
      </c>
      <c r="AS60" s="277">
        <v>0</v>
      </c>
      <c r="AT60" s="277">
        <v>0</v>
      </c>
      <c r="AU60" s="277">
        <v>0</v>
      </c>
      <c r="AV60" s="277">
        <v>22.182424654495559</v>
      </c>
      <c r="AW60" s="277">
        <v>0</v>
      </c>
      <c r="AX60" s="277">
        <v>0</v>
      </c>
      <c r="AY60" s="277">
        <v>47.325580815434854</v>
      </c>
      <c r="AZ60" s="277">
        <v>0</v>
      </c>
      <c r="BA60" s="277">
        <v>1.2981883559865497</v>
      </c>
      <c r="BB60" s="277">
        <v>0</v>
      </c>
      <c r="BC60" s="277">
        <v>8.5988623275891971</v>
      </c>
      <c r="BD60" s="277">
        <v>17.446541093500475</v>
      </c>
      <c r="BE60" s="277">
        <v>24.436832188433311</v>
      </c>
      <c r="BF60" s="277">
        <v>47.740033555104105</v>
      </c>
      <c r="BG60" s="277">
        <v>0.75596643825260723</v>
      </c>
      <c r="BH60" s="277">
        <v>0</v>
      </c>
      <c r="BI60" s="277">
        <v>0</v>
      </c>
      <c r="BJ60" s="277">
        <v>0</v>
      </c>
      <c r="BK60" s="277">
        <v>0</v>
      </c>
      <c r="BL60" s="277">
        <v>5.4211643828190192</v>
      </c>
      <c r="BM60" s="277">
        <v>0</v>
      </c>
      <c r="BN60" s="277">
        <v>9.8276308205715583</v>
      </c>
      <c r="BO60" s="277">
        <v>0</v>
      </c>
      <c r="BP60" s="277">
        <v>0</v>
      </c>
      <c r="BQ60" s="277">
        <v>0</v>
      </c>
      <c r="BR60" s="277">
        <v>0</v>
      </c>
      <c r="BS60" s="277">
        <v>0</v>
      </c>
      <c r="BT60" s="277">
        <v>0.97687876698946874</v>
      </c>
      <c r="BU60" s="277">
        <v>0</v>
      </c>
      <c r="BV60" s="277">
        <v>0</v>
      </c>
      <c r="BW60" s="277">
        <v>0</v>
      </c>
      <c r="BX60" s="277">
        <v>0.15046643833555257</v>
      </c>
      <c r="BY60" s="277">
        <v>25.529771914310992</v>
      </c>
      <c r="BZ60" s="277">
        <v>32.901999310561372</v>
      </c>
      <c r="CA60" s="277">
        <v>4.9022630130270874</v>
      </c>
      <c r="CB60" s="277">
        <v>0</v>
      </c>
      <c r="CC60" s="277">
        <v>62.512277388696944</v>
      </c>
      <c r="CD60" s="209" t="s">
        <v>247</v>
      </c>
      <c r="CE60" s="25">
        <v>1400.0949744657407</v>
      </c>
    </row>
    <row r="61" spans="1:83" x14ac:dyDescent="0.25">
      <c r="A61" s="31" t="s">
        <v>262</v>
      </c>
      <c r="B61" s="16"/>
      <c r="C61" s="273">
        <v>13860665.079999998</v>
      </c>
      <c r="D61" s="273">
        <v>11670479.330000002</v>
      </c>
      <c r="E61" s="273">
        <v>10651770.900000002</v>
      </c>
      <c r="F61" s="273">
        <v>2682266.6600000011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5731545.1200000001</v>
      </c>
      <c r="O61" s="273">
        <v>4782159.71</v>
      </c>
      <c r="P61" s="273">
        <v>19932183.829999991</v>
      </c>
      <c r="Q61" s="273">
        <v>2480121.5299999998</v>
      </c>
      <c r="R61" s="273">
        <v>201865.94</v>
      </c>
      <c r="S61" s="273">
        <v>1282598.0999999999</v>
      </c>
      <c r="T61" s="273">
        <v>636307.28999999992</v>
      </c>
      <c r="U61" s="273">
        <v>4314739.9199999981</v>
      </c>
      <c r="V61" s="273">
        <v>188225.50000000003</v>
      </c>
      <c r="W61" s="273">
        <v>2120560.669999999</v>
      </c>
      <c r="X61" s="273">
        <v>1751510.4299999995</v>
      </c>
      <c r="Y61" s="273">
        <v>7509708.0499999989</v>
      </c>
      <c r="Z61" s="273">
        <v>2959376.07</v>
      </c>
      <c r="AA61" s="273">
        <v>284050.61000000004</v>
      </c>
      <c r="AB61" s="273">
        <v>5426635.1399999987</v>
      </c>
      <c r="AC61" s="273">
        <v>3105221.2100000004</v>
      </c>
      <c r="AD61" s="273">
        <v>101712.8</v>
      </c>
      <c r="AE61" s="273">
        <v>882904.51000000013</v>
      </c>
      <c r="AF61" s="273">
        <v>0</v>
      </c>
      <c r="AG61" s="273">
        <v>17918523.36999999</v>
      </c>
      <c r="AH61" s="273">
        <v>0</v>
      </c>
      <c r="AI61" s="273">
        <v>29856.55</v>
      </c>
      <c r="AJ61" s="273">
        <v>11594785.700000003</v>
      </c>
      <c r="AK61" s="273">
        <v>531206.60000000009</v>
      </c>
      <c r="AL61" s="273">
        <v>262588.60000000003</v>
      </c>
      <c r="AM61" s="273">
        <v>0</v>
      </c>
      <c r="AN61" s="273">
        <v>233133.85000000003</v>
      </c>
      <c r="AO61" s="273">
        <v>0</v>
      </c>
      <c r="AP61" s="273">
        <v>0</v>
      </c>
      <c r="AQ61" s="273">
        <v>0</v>
      </c>
      <c r="AR61" s="273">
        <v>0</v>
      </c>
      <c r="AS61" s="273">
        <v>0</v>
      </c>
      <c r="AT61" s="273">
        <v>0</v>
      </c>
      <c r="AU61" s="273">
        <v>0</v>
      </c>
      <c r="AV61" s="273">
        <v>2627356.2499999995</v>
      </c>
      <c r="AW61" s="273">
        <v>0</v>
      </c>
      <c r="AX61" s="273">
        <v>0</v>
      </c>
      <c r="AY61" s="273">
        <v>2533934.37</v>
      </c>
      <c r="AZ61" s="273">
        <v>0</v>
      </c>
      <c r="BA61" s="273">
        <v>54458.21</v>
      </c>
      <c r="BB61" s="273">
        <v>0</v>
      </c>
      <c r="BC61" s="273">
        <v>362072.86</v>
      </c>
      <c r="BD61" s="273">
        <v>897545.34000000008</v>
      </c>
      <c r="BE61" s="273">
        <v>2040968.6799999995</v>
      </c>
      <c r="BF61" s="273">
        <v>2820785.2399999998</v>
      </c>
      <c r="BG61" s="273">
        <v>273391.90000000002</v>
      </c>
      <c r="BH61" s="273">
        <v>0</v>
      </c>
      <c r="BI61" s="273">
        <v>0</v>
      </c>
      <c r="BJ61" s="273">
        <v>0</v>
      </c>
      <c r="BK61" s="273">
        <v>0</v>
      </c>
      <c r="BL61" s="273">
        <v>1755161.9000000001</v>
      </c>
      <c r="BM61" s="273">
        <v>0</v>
      </c>
      <c r="BN61" s="273">
        <v>2049570.38</v>
      </c>
      <c r="BO61" s="273">
        <v>0</v>
      </c>
      <c r="BP61" s="273">
        <v>0</v>
      </c>
      <c r="BQ61" s="273">
        <v>0</v>
      </c>
      <c r="BR61" s="273">
        <v>0</v>
      </c>
      <c r="BS61" s="273">
        <v>0</v>
      </c>
      <c r="BT61" s="273">
        <v>82170.66</v>
      </c>
      <c r="BU61" s="273">
        <v>0</v>
      </c>
      <c r="BV61" s="273">
        <v>0</v>
      </c>
      <c r="BW61" s="273">
        <v>0</v>
      </c>
      <c r="BX61" s="273">
        <v>30169.81</v>
      </c>
      <c r="BY61" s="273">
        <v>2908899.0000000005</v>
      </c>
      <c r="BZ61" s="273">
        <v>2598756.1600000006</v>
      </c>
      <c r="CA61" s="273">
        <v>536541.16999999993</v>
      </c>
      <c r="CB61" s="273">
        <v>0</v>
      </c>
      <c r="CC61" s="273">
        <v>12784336.029999999</v>
      </c>
      <c r="CD61" s="24" t="s">
        <v>247</v>
      </c>
      <c r="CE61" s="25">
        <v>167482821.02999997</v>
      </c>
    </row>
    <row r="62" spans="1:83" x14ac:dyDescent="0.25">
      <c r="A62" s="31" t="s">
        <v>10</v>
      </c>
      <c r="B62" s="16"/>
      <c r="C62" s="25">
        <v>2337047</v>
      </c>
      <c r="D62" s="25">
        <v>1884973</v>
      </c>
      <c r="E62" s="25">
        <v>1766343</v>
      </c>
      <c r="F62" s="25">
        <v>522618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1261007</v>
      </c>
      <c r="O62" s="25">
        <v>930570</v>
      </c>
      <c r="P62" s="25">
        <v>3530549</v>
      </c>
      <c r="Q62" s="25">
        <v>437728</v>
      </c>
      <c r="R62" s="25">
        <v>73010</v>
      </c>
      <c r="S62" s="25">
        <v>377330</v>
      </c>
      <c r="T62" s="25">
        <v>125537</v>
      </c>
      <c r="U62" s="25">
        <v>1143166</v>
      </c>
      <c r="V62" s="25">
        <v>68850</v>
      </c>
      <c r="W62" s="25">
        <v>398008</v>
      </c>
      <c r="X62" s="25">
        <v>318037</v>
      </c>
      <c r="Y62" s="25">
        <v>1427354</v>
      </c>
      <c r="Z62" s="25">
        <v>346781</v>
      </c>
      <c r="AA62" s="25">
        <v>51332</v>
      </c>
      <c r="AB62" s="25">
        <v>1074655</v>
      </c>
      <c r="AC62" s="25">
        <v>663941</v>
      </c>
      <c r="AD62" s="25">
        <v>17090</v>
      </c>
      <c r="AE62" s="25">
        <v>188377</v>
      </c>
      <c r="AF62" s="25">
        <v>0</v>
      </c>
      <c r="AG62" s="25">
        <v>2490750</v>
      </c>
      <c r="AH62" s="25">
        <v>0</v>
      </c>
      <c r="AI62" s="25">
        <v>4856</v>
      </c>
      <c r="AJ62" s="25">
        <v>2058119</v>
      </c>
      <c r="AK62" s="25">
        <v>115225</v>
      </c>
      <c r="AL62" s="25">
        <v>53462</v>
      </c>
      <c r="AM62" s="25">
        <v>0</v>
      </c>
      <c r="AN62" s="25">
        <v>49758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525013</v>
      </c>
      <c r="AW62" s="25">
        <v>0</v>
      </c>
      <c r="AX62" s="25">
        <v>0</v>
      </c>
      <c r="AY62" s="25">
        <v>854923</v>
      </c>
      <c r="AZ62" s="25">
        <v>0</v>
      </c>
      <c r="BA62" s="25">
        <v>21519</v>
      </c>
      <c r="BB62" s="25">
        <v>0</v>
      </c>
      <c r="BC62" s="25">
        <v>146738</v>
      </c>
      <c r="BD62" s="25">
        <v>310508</v>
      </c>
      <c r="BE62" s="25">
        <v>510591</v>
      </c>
      <c r="BF62" s="25">
        <v>703194</v>
      </c>
      <c r="BG62" s="25">
        <v>99508</v>
      </c>
      <c r="BH62" s="25">
        <v>0</v>
      </c>
      <c r="BI62" s="25">
        <v>0</v>
      </c>
      <c r="BJ62" s="25">
        <v>0</v>
      </c>
      <c r="BK62" s="25">
        <v>0</v>
      </c>
      <c r="BL62" s="25">
        <v>586780</v>
      </c>
      <c r="BM62" s="25">
        <v>0</v>
      </c>
      <c r="BN62" s="25">
        <v>302250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19545</v>
      </c>
      <c r="BU62" s="25">
        <v>0</v>
      </c>
      <c r="BV62" s="25">
        <v>0</v>
      </c>
      <c r="BW62" s="25">
        <v>0</v>
      </c>
      <c r="BX62" s="25">
        <v>0</v>
      </c>
      <c r="BY62" s="25">
        <v>585760</v>
      </c>
      <c r="BZ62" s="25">
        <v>652089</v>
      </c>
      <c r="CA62" s="25">
        <v>110925</v>
      </c>
      <c r="CB62" s="25">
        <v>0</v>
      </c>
      <c r="CC62" s="25">
        <v>1433862</v>
      </c>
      <c r="CD62" s="24" t="s">
        <v>247</v>
      </c>
      <c r="CE62" s="25">
        <v>30579678</v>
      </c>
    </row>
    <row r="63" spans="1:83" x14ac:dyDescent="0.25">
      <c r="A63" s="31" t="s">
        <v>263</v>
      </c>
      <c r="B63" s="16"/>
      <c r="C63" s="273">
        <v>217733.37</v>
      </c>
      <c r="D63" s="273">
        <v>0</v>
      </c>
      <c r="E63" s="273">
        <v>0</v>
      </c>
      <c r="F63" s="273">
        <v>17333.36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1731870.05</v>
      </c>
      <c r="P63" s="273">
        <v>8000</v>
      </c>
      <c r="Q63" s="273">
        <v>0</v>
      </c>
      <c r="R63" s="273">
        <v>5050513.7699999996</v>
      </c>
      <c r="S63" s="273">
        <v>0</v>
      </c>
      <c r="T63" s="273">
        <v>0</v>
      </c>
      <c r="U63" s="273">
        <v>36995</v>
      </c>
      <c r="V63" s="273">
        <v>0</v>
      </c>
      <c r="W63" s="273">
        <v>361339.73</v>
      </c>
      <c r="X63" s="273">
        <v>0</v>
      </c>
      <c r="Y63" s="273">
        <v>912312.23</v>
      </c>
      <c r="Z63" s="273">
        <v>-90590</v>
      </c>
      <c r="AA63" s="273">
        <v>0</v>
      </c>
      <c r="AB63" s="273">
        <v>63216.21</v>
      </c>
      <c r="AC63" s="273">
        <v>0</v>
      </c>
      <c r="AD63" s="273">
        <v>0</v>
      </c>
      <c r="AE63" s="273">
        <v>0</v>
      </c>
      <c r="AF63" s="273">
        <v>0</v>
      </c>
      <c r="AG63" s="273">
        <v>1340066.8999999999</v>
      </c>
      <c r="AH63" s="273">
        <v>0</v>
      </c>
      <c r="AI63" s="273">
        <v>0</v>
      </c>
      <c r="AJ63" s="273">
        <v>369692.02999999997</v>
      </c>
      <c r="AK63" s="273">
        <v>0</v>
      </c>
      <c r="AL63" s="273">
        <v>0</v>
      </c>
      <c r="AM63" s="273">
        <v>0</v>
      </c>
      <c r="AN63" s="273">
        <v>117320</v>
      </c>
      <c r="AO63" s="273">
        <v>0</v>
      </c>
      <c r="AP63" s="273">
        <v>0</v>
      </c>
      <c r="AQ63" s="273">
        <v>0</v>
      </c>
      <c r="AR63" s="273">
        <v>0</v>
      </c>
      <c r="AS63" s="273">
        <v>0</v>
      </c>
      <c r="AT63" s="273">
        <v>0</v>
      </c>
      <c r="AU63" s="273">
        <v>0</v>
      </c>
      <c r="AV63" s="273">
        <v>0</v>
      </c>
      <c r="AW63" s="273">
        <v>1015267</v>
      </c>
      <c r="AX63" s="273">
        <v>0</v>
      </c>
      <c r="AY63" s="273">
        <v>0</v>
      </c>
      <c r="AZ63" s="273">
        <v>0</v>
      </c>
      <c r="BA63" s="273">
        <v>0</v>
      </c>
      <c r="BB63" s="273">
        <v>0</v>
      </c>
      <c r="BC63" s="273">
        <v>0</v>
      </c>
      <c r="BD63" s="273">
        <v>0</v>
      </c>
      <c r="BE63" s="273">
        <v>38508.800000000003</v>
      </c>
      <c r="BF63" s="273">
        <v>0</v>
      </c>
      <c r="BG63" s="273">
        <v>0</v>
      </c>
      <c r="BH63" s="273">
        <v>0</v>
      </c>
      <c r="BI63" s="273">
        <v>0</v>
      </c>
      <c r="BJ63" s="273">
        <v>0</v>
      </c>
      <c r="BK63" s="273">
        <v>0</v>
      </c>
      <c r="BL63" s="273">
        <v>0</v>
      </c>
      <c r="BM63" s="273">
        <v>0</v>
      </c>
      <c r="BN63" s="273">
        <v>276328.46000000002</v>
      </c>
      <c r="BO63" s="273">
        <v>0</v>
      </c>
      <c r="BP63" s="273">
        <v>0</v>
      </c>
      <c r="BQ63" s="273">
        <v>0</v>
      </c>
      <c r="BR63" s="273">
        <v>0</v>
      </c>
      <c r="BS63" s="273">
        <v>0</v>
      </c>
      <c r="BT63" s="273">
        <v>0</v>
      </c>
      <c r="BU63" s="273">
        <v>0</v>
      </c>
      <c r="BV63" s="273">
        <v>0</v>
      </c>
      <c r="BW63" s="273">
        <v>0</v>
      </c>
      <c r="BX63" s="273">
        <v>-9426.7000000000007</v>
      </c>
      <c r="BY63" s="273">
        <v>175328.75</v>
      </c>
      <c r="BZ63" s="273">
        <v>0</v>
      </c>
      <c r="CA63" s="273">
        <v>0</v>
      </c>
      <c r="CB63" s="273">
        <v>0</v>
      </c>
      <c r="CC63" s="273">
        <v>1772151.49</v>
      </c>
      <c r="CD63" s="24" t="s">
        <v>247</v>
      </c>
      <c r="CE63" s="25">
        <v>13403960.450000001</v>
      </c>
    </row>
    <row r="64" spans="1:83" x14ac:dyDescent="0.25">
      <c r="A64" s="31" t="s">
        <v>264</v>
      </c>
      <c r="B64" s="16"/>
      <c r="C64" s="273">
        <v>1594602.18</v>
      </c>
      <c r="D64" s="273">
        <v>869247.79</v>
      </c>
      <c r="E64" s="273">
        <v>917333.97000000009</v>
      </c>
      <c r="F64" s="273">
        <v>166384.56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5838.57</v>
      </c>
      <c r="O64" s="273">
        <v>785014.35000000009</v>
      </c>
      <c r="P64" s="273">
        <v>32844808.029999997</v>
      </c>
      <c r="Q64" s="273">
        <v>289822.31</v>
      </c>
      <c r="R64" s="273">
        <v>837890.85999999987</v>
      </c>
      <c r="S64" s="273">
        <v>529549.61</v>
      </c>
      <c r="T64" s="273">
        <v>360627.56000000006</v>
      </c>
      <c r="U64" s="273">
        <v>5075170.0599999996</v>
      </c>
      <c r="V64" s="273">
        <v>8152.96</v>
      </c>
      <c r="W64" s="273">
        <v>167950.9</v>
      </c>
      <c r="X64" s="273">
        <v>412485.81000000011</v>
      </c>
      <c r="Y64" s="273">
        <v>26356496.109999999</v>
      </c>
      <c r="Z64" s="273">
        <v>47799.119999999995</v>
      </c>
      <c r="AA64" s="273">
        <v>485236.91000000003</v>
      </c>
      <c r="AB64" s="273">
        <v>35164008.979999997</v>
      </c>
      <c r="AC64" s="273">
        <v>934689.34999999986</v>
      </c>
      <c r="AD64" s="273">
        <v>11655.220000000001</v>
      </c>
      <c r="AE64" s="273">
        <v>1293.6099999999999</v>
      </c>
      <c r="AF64" s="273">
        <v>0</v>
      </c>
      <c r="AG64" s="273">
        <v>1940811.3100000003</v>
      </c>
      <c r="AH64" s="273">
        <v>0</v>
      </c>
      <c r="AI64" s="273">
        <v>200516.36000000002</v>
      </c>
      <c r="AJ64" s="273">
        <v>1071800.4099999999</v>
      </c>
      <c r="AK64" s="273">
        <v>376.29999999999995</v>
      </c>
      <c r="AL64" s="273">
        <v>1285.8700000000001</v>
      </c>
      <c r="AM64" s="273">
        <v>0</v>
      </c>
      <c r="AN64" s="273">
        <v>38444.51</v>
      </c>
      <c r="AO64" s="273">
        <v>0</v>
      </c>
      <c r="AP64" s="273">
        <v>0</v>
      </c>
      <c r="AQ64" s="273">
        <v>0</v>
      </c>
      <c r="AR64" s="273">
        <v>0</v>
      </c>
      <c r="AS64" s="273">
        <v>0</v>
      </c>
      <c r="AT64" s="273">
        <v>0</v>
      </c>
      <c r="AU64" s="273">
        <v>0</v>
      </c>
      <c r="AV64" s="273">
        <v>419294.9800000001</v>
      </c>
      <c r="AW64" s="273">
        <v>0</v>
      </c>
      <c r="AX64" s="273">
        <v>0</v>
      </c>
      <c r="AY64" s="273">
        <v>1303358.6900000002</v>
      </c>
      <c r="AZ64" s="273">
        <v>0</v>
      </c>
      <c r="BA64" s="273">
        <v>52292.15</v>
      </c>
      <c r="BB64" s="273">
        <v>0</v>
      </c>
      <c r="BC64" s="273">
        <v>2821.5499999999997</v>
      </c>
      <c r="BD64" s="273">
        <v>331612.12</v>
      </c>
      <c r="BE64" s="273">
        <v>204632.25999999998</v>
      </c>
      <c r="BF64" s="273">
        <v>386506.5</v>
      </c>
      <c r="BG64" s="273">
        <v>2061.89</v>
      </c>
      <c r="BH64" s="273">
        <v>2645.05</v>
      </c>
      <c r="BI64" s="273">
        <v>0</v>
      </c>
      <c r="BJ64" s="273">
        <v>0</v>
      </c>
      <c r="BK64" s="273">
        <v>0</v>
      </c>
      <c r="BL64" s="273">
        <v>35202.629999999997</v>
      </c>
      <c r="BM64" s="273">
        <v>0</v>
      </c>
      <c r="BN64" s="273">
        <v>248828.27000000002</v>
      </c>
      <c r="BO64" s="273">
        <v>0</v>
      </c>
      <c r="BP64" s="273">
        <v>0</v>
      </c>
      <c r="BQ64" s="273">
        <v>0</v>
      </c>
      <c r="BR64" s="273">
        <v>0</v>
      </c>
      <c r="BS64" s="273">
        <v>0</v>
      </c>
      <c r="BT64" s="273">
        <v>0</v>
      </c>
      <c r="BU64" s="273">
        <v>0</v>
      </c>
      <c r="BV64" s="273">
        <v>0</v>
      </c>
      <c r="BW64" s="273">
        <v>0</v>
      </c>
      <c r="BX64" s="273">
        <v>99.08</v>
      </c>
      <c r="BY64" s="273">
        <v>10784.08</v>
      </c>
      <c r="BZ64" s="273">
        <v>3154.11</v>
      </c>
      <c r="CA64" s="273">
        <v>3531.2400000000002</v>
      </c>
      <c r="CB64" s="273">
        <v>0</v>
      </c>
      <c r="CC64" s="273">
        <v>-459787.22000000003</v>
      </c>
      <c r="CD64" s="24" t="s">
        <v>247</v>
      </c>
      <c r="CE64" s="25">
        <v>113666330.95999998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3">
        <v>0</v>
      </c>
      <c r="Q65" s="273">
        <v>0</v>
      </c>
      <c r="R65" s="273">
        <v>0</v>
      </c>
      <c r="S65" s="273">
        <v>0</v>
      </c>
      <c r="T65" s="273">
        <v>0</v>
      </c>
      <c r="U65" s="273">
        <v>0</v>
      </c>
      <c r="V65" s="273">
        <v>0</v>
      </c>
      <c r="W65" s="273">
        <v>0</v>
      </c>
      <c r="X65" s="273">
        <v>0</v>
      </c>
      <c r="Y65" s="273">
        <v>0</v>
      </c>
      <c r="Z65" s="273">
        <v>0</v>
      </c>
      <c r="AA65" s="273">
        <v>0</v>
      </c>
      <c r="AB65" s="273">
        <v>0</v>
      </c>
      <c r="AC65" s="273">
        <v>0</v>
      </c>
      <c r="AD65" s="273">
        <v>0</v>
      </c>
      <c r="AE65" s="273">
        <v>0</v>
      </c>
      <c r="AF65" s="273">
        <v>0</v>
      </c>
      <c r="AG65" s="273">
        <v>0</v>
      </c>
      <c r="AH65" s="273">
        <v>0</v>
      </c>
      <c r="AI65" s="273">
        <v>0</v>
      </c>
      <c r="AJ65" s="273">
        <v>0</v>
      </c>
      <c r="AK65" s="273">
        <v>0</v>
      </c>
      <c r="AL65" s="273">
        <v>0</v>
      </c>
      <c r="AM65" s="273">
        <v>0</v>
      </c>
      <c r="AN65" s="273">
        <v>0</v>
      </c>
      <c r="AO65" s="273">
        <v>0</v>
      </c>
      <c r="AP65" s="273">
        <v>0</v>
      </c>
      <c r="AQ65" s="273">
        <v>0</v>
      </c>
      <c r="AR65" s="273">
        <v>0</v>
      </c>
      <c r="AS65" s="273">
        <v>0</v>
      </c>
      <c r="AT65" s="273">
        <v>0</v>
      </c>
      <c r="AU65" s="273">
        <v>0</v>
      </c>
      <c r="AV65" s="273">
        <v>0</v>
      </c>
      <c r="AW65" s="273">
        <v>0</v>
      </c>
      <c r="AX65" s="273">
        <v>0</v>
      </c>
      <c r="AY65" s="273">
        <v>0</v>
      </c>
      <c r="AZ65" s="273">
        <v>0</v>
      </c>
      <c r="BA65" s="273">
        <v>0</v>
      </c>
      <c r="BB65" s="273">
        <v>0</v>
      </c>
      <c r="BC65" s="273">
        <v>0</v>
      </c>
      <c r="BD65" s="273">
        <v>0</v>
      </c>
      <c r="BE65" s="273">
        <v>0</v>
      </c>
      <c r="BF65" s="273">
        <v>0</v>
      </c>
      <c r="BG65" s="273">
        <v>0</v>
      </c>
      <c r="BH65" s="273">
        <v>0</v>
      </c>
      <c r="BI65" s="273">
        <v>0</v>
      </c>
      <c r="BJ65" s="273">
        <v>0</v>
      </c>
      <c r="BK65" s="273">
        <v>0</v>
      </c>
      <c r="BL65" s="273">
        <v>0</v>
      </c>
      <c r="BM65" s="273">
        <v>0</v>
      </c>
      <c r="BN65" s="273">
        <v>0</v>
      </c>
      <c r="BO65" s="273">
        <v>0</v>
      </c>
      <c r="BP65" s="273">
        <v>0</v>
      </c>
      <c r="BQ65" s="273">
        <v>0</v>
      </c>
      <c r="BR65" s="273">
        <v>0</v>
      </c>
      <c r="BS65" s="273">
        <v>0</v>
      </c>
      <c r="BT65" s="273">
        <v>0</v>
      </c>
      <c r="BU65" s="273">
        <v>0</v>
      </c>
      <c r="BV65" s="273">
        <v>0</v>
      </c>
      <c r="BW65" s="273">
        <v>0</v>
      </c>
      <c r="BX65" s="273">
        <v>0</v>
      </c>
      <c r="BY65" s="273">
        <v>0</v>
      </c>
      <c r="BZ65" s="273">
        <v>0</v>
      </c>
      <c r="CA65" s="273">
        <v>0</v>
      </c>
      <c r="CB65" s="273">
        <v>0</v>
      </c>
      <c r="CC65" s="273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37015</v>
      </c>
      <c r="D66" s="273">
        <v>78573.5</v>
      </c>
      <c r="E66" s="273">
        <v>566542.33000000007</v>
      </c>
      <c r="F66" s="273">
        <v>26834.78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121914.65</v>
      </c>
      <c r="O66" s="273">
        <v>133256.19</v>
      </c>
      <c r="P66" s="273">
        <v>2182690</v>
      </c>
      <c r="Q66" s="273">
        <v>6566.53</v>
      </c>
      <c r="R66" s="273">
        <v>50260.69</v>
      </c>
      <c r="S66" s="273">
        <v>267585.44</v>
      </c>
      <c r="T66" s="273">
        <v>4600</v>
      </c>
      <c r="U66" s="273">
        <v>24565185.250000004</v>
      </c>
      <c r="V66" s="273">
        <v>-922.35000000000036</v>
      </c>
      <c r="W66" s="273">
        <v>108289.75</v>
      </c>
      <c r="X66" s="273">
        <v>85431.32</v>
      </c>
      <c r="Y66" s="273">
        <v>4250607.17</v>
      </c>
      <c r="Z66" s="273">
        <v>367221.31999999995</v>
      </c>
      <c r="AA66" s="273">
        <v>27753.27</v>
      </c>
      <c r="AB66" s="273">
        <v>376197.72</v>
      </c>
      <c r="AC66" s="273">
        <v>71671.299999999988</v>
      </c>
      <c r="AD66" s="273">
        <v>930762.85</v>
      </c>
      <c r="AE66" s="273">
        <v>0</v>
      </c>
      <c r="AF66" s="273">
        <v>0</v>
      </c>
      <c r="AG66" s="273">
        <v>2365004.4699999997</v>
      </c>
      <c r="AH66" s="273">
        <v>0</v>
      </c>
      <c r="AI66" s="273">
        <v>361.11</v>
      </c>
      <c r="AJ66" s="273">
        <v>960652.15</v>
      </c>
      <c r="AK66" s="273">
        <v>134.9</v>
      </c>
      <c r="AL66" s="273">
        <v>0</v>
      </c>
      <c r="AM66" s="273">
        <v>0</v>
      </c>
      <c r="AN66" s="273">
        <v>140700.30000000002</v>
      </c>
      <c r="AO66" s="273">
        <v>0</v>
      </c>
      <c r="AP66" s="273">
        <v>0</v>
      </c>
      <c r="AQ66" s="273">
        <v>0</v>
      </c>
      <c r="AR66" s="273">
        <v>0</v>
      </c>
      <c r="AS66" s="273">
        <v>0</v>
      </c>
      <c r="AT66" s="273">
        <v>0</v>
      </c>
      <c r="AU66" s="273">
        <v>0</v>
      </c>
      <c r="AV66" s="273">
        <v>43446.68</v>
      </c>
      <c r="AW66" s="273">
        <v>664949.75</v>
      </c>
      <c r="AX66" s="273">
        <v>0</v>
      </c>
      <c r="AY66" s="273">
        <v>26220.05</v>
      </c>
      <c r="AZ66" s="273">
        <v>0</v>
      </c>
      <c r="BA66" s="273">
        <v>1613579.77</v>
      </c>
      <c r="BB66" s="273">
        <v>0</v>
      </c>
      <c r="BC66" s="273">
        <v>345.56</v>
      </c>
      <c r="BD66" s="273">
        <v>4694.95</v>
      </c>
      <c r="BE66" s="273">
        <v>3949974.57</v>
      </c>
      <c r="BF66" s="273">
        <v>167994.33</v>
      </c>
      <c r="BG66" s="273">
        <v>0</v>
      </c>
      <c r="BH66" s="273">
        <v>116280</v>
      </c>
      <c r="BI66" s="273">
        <v>0</v>
      </c>
      <c r="BJ66" s="273">
        <v>0</v>
      </c>
      <c r="BK66" s="273">
        <v>0</v>
      </c>
      <c r="BL66" s="273">
        <v>0</v>
      </c>
      <c r="BM66" s="273">
        <v>0</v>
      </c>
      <c r="BN66" s="273">
        <v>61883453.719999999</v>
      </c>
      <c r="BO66" s="273">
        <v>0</v>
      </c>
      <c r="BP66" s="273">
        <v>0</v>
      </c>
      <c r="BQ66" s="273">
        <v>0</v>
      </c>
      <c r="BR66" s="273">
        <v>0</v>
      </c>
      <c r="BS66" s="273">
        <v>0</v>
      </c>
      <c r="BT66" s="273">
        <v>550</v>
      </c>
      <c r="BU66" s="273">
        <v>0</v>
      </c>
      <c r="BV66" s="273">
        <v>0</v>
      </c>
      <c r="BW66" s="273">
        <v>0</v>
      </c>
      <c r="BX66" s="273">
        <v>48671.9</v>
      </c>
      <c r="BY66" s="273">
        <v>419513.45</v>
      </c>
      <c r="BZ66" s="273">
        <v>0</v>
      </c>
      <c r="CA66" s="273">
        <v>1002.08</v>
      </c>
      <c r="CB66" s="273">
        <v>0</v>
      </c>
      <c r="CC66" s="273">
        <v>55771824.74000001</v>
      </c>
      <c r="CD66" s="24" t="s">
        <v>247</v>
      </c>
      <c r="CE66" s="25">
        <v>162437391.19</v>
      </c>
    </row>
    <row r="67" spans="1:83" x14ac:dyDescent="0.25">
      <c r="A67" s="31" t="s">
        <v>15</v>
      </c>
      <c r="B67" s="16"/>
      <c r="C67" s="25">
        <v>364400</v>
      </c>
      <c r="D67" s="25">
        <v>112599</v>
      </c>
      <c r="E67" s="25">
        <v>157363</v>
      </c>
      <c r="F67" s="25">
        <v>8979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297132</v>
      </c>
      <c r="O67" s="25">
        <v>141050</v>
      </c>
      <c r="P67" s="25">
        <v>1603406</v>
      </c>
      <c r="Q67" s="25">
        <v>16018</v>
      </c>
      <c r="R67" s="25">
        <v>45940</v>
      </c>
      <c r="S67" s="25">
        <v>46142</v>
      </c>
      <c r="T67" s="25">
        <v>0</v>
      </c>
      <c r="U67" s="25">
        <v>321996</v>
      </c>
      <c r="V67" s="25">
        <v>27129</v>
      </c>
      <c r="W67" s="25">
        <v>413056</v>
      </c>
      <c r="X67" s="25">
        <v>54792</v>
      </c>
      <c r="Y67" s="25">
        <v>896470</v>
      </c>
      <c r="Z67" s="25">
        <v>23787</v>
      </c>
      <c r="AA67" s="25">
        <v>38980</v>
      </c>
      <c r="AB67" s="25">
        <v>446292</v>
      </c>
      <c r="AC67" s="25">
        <v>107988</v>
      </c>
      <c r="AD67" s="25">
        <v>34332</v>
      </c>
      <c r="AE67" s="25">
        <v>0</v>
      </c>
      <c r="AF67" s="25">
        <v>0</v>
      </c>
      <c r="AG67" s="25">
        <v>244105</v>
      </c>
      <c r="AH67" s="25">
        <v>0</v>
      </c>
      <c r="AI67" s="25">
        <v>0</v>
      </c>
      <c r="AJ67" s="25">
        <v>642776</v>
      </c>
      <c r="AK67" s="25">
        <v>0</v>
      </c>
      <c r="AL67" s="25">
        <v>0</v>
      </c>
      <c r="AM67" s="25">
        <v>0</v>
      </c>
      <c r="AN67" s="25">
        <v>44600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54346</v>
      </c>
      <c r="AW67" s="25">
        <v>0</v>
      </c>
      <c r="AX67" s="25">
        <v>0</v>
      </c>
      <c r="AY67" s="25">
        <v>40062</v>
      </c>
      <c r="AZ67" s="25">
        <v>0</v>
      </c>
      <c r="BA67" s="25">
        <v>0</v>
      </c>
      <c r="BB67" s="25">
        <v>0</v>
      </c>
      <c r="BC67" s="25">
        <v>3418</v>
      </c>
      <c r="BD67" s="25">
        <v>0</v>
      </c>
      <c r="BE67" s="25">
        <v>156074</v>
      </c>
      <c r="BF67" s="25">
        <v>1483</v>
      </c>
      <c r="BG67" s="25">
        <v>0</v>
      </c>
      <c r="BH67" s="25">
        <v>6450</v>
      </c>
      <c r="BI67" s="25">
        <v>0</v>
      </c>
      <c r="BJ67" s="25">
        <v>0</v>
      </c>
      <c r="BK67" s="25">
        <v>0</v>
      </c>
      <c r="BL67" s="25">
        <v>1157</v>
      </c>
      <c r="BM67" s="25">
        <v>0</v>
      </c>
      <c r="BN67" s="25">
        <v>2376767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3159487</v>
      </c>
      <c r="CD67" s="24" t="s">
        <v>247</v>
      </c>
      <c r="CE67" s="25">
        <v>11888576</v>
      </c>
    </row>
    <row r="68" spans="1:83" x14ac:dyDescent="0.25">
      <c r="A68" s="31" t="s">
        <v>267</v>
      </c>
      <c r="B68" s="25"/>
      <c r="C68" s="273">
        <v>29596.739999999998</v>
      </c>
      <c r="D68" s="273">
        <v>23460.09</v>
      </c>
      <c r="E68" s="273">
        <v>62729.829999999994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3">
        <v>1183460.78</v>
      </c>
      <c r="Q68" s="273">
        <v>0</v>
      </c>
      <c r="R68" s="273">
        <v>0</v>
      </c>
      <c r="S68" s="273">
        <v>0</v>
      </c>
      <c r="T68" s="273">
        <v>0</v>
      </c>
      <c r="U68" s="273">
        <v>19082.13</v>
      </c>
      <c r="V68" s="273">
        <v>0</v>
      </c>
      <c r="W68" s="273">
        <v>0</v>
      </c>
      <c r="X68" s="273">
        <v>0</v>
      </c>
      <c r="Y68" s="273">
        <v>-2385.9699999999993</v>
      </c>
      <c r="Z68" s="273">
        <v>0</v>
      </c>
      <c r="AA68" s="273">
        <v>0</v>
      </c>
      <c r="AB68" s="273">
        <v>29030.55</v>
      </c>
      <c r="AC68" s="273">
        <v>41571.53</v>
      </c>
      <c r="AD68" s="273">
        <v>0</v>
      </c>
      <c r="AE68" s="273">
        <v>0</v>
      </c>
      <c r="AF68" s="273">
        <v>0</v>
      </c>
      <c r="AG68" s="273">
        <v>343578.32</v>
      </c>
      <c r="AH68" s="273">
        <v>0</v>
      </c>
      <c r="AI68" s="273">
        <v>0</v>
      </c>
      <c r="AJ68" s="273">
        <v>380346.07</v>
      </c>
      <c r="AK68" s="273">
        <v>0</v>
      </c>
      <c r="AL68" s="273">
        <v>0</v>
      </c>
      <c r="AM68" s="273">
        <v>0</v>
      </c>
      <c r="AN68" s="273">
        <v>0</v>
      </c>
      <c r="AO68" s="273">
        <v>0</v>
      </c>
      <c r="AP68" s="273">
        <v>0</v>
      </c>
      <c r="AQ68" s="273">
        <v>0</v>
      </c>
      <c r="AR68" s="273">
        <v>0</v>
      </c>
      <c r="AS68" s="273">
        <v>0</v>
      </c>
      <c r="AT68" s="273">
        <v>0</v>
      </c>
      <c r="AU68" s="273">
        <v>0</v>
      </c>
      <c r="AV68" s="273">
        <v>2351.15</v>
      </c>
      <c r="AW68" s="273">
        <v>0</v>
      </c>
      <c r="AX68" s="273">
        <v>0</v>
      </c>
      <c r="AY68" s="273">
        <v>428.74</v>
      </c>
      <c r="AZ68" s="273">
        <v>0</v>
      </c>
      <c r="BA68" s="273">
        <v>0</v>
      </c>
      <c r="BB68" s="273">
        <v>0</v>
      </c>
      <c r="BC68" s="273">
        <v>0</v>
      </c>
      <c r="BD68" s="273">
        <v>0</v>
      </c>
      <c r="BE68" s="273">
        <v>1629.76</v>
      </c>
      <c r="BF68" s="273">
        <v>0</v>
      </c>
      <c r="BG68" s="273">
        <v>0</v>
      </c>
      <c r="BH68" s="273">
        <v>0</v>
      </c>
      <c r="BI68" s="273">
        <v>0</v>
      </c>
      <c r="BJ68" s="273">
        <v>0</v>
      </c>
      <c r="BK68" s="273">
        <v>0</v>
      </c>
      <c r="BL68" s="273">
        <v>1263.22</v>
      </c>
      <c r="BM68" s="273">
        <v>0</v>
      </c>
      <c r="BN68" s="273">
        <v>37065.159999999996</v>
      </c>
      <c r="BO68" s="273">
        <v>0</v>
      </c>
      <c r="BP68" s="273">
        <v>0</v>
      </c>
      <c r="BQ68" s="273">
        <v>0</v>
      </c>
      <c r="BR68" s="273">
        <v>0</v>
      </c>
      <c r="BS68" s="273">
        <v>0</v>
      </c>
      <c r="BT68" s="273">
        <v>0</v>
      </c>
      <c r="BU68" s="273">
        <v>0</v>
      </c>
      <c r="BV68" s="273">
        <v>0</v>
      </c>
      <c r="BW68" s="273">
        <v>0</v>
      </c>
      <c r="BX68" s="273">
        <v>0</v>
      </c>
      <c r="BY68" s="273">
        <v>30.6</v>
      </c>
      <c r="BZ68" s="273">
        <v>0</v>
      </c>
      <c r="CA68" s="273">
        <v>0</v>
      </c>
      <c r="CB68" s="273">
        <v>0</v>
      </c>
      <c r="CC68" s="273">
        <v>1728502.87</v>
      </c>
      <c r="CD68" s="24" t="s">
        <v>247</v>
      </c>
      <c r="CE68" s="25">
        <v>3881741.5700000003</v>
      </c>
    </row>
    <row r="69" spans="1:83" x14ac:dyDescent="0.25">
      <c r="A69" s="31" t="s">
        <v>268</v>
      </c>
      <c r="B69" s="16"/>
      <c r="C69" s="25">
        <v>240879.99999999997</v>
      </c>
      <c r="D69" s="25">
        <v>198756.28</v>
      </c>
      <c r="E69" s="25">
        <v>400695.46</v>
      </c>
      <c r="F69" s="25">
        <v>49364.49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70862.33</v>
      </c>
      <c r="O69" s="25">
        <v>95650.37</v>
      </c>
      <c r="P69" s="25">
        <v>856608.87999999989</v>
      </c>
      <c r="Q69" s="25">
        <v>36283.56</v>
      </c>
      <c r="R69" s="25">
        <v>64050.659999999996</v>
      </c>
      <c r="S69" s="25">
        <v>28480.44</v>
      </c>
      <c r="T69" s="25">
        <v>14872.65</v>
      </c>
      <c r="U69" s="25">
        <v>172783.69</v>
      </c>
      <c r="V69" s="25">
        <v>4472.96</v>
      </c>
      <c r="W69" s="25">
        <v>59875.74</v>
      </c>
      <c r="X69" s="25">
        <v>36323.08</v>
      </c>
      <c r="Y69" s="25">
        <v>468864.67999999993</v>
      </c>
      <c r="Z69" s="25">
        <v>88564.790000000008</v>
      </c>
      <c r="AA69" s="25">
        <v>18423.32</v>
      </c>
      <c r="AB69" s="25">
        <v>500825.1</v>
      </c>
      <c r="AC69" s="25">
        <v>70180.42</v>
      </c>
      <c r="AD69" s="25">
        <v>17140.32</v>
      </c>
      <c r="AE69" s="25">
        <v>12145.68</v>
      </c>
      <c r="AF69" s="25">
        <v>0</v>
      </c>
      <c r="AG69" s="25">
        <v>292563.73</v>
      </c>
      <c r="AH69" s="25">
        <v>0</v>
      </c>
      <c r="AI69" s="25">
        <v>1396.32</v>
      </c>
      <c r="AJ69" s="25">
        <v>290348.77</v>
      </c>
      <c r="AK69" s="25">
        <v>6854.52</v>
      </c>
      <c r="AL69" s="25">
        <v>4106.28</v>
      </c>
      <c r="AM69" s="25">
        <v>0</v>
      </c>
      <c r="AN69" s="25">
        <v>7346.76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85677.87999999999</v>
      </c>
      <c r="AW69" s="25">
        <v>36240.839999999997</v>
      </c>
      <c r="AX69" s="25">
        <v>0</v>
      </c>
      <c r="AY69" s="25">
        <v>72982.930000000008</v>
      </c>
      <c r="AZ69" s="25">
        <v>0</v>
      </c>
      <c r="BA69" s="25">
        <v>48200.700000000004</v>
      </c>
      <c r="BB69" s="25">
        <v>0</v>
      </c>
      <c r="BC69" s="25">
        <v>6958.76</v>
      </c>
      <c r="BD69" s="25">
        <v>49900.569999999992</v>
      </c>
      <c r="BE69" s="25">
        <v>2736447.9800000004</v>
      </c>
      <c r="BF69" s="25">
        <v>303837.29000000004</v>
      </c>
      <c r="BG69" s="25">
        <v>4607.88</v>
      </c>
      <c r="BH69" s="25">
        <v>1227.72</v>
      </c>
      <c r="BI69" s="25">
        <v>0</v>
      </c>
      <c r="BJ69" s="25">
        <v>0</v>
      </c>
      <c r="BK69" s="25">
        <v>0</v>
      </c>
      <c r="BL69" s="25">
        <v>27204.16</v>
      </c>
      <c r="BM69" s="25">
        <v>0</v>
      </c>
      <c r="BN69" s="25">
        <v>779359.68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1241.8800000000001</v>
      </c>
      <c r="BU69" s="25">
        <v>0</v>
      </c>
      <c r="BV69" s="25">
        <v>0</v>
      </c>
      <c r="BW69" s="25">
        <v>0</v>
      </c>
      <c r="BX69" s="25">
        <v>0</v>
      </c>
      <c r="BY69" s="25">
        <v>146073.50999999998</v>
      </c>
      <c r="BZ69" s="25">
        <v>21528.76</v>
      </c>
      <c r="CA69" s="25">
        <v>17006.16</v>
      </c>
      <c r="CB69" s="25">
        <v>0</v>
      </c>
      <c r="CC69" s="25">
        <v>10688250.340000002</v>
      </c>
      <c r="CD69" s="25">
        <v>0</v>
      </c>
      <c r="CE69" s="25">
        <v>19135468.32</v>
      </c>
    </row>
    <row r="70" spans="1:83" x14ac:dyDescent="0.25">
      <c r="A70" s="26" t="s">
        <v>269</v>
      </c>
      <c r="B70" s="334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4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3" x14ac:dyDescent="0.25">
      <c r="A72" s="26" t="s">
        <v>271</v>
      </c>
      <c r="B72" s="334"/>
      <c r="C72" s="282">
        <v>60</v>
      </c>
      <c r="D72" s="282">
        <v>0</v>
      </c>
      <c r="E72" s="282">
        <v>1013</v>
      </c>
      <c r="F72" s="282">
        <v>95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110</v>
      </c>
      <c r="O72" s="282">
        <v>0</v>
      </c>
      <c r="P72" s="282">
        <v>762</v>
      </c>
      <c r="Q72" s="282">
        <v>350</v>
      </c>
      <c r="R72" s="282">
        <v>0</v>
      </c>
      <c r="S72" s="282">
        <v>0</v>
      </c>
      <c r="T72" s="282">
        <v>0</v>
      </c>
      <c r="U72" s="282">
        <v>874.25</v>
      </c>
      <c r="V72" s="282">
        <v>110</v>
      </c>
      <c r="W72" s="282">
        <v>4563</v>
      </c>
      <c r="X72" s="282">
        <v>3625</v>
      </c>
      <c r="Y72" s="282">
        <v>320</v>
      </c>
      <c r="Z72" s="282">
        <v>2894.07</v>
      </c>
      <c r="AA72" s="282">
        <v>4977.2</v>
      </c>
      <c r="AB72" s="282">
        <v>3686.58</v>
      </c>
      <c r="AC72" s="282">
        <v>0</v>
      </c>
      <c r="AD72" s="282">
        <v>0</v>
      </c>
      <c r="AE72" s="282">
        <v>0</v>
      </c>
      <c r="AF72" s="282">
        <v>0</v>
      </c>
      <c r="AG72" s="282">
        <v>3870</v>
      </c>
      <c r="AH72" s="282">
        <v>0</v>
      </c>
      <c r="AI72" s="282">
        <v>0</v>
      </c>
      <c r="AJ72" s="282">
        <v>35187.75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2164</v>
      </c>
      <c r="AW72" s="282">
        <v>0</v>
      </c>
      <c r="AX72" s="282">
        <v>0</v>
      </c>
      <c r="AY72" s="282">
        <v>273.07</v>
      </c>
      <c r="AZ72" s="282">
        <v>0</v>
      </c>
      <c r="BA72" s="282">
        <v>0</v>
      </c>
      <c r="BB72" s="282">
        <v>0</v>
      </c>
      <c r="BC72" s="282">
        <v>110</v>
      </c>
      <c r="BD72" s="282">
        <v>0</v>
      </c>
      <c r="BE72" s="282">
        <v>15128.24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86635.96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735</v>
      </c>
      <c r="BZ72" s="282">
        <v>1585</v>
      </c>
      <c r="CA72" s="282">
        <v>0</v>
      </c>
      <c r="CB72" s="282">
        <v>0</v>
      </c>
      <c r="CC72" s="282">
        <v>18931.5</v>
      </c>
      <c r="CD72" s="282">
        <v>0</v>
      </c>
      <c r="CE72" s="25">
        <v>188060.62</v>
      </c>
    </row>
    <row r="73" spans="1:83" x14ac:dyDescent="0.25">
      <c r="A73" s="26" t="s">
        <v>272</v>
      </c>
      <c r="B73" s="334"/>
      <c r="C73" s="282">
        <v>229886.03999999998</v>
      </c>
      <c r="D73" s="282">
        <v>196678.68</v>
      </c>
      <c r="E73" s="282">
        <v>197550.24</v>
      </c>
      <c r="F73" s="282">
        <v>40791.839999999997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61613.64</v>
      </c>
      <c r="O73" s="282">
        <v>91112.639999999999</v>
      </c>
      <c r="P73" s="282">
        <v>746094.84</v>
      </c>
      <c r="Q73" s="282">
        <v>35818.559999999998</v>
      </c>
      <c r="R73" s="282">
        <v>63718.32</v>
      </c>
      <c r="S73" s="282">
        <v>28480.44</v>
      </c>
      <c r="T73" s="282">
        <v>11656.92</v>
      </c>
      <c r="U73" s="282">
        <v>149393.4</v>
      </c>
      <c r="V73" s="282">
        <v>4362.96</v>
      </c>
      <c r="W73" s="282">
        <v>51040.799999999996</v>
      </c>
      <c r="X73" s="282">
        <v>32698.080000000002</v>
      </c>
      <c r="Y73" s="282">
        <v>458857.07999999996</v>
      </c>
      <c r="Z73" s="282">
        <v>48586.68</v>
      </c>
      <c r="AA73" s="282">
        <v>13446.12</v>
      </c>
      <c r="AB73" s="282">
        <v>485180.88</v>
      </c>
      <c r="AC73" s="282">
        <v>59829.84</v>
      </c>
      <c r="AD73" s="282">
        <v>17140.32</v>
      </c>
      <c r="AE73" s="282">
        <v>11988.48</v>
      </c>
      <c r="AF73" s="282">
        <v>0</v>
      </c>
      <c r="AG73" s="282">
        <v>269181.83999999997</v>
      </c>
      <c r="AH73" s="282">
        <v>0</v>
      </c>
      <c r="AI73" s="282">
        <v>1396.32</v>
      </c>
      <c r="AJ73" s="282">
        <v>190000.08000000002</v>
      </c>
      <c r="AK73" s="282">
        <v>6854.52</v>
      </c>
      <c r="AL73" s="282">
        <v>4106.28</v>
      </c>
      <c r="AM73" s="282">
        <v>0</v>
      </c>
      <c r="AN73" s="282">
        <v>7346.76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51231.6</v>
      </c>
      <c r="AW73" s="282">
        <v>36240.839999999997</v>
      </c>
      <c r="AX73" s="282">
        <v>0</v>
      </c>
      <c r="AY73" s="282">
        <v>69155.399999999994</v>
      </c>
      <c r="AZ73" s="282">
        <v>0</v>
      </c>
      <c r="BA73" s="282">
        <v>22695.24</v>
      </c>
      <c r="BB73" s="282">
        <v>0</v>
      </c>
      <c r="BC73" s="282">
        <v>6848.76</v>
      </c>
      <c r="BD73" s="282">
        <v>16447.439999999999</v>
      </c>
      <c r="BE73" s="282">
        <v>99962.52</v>
      </c>
      <c r="BF73" s="282">
        <v>49501.56</v>
      </c>
      <c r="BG73" s="282">
        <v>4607.88</v>
      </c>
      <c r="BH73" s="282">
        <v>1227.72</v>
      </c>
      <c r="BI73" s="282">
        <v>0</v>
      </c>
      <c r="BJ73" s="282">
        <v>0</v>
      </c>
      <c r="BK73" s="282">
        <v>0</v>
      </c>
      <c r="BL73" s="282">
        <v>27029.16</v>
      </c>
      <c r="BM73" s="282">
        <v>0</v>
      </c>
      <c r="BN73" s="282">
        <v>73579.8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1241.8800000000001</v>
      </c>
      <c r="BU73" s="282">
        <v>0</v>
      </c>
      <c r="BV73" s="282">
        <v>0</v>
      </c>
      <c r="BW73" s="282">
        <v>0</v>
      </c>
      <c r="BX73" s="282">
        <v>0</v>
      </c>
      <c r="BY73" s="282">
        <v>49287.839999999997</v>
      </c>
      <c r="BZ73" s="282">
        <v>19943.759999999998</v>
      </c>
      <c r="CA73" s="282">
        <v>17006.16</v>
      </c>
      <c r="CB73" s="282">
        <v>0</v>
      </c>
      <c r="CC73" s="282">
        <v>423582.9599999999</v>
      </c>
      <c r="CD73" s="282">
        <v>0</v>
      </c>
      <c r="CE73" s="25">
        <v>4484403.1199999982</v>
      </c>
    </row>
    <row r="74" spans="1:83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4"/>
      <c r="C75" s="282">
        <v>0</v>
      </c>
      <c r="D75" s="282">
        <v>2077.6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18616.84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7050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20376.41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48120.85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19613.7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28445.46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907.03</v>
      </c>
      <c r="AA79" s="282">
        <v>0</v>
      </c>
      <c r="AB79" s="282">
        <v>40.98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506.99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146.31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-63274.11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-15791.31</v>
      </c>
      <c r="CD79" s="282">
        <v>0</v>
      </c>
      <c r="CE79" s="25">
        <v>-29404.949999999997</v>
      </c>
    </row>
    <row r="80" spans="1:83" x14ac:dyDescent="0.25">
      <c r="A80" s="26" t="s">
        <v>279</v>
      </c>
      <c r="B80" s="16"/>
      <c r="C80" s="282">
        <v>175</v>
      </c>
      <c r="D80" s="282">
        <v>0</v>
      </c>
      <c r="E80" s="282">
        <v>318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7500</v>
      </c>
      <c r="O80" s="282">
        <v>997.87</v>
      </c>
      <c r="P80" s="282">
        <v>1059</v>
      </c>
      <c r="Q80" s="282">
        <v>0</v>
      </c>
      <c r="R80" s="282">
        <v>0</v>
      </c>
      <c r="S80" s="282">
        <v>0</v>
      </c>
      <c r="T80" s="282">
        <v>50</v>
      </c>
      <c r="U80" s="282">
        <v>1281.04</v>
      </c>
      <c r="V80" s="282">
        <v>0</v>
      </c>
      <c r="W80" s="282">
        <v>0</v>
      </c>
      <c r="X80" s="282">
        <v>0</v>
      </c>
      <c r="Y80" s="282">
        <v>4284</v>
      </c>
      <c r="Z80" s="282">
        <v>209</v>
      </c>
      <c r="AA80" s="282">
        <v>0</v>
      </c>
      <c r="AB80" s="282">
        <v>50</v>
      </c>
      <c r="AC80" s="282">
        <v>280</v>
      </c>
      <c r="AD80" s="282">
        <v>0</v>
      </c>
      <c r="AE80" s="282">
        <v>0</v>
      </c>
      <c r="AF80" s="282">
        <v>0</v>
      </c>
      <c r="AG80" s="282">
        <v>3901.15</v>
      </c>
      <c r="AH80" s="282">
        <v>0</v>
      </c>
      <c r="AI80" s="282">
        <v>0</v>
      </c>
      <c r="AJ80" s="282">
        <v>7875.17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4875</v>
      </c>
      <c r="AW80" s="282">
        <v>0</v>
      </c>
      <c r="AX80" s="282">
        <v>0</v>
      </c>
      <c r="AY80" s="282">
        <v>600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3969.9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175</v>
      </c>
      <c r="BM80" s="282">
        <v>0</v>
      </c>
      <c r="BN80" s="282">
        <v>9925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147</v>
      </c>
      <c r="CD80" s="282">
        <v>0</v>
      </c>
      <c r="CE80" s="25">
        <v>47672.130000000005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2256.9899999999998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2971958.3400000003</v>
      </c>
      <c r="CD81" s="282">
        <v>0</v>
      </c>
      <c r="CE81" s="25">
        <v>2974215.3300000005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2846.61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3353959.1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3897.59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3360703.3</v>
      </c>
    </row>
    <row r="83" spans="1:84" x14ac:dyDescent="0.25">
      <c r="A83" s="26" t="s">
        <v>282</v>
      </c>
      <c r="B83" s="16"/>
      <c r="C83" s="273">
        <v>10758.960000000001</v>
      </c>
      <c r="D83" s="273">
        <v>0</v>
      </c>
      <c r="E83" s="273">
        <v>182200.52000000002</v>
      </c>
      <c r="F83" s="273">
        <v>8477.65</v>
      </c>
      <c r="G83" s="273">
        <v>0</v>
      </c>
      <c r="H83" s="273">
        <v>0</v>
      </c>
      <c r="I83" s="273">
        <v>0</v>
      </c>
      <c r="J83" s="273">
        <v>0</v>
      </c>
      <c r="K83" s="273">
        <v>0</v>
      </c>
      <c r="L83" s="273">
        <v>0</v>
      </c>
      <c r="M83" s="273">
        <v>0</v>
      </c>
      <c r="N83" s="273">
        <v>1638.69</v>
      </c>
      <c r="O83" s="273">
        <v>3539.8599999999997</v>
      </c>
      <c r="P83" s="273">
        <v>77990.59</v>
      </c>
      <c r="Q83" s="273">
        <v>115</v>
      </c>
      <c r="R83" s="273">
        <v>332.34</v>
      </c>
      <c r="S83" s="273">
        <v>0</v>
      </c>
      <c r="T83" s="273">
        <v>3165.73</v>
      </c>
      <c r="U83" s="273">
        <v>2618.16</v>
      </c>
      <c r="V83" s="273">
        <v>0</v>
      </c>
      <c r="W83" s="273">
        <v>4271.9400000000005</v>
      </c>
      <c r="X83" s="273">
        <v>0</v>
      </c>
      <c r="Y83" s="273">
        <v>5403.6</v>
      </c>
      <c r="Z83" s="273">
        <v>35968.01</v>
      </c>
      <c r="AA83" s="273">
        <v>0</v>
      </c>
      <c r="AB83" s="273">
        <v>11866.66</v>
      </c>
      <c r="AC83" s="273">
        <v>10070.58</v>
      </c>
      <c r="AD83" s="273">
        <v>0</v>
      </c>
      <c r="AE83" s="273">
        <v>157.19999999999999</v>
      </c>
      <c r="AF83" s="273">
        <v>0</v>
      </c>
      <c r="AG83" s="273">
        <v>12764.13</v>
      </c>
      <c r="AH83" s="273">
        <v>0</v>
      </c>
      <c r="AI83" s="273">
        <v>0</v>
      </c>
      <c r="AJ83" s="273">
        <v>56778.78</v>
      </c>
      <c r="AK83" s="273">
        <v>0</v>
      </c>
      <c r="AL83" s="273">
        <v>0</v>
      </c>
      <c r="AM83" s="273">
        <v>0</v>
      </c>
      <c r="AN83" s="273">
        <v>0</v>
      </c>
      <c r="AO83" s="273">
        <v>0</v>
      </c>
      <c r="AP83" s="273">
        <v>0</v>
      </c>
      <c r="AQ83" s="273">
        <v>0</v>
      </c>
      <c r="AR83" s="273">
        <v>0</v>
      </c>
      <c r="AS83" s="273">
        <v>0</v>
      </c>
      <c r="AT83" s="273">
        <v>0</v>
      </c>
      <c r="AU83" s="273">
        <v>0</v>
      </c>
      <c r="AV83" s="273">
        <v>20210.969999999998</v>
      </c>
      <c r="AW83" s="273">
        <v>0</v>
      </c>
      <c r="AX83" s="273">
        <v>0</v>
      </c>
      <c r="AY83" s="273">
        <v>2954.46</v>
      </c>
      <c r="AZ83" s="273">
        <v>0</v>
      </c>
      <c r="BA83" s="273">
        <v>25505.460000000003</v>
      </c>
      <c r="BB83" s="273">
        <v>0</v>
      </c>
      <c r="BC83" s="273">
        <v>0</v>
      </c>
      <c r="BD83" s="273">
        <v>33453.129999999997</v>
      </c>
      <c r="BE83" s="273">
        <v>-736571.78</v>
      </c>
      <c r="BF83" s="273">
        <v>254335.73</v>
      </c>
      <c r="BG83" s="273">
        <v>0</v>
      </c>
      <c r="BH83" s="273">
        <v>0</v>
      </c>
      <c r="BI83" s="273">
        <v>0</v>
      </c>
      <c r="BJ83" s="273">
        <v>0</v>
      </c>
      <c r="BK83" s="273">
        <v>0</v>
      </c>
      <c r="BL83" s="273">
        <v>0</v>
      </c>
      <c r="BM83" s="273">
        <v>0</v>
      </c>
      <c r="BN83" s="273">
        <v>668595.44000000006</v>
      </c>
      <c r="BO83" s="273">
        <v>0</v>
      </c>
      <c r="BP83" s="273">
        <v>0</v>
      </c>
      <c r="BQ83" s="273">
        <v>0</v>
      </c>
      <c r="BR83" s="273">
        <v>0</v>
      </c>
      <c r="BS83" s="273">
        <v>0</v>
      </c>
      <c r="BT83" s="273">
        <v>0</v>
      </c>
      <c r="BU83" s="273">
        <v>0</v>
      </c>
      <c r="BV83" s="273">
        <v>0</v>
      </c>
      <c r="BW83" s="273">
        <v>0</v>
      </c>
      <c r="BX83" s="273">
        <v>0</v>
      </c>
      <c r="BY83" s="273">
        <v>75674.25999999998</v>
      </c>
      <c r="BZ83" s="273">
        <v>0</v>
      </c>
      <c r="CA83" s="273">
        <v>0</v>
      </c>
      <c r="CB83" s="273">
        <v>0</v>
      </c>
      <c r="CC83" s="273">
        <v>7289421.8500000015</v>
      </c>
      <c r="CD83" s="273">
        <v>0</v>
      </c>
      <c r="CE83" s="25">
        <v>8061697.9200000018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3000</v>
      </c>
      <c r="F84" s="273">
        <v>1465.52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4981.3999999999996</v>
      </c>
      <c r="P84" s="273">
        <v>14000</v>
      </c>
      <c r="Q84" s="273">
        <v>0</v>
      </c>
      <c r="R84" s="273">
        <v>0</v>
      </c>
      <c r="S84" s="273">
        <v>0</v>
      </c>
      <c r="T84" s="273">
        <v>0</v>
      </c>
      <c r="U84" s="273">
        <v>18085228.559999999</v>
      </c>
      <c r="V84" s="273">
        <v>0</v>
      </c>
      <c r="W84" s="273">
        <v>0</v>
      </c>
      <c r="X84" s="273">
        <v>0</v>
      </c>
      <c r="Y84" s="273">
        <v>14509.56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615144.29999999993</v>
      </c>
      <c r="AH84" s="273">
        <v>0</v>
      </c>
      <c r="AI84" s="273">
        <v>0</v>
      </c>
      <c r="AJ84" s="273">
        <v>23320.640000000003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1286135.73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23322.32</v>
      </c>
      <c r="BM84" s="273">
        <v>0</v>
      </c>
      <c r="BN84" s="273">
        <v>36996.699999999997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897.26</v>
      </c>
      <c r="CA84" s="273">
        <v>0</v>
      </c>
      <c r="CB84" s="273">
        <v>0</v>
      </c>
      <c r="CC84" s="273">
        <v>1859668.73</v>
      </c>
      <c r="CD84" s="273">
        <v>0</v>
      </c>
      <c r="CE84" s="25">
        <v>21968670.720000003</v>
      </c>
    </row>
    <row r="85" spans="1:84" x14ac:dyDescent="0.25">
      <c r="A85" s="31" t="s">
        <v>284</v>
      </c>
      <c r="B85" s="25"/>
      <c r="C85" s="25">
        <v>18681939.369999997</v>
      </c>
      <c r="D85" s="25">
        <v>14838088.99</v>
      </c>
      <c r="E85" s="25">
        <v>14519778.490000004</v>
      </c>
      <c r="F85" s="25">
        <v>3472315.330000001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7488299.6700000009</v>
      </c>
      <c r="O85" s="25">
        <v>8594589.2699999996</v>
      </c>
      <c r="P85" s="25">
        <v>62127706.519999988</v>
      </c>
      <c r="Q85" s="25">
        <v>3266539.9299999997</v>
      </c>
      <c r="R85" s="25">
        <v>6323531.9200000009</v>
      </c>
      <c r="S85" s="25">
        <v>2531685.59</v>
      </c>
      <c r="T85" s="25">
        <v>1141944.5</v>
      </c>
      <c r="U85" s="25">
        <v>17563889.490000006</v>
      </c>
      <c r="V85" s="25">
        <v>295908.07000000007</v>
      </c>
      <c r="W85" s="25">
        <v>3629080.7899999991</v>
      </c>
      <c r="X85" s="25">
        <v>2658579.6399999997</v>
      </c>
      <c r="Y85" s="25">
        <v>41804916.710000001</v>
      </c>
      <c r="Z85" s="25">
        <v>3742939.3</v>
      </c>
      <c r="AA85" s="25">
        <v>905776.11</v>
      </c>
      <c r="AB85" s="25">
        <v>43080860.699999996</v>
      </c>
      <c r="AC85" s="25">
        <v>4995262.8100000005</v>
      </c>
      <c r="AD85" s="25">
        <v>1112693.19</v>
      </c>
      <c r="AE85" s="25">
        <v>1084720.8000000003</v>
      </c>
      <c r="AF85" s="25">
        <v>0</v>
      </c>
      <c r="AG85" s="25">
        <v>26320258.799999986</v>
      </c>
      <c r="AH85" s="25">
        <v>0</v>
      </c>
      <c r="AI85" s="25">
        <v>236986.34000000003</v>
      </c>
      <c r="AJ85" s="25">
        <v>17345199.490000002</v>
      </c>
      <c r="AK85" s="25">
        <v>653797.32000000018</v>
      </c>
      <c r="AL85" s="25">
        <v>321442.75000000006</v>
      </c>
      <c r="AM85" s="25">
        <v>0</v>
      </c>
      <c r="AN85" s="25">
        <v>631303.42000000004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3757485.9399999995</v>
      </c>
      <c r="AW85" s="25">
        <v>1716457.59</v>
      </c>
      <c r="AX85" s="25">
        <v>0</v>
      </c>
      <c r="AY85" s="25">
        <v>3545774.0500000003</v>
      </c>
      <c r="AZ85" s="25">
        <v>0</v>
      </c>
      <c r="BA85" s="25">
        <v>1790049.8299999998</v>
      </c>
      <c r="BB85" s="25">
        <v>0</v>
      </c>
      <c r="BC85" s="25">
        <v>522354.73</v>
      </c>
      <c r="BD85" s="25">
        <v>1594260.98</v>
      </c>
      <c r="BE85" s="25">
        <v>9638827.0499999989</v>
      </c>
      <c r="BF85" s="25">
        <v>4383800.3599999994</v>
      </c>
      <c r="BG85" s="25">
        <v>379569.67000000004</v>
      </c>
      <c r="BH85" s="25">
        <v>126602.77</v>
      </c>
      <c r="BI85" s="25">
        <v>0</v>
      </c>
      <c r="BJ85" s="25">
        <v>0</v>
      </c>
      <c r="BK85" s="25">
        <v>0</v>
      </c>
      <c r="BL85" s="25">
        <v>2383446.5900000008</v>
      </c>
      <c r="BM85" s="25">
        <v>0</v>
      </c>
      <c r="BN85" s="25">
        <v>67916625.969999999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103507.54000000001</v>
      </c>
      <c r="BU85" s="25">
        <v>0</v>
      </c>
      <c r="BV85" s="25">
        <v>0</v>
      </c>
      <c r="BW85" s="25">
        <v>0</v>
      </c>
      <c r="BX85" s="25">
        <v>69514.09</v>
      </c>
      <c r="BY85" s="25">
        <v>4246389.3900000006</v>
      </c>
      <c r="BZ85" s="25">
        <v>3274630.7700000005</v>
      </c>
      <c r="CA85" s="25">
        <v>669005.64999999991</v>
      </c>
      <c r="CB85" s="25">
        <v>0</v>
      </c>
      <c r="CC85" s="25">
        <v>85018958.520000011</v>
      </c>
      <c r="CD85" s="25">
        <v>0</v>
      </c>
      <c r="CE85" s="25">
        <v>500507296.79999995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59143306.780000001</v>
      </c>
      <c r="D87" s="273">
        <v>46665476.039999999</v>
      </c>
      <c r="E87" s="273">
        <v>38361275.039999999</v>
      </c>
      <c r="F87" s="273">
        <v>10493547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18081042</v>
      </c>
      <c r="P87" s="273">
        <v>321971532.17000002</v>
      </c>
      <c r="Q87" s="273">
        <v>8223236</v>
      </c>
      <c r="R87" s="273">
        <v>19298393</v>
      </c>
      <c r="S87" s="273">
        <v>0</v>
      </c>
      <c r="T87" s="273">
        <v>8870550</v>
      </c>
      <c r="U87" s="273">
        <v>51304606</v>
      </c>
      <c r="V87" s="273">
        <v>2779790</v>
      </c>
      <c r="W87" s="273">
        <v>18521759.359999999</v>
      </c>
      <c r="X87" s="273">
        <v>29543620.57</v>
      </c>
      <c r="Y87" s="273">
        <v>128690426.15000001</v>
      </c>
      <c r="Z87" s="273">
        <v>536188</v>
      </c>
      <c r="AA87" s="273">
        <v>3003564.29</v>
      </c>
      <c r="AB87" s="273">
        <v>82603840.260000005</v>
      </c>
      <c r="AC87" s="273">
        <v>27849889</v>
      </c>
      <c r="AD87" s="273">
        <v>8702514</v>
      </c>
      <c r="AE87" s="273">
        <v>5600650</v>
      </c>
      <c r="AF87" s="273">
        <v>0</v>
      </c>
      <c r="AG87" s="273">
        <v>42621607</v>
      </c>
      <c r="AH87" s="273">
        <v>0</v>
      </c>
      <c r="AI87" s="273">
        <v>0</v>
      </c>
      <c r="AJ87" s="273">
        <v>406737.67</v>
      </c>
      <c r="AK87" s="273">
        <v>4398091</v>
      </c>
      <c r="AL87" s="273">
        <v>2245450</v>
      </c>
      <c r="AM87" s="273">
        <v>0</v>
      </c>
      <c r="AN87" s="273">
        <v>1323757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11704844.85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952945693.17999995</v>
      </c>
      <c r="CF87" s="11">
        <v>952945693.18000007</v>
      </c>
    </row>
    <row r="88" spans="1:84" x14ac:dyDescent="0.25">
      <c r="A88" s="21" t="s">
        <v>287</v>
      </c>
      <c r="B88" s="16"/>
      <c r="C88" s="273">
        <v>196661</v>
      </c>
      <c r="D88" s="273">
        <v>1660354</v>
      </c>
      <c r="E88" s="273">
        <v>1652551</v>
      </c>
      <c r="F88" s="273">
        <v>144138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3067438</v>
      </c>
      <c r="P88" s="282">
        <v>274132576.25</v>
      </c>
      <c r="Q88" s="273">
        <v>15546090</v>
      </c>
      <c r="R88" s="273">
        <v>18504322</v>
      </c>
      <c r="S88" s="273">
        <v>0</v>
      </c>
      <c r="T88" s="273">
        <v>512701</v>
      </c>
      <c r="U88" s="273">
        <v>44047439</v>
      </c>
      <c r="V88" s="273">
        <v>4532371</v>
      </c>
      <c r="W88" s="273">
        <v>45041239.979999997</v>
      </c>
      <c r="X88" s="273">
        <v>69144554.219999999</v>
      </c>
      <c r="Y88" s="273">
        <v>210575499</v>
      </c>
      <c r="Z88" s="273">
        <v>31397873</v>
      </c>
      <c r="AA88" s="273">
        <v>3893978.54</v>
      </c>
      <c r="AB88" s="273">
        <v>136137303.00999999</v>
      </c>
      <c r="AC88" s="273">
        <v>3294799</v>
      </c>
      <c r="AD88" s="273">
        <v>188702</v>
      </c>
      <c r="AE88" s="273">
        <v>609015</v>
      </c>
      <c r="AF88" s="273">
        <v>0</v>
      </c>
      <c r="AG88" s="273">
        <v>145103516.95999998</v>
      </c>
      <c r="AH88" s="273">
        <v>0</v>
      </c>
      <c r="AI88" s="273">
        <v>0</v>
      </c>
      <c r="AJ88" s="273">
        <v>99795593.570000008</v>
      </c>
      <c r="AK88" s="273">
        <v>355776</v>
      </c>
      <c r="AL88" s="273">
        <v>224176</v>
      </c>
      <c r="AM88" s="273">
        <v>0</v>
      </c>
      <c r="AN88" s="273">
        <v>655653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14611570.309999999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1125025890.8399999</v>
      </c>
      <c r="CF88" s="11">
        <v>1125025890.8399999</v>
      </c>
    </row>
    <row r="89" spans="1:84" x14ac:dyDescent="0.25">
      <c r="A89" s="21" t="s">
        <v>288</v>
      </c>
      <c r="B89" s="16"/>
      <c r="C89" s="25">
        <v>59339967.780000001</v>
      </c>
      <c r="D89" s="25">
        <v>48325830.039999999</v>
      </c>
      <c r="E89" s="25">
        <v>40013826.039999999</v>
      </c>
      <c r="F89" s="25">
        <v>10637685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21148480</v>
      </c>
      <c r="P89" s="25">
        <v>596104108.42000008</v>
      </c>
      <c r="Q89" s="25">
        <v>23769326</v>
      </c>
      <c r="R89" s="25">
        <v>37802715</v>
      </c>
      <c r="S89" s="25">
        <v>0</v>
      </c>
      <c r="T89" s="25">
        <v>9383251</v>
      </c>
      <c r="U89" s="25">
        <v>95352045</v>
      </c>
      <c r="V89" s="25">
        <v>7312161</v>
      </c>
      <c r="W89" s="25">
        <v>63562999.339999996</v>
      </c>
      <c r="X89" s="25">
        <v>98688174.789999992</v>
      </c>
      <c r="Y89" s="25">
        <v>339265925.14999998</v>
      </c>
      <c r="Z89" s="25">
        <v>31934061</v>
      </c>
      <c r="AA89" s="25">
        <v>6897542.8300000001</v>
      </c>
      <c r="AB89" s="25">
        <v>218741143.26999998</v>
      </c>
      <c r="AC89" s="25">
        <v>31144688</v>
      </c>
      <c r="AD89" s="25">
        <v>8891216</v>
      </c>
      <c r="AE89" s="25">
        <v>6209665</v>
      </c>
      <c r="AF89" s="25">
        <v>0</v>
      </c>
      <c r="AG89" s="25">
        <v>187725123.95999998</v>
      </c>
      <c r="AH89" s="25">
        <v>0</v>
      </c>
      <c r="AI89" s="25">
        <v>0</v>
      </c>
      <c r="AJ89" s="25">
        <v>100202331.24000001</v>
      </c>
      <c r="AK89" s="25">
        <v>4753867</v>
      </c>
      <c r="AL89" s="25">
        <v>2469626</v>
      </c>
      <c r="AM89" s="25">
        <v>0</v>
      </c>
      <c r="AN89" s="25">
        <v>1979410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26316415.159999996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2077971584.02</v>
      </c>
    </row>
    <row r="90" spans="1:84" x14ac:dyDescent="0.25">
      <c r="A90" s="31" t="s">
        <v>289</v>
      </c>
      <c r="B90" s="25"/>
      <c r="C90" s="273">
        <v>35952.199999999997</v>
      </c>
      <c r="D90" s="273">
        <v>40195.800000000003</v>
      </c>
      <c r="E90" s="273">
        <v>18076.900000000001</v>
      </c>
      <c r="F90" s="273">
        <v>19274.099999999999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17218</v>
      </c>
      <c r="O90" s="273">
        <v>0</v>
      </c>
      <c r="P90" s="273">
        <v>23074.9</v>
      </c>
      <c r="Q90" s="273">
        <v>0</v>
      </c>
      <c r="R90" s="273">
        <v>0</v>
      </c>
      <c r="S90" s="273">
        <v>0</v>
      </c>
      <c r="T90" s="273">
        <v>0</v>
      </c>
      <c r="U90" s="273">
        <v>13341</v>
      </c>
      <c r="V90" s="273">
        <v>0</v>
      </c>
      <c r="W90" s="273">
        <v>3777</v>
      </c>
      <c r="X90" s="273">
        <v>0</v>
      </c>
      <c r="Y90" s="273">
        <v>22884</v>
      </c>
      <c r="Z90" s="273">
        <v>0</v>
      </c>
      <c r="AA90" s="273">
        <v>9995</v>
      </c>
      <c r="AB90" s="273">
        <v>3454</v>
      </c>
      <c r="AC90" s="273">
        <v>18076.900000000001</v>
      </c>
      <c r="AD90" s="273">
        <v>0</v>
      </c>
      <c r="AE90" s="273">
        <v>0</v>
      </c>
      <c r="AF90" s="273">
        <v>0</v>
      </c>
      <c r="AG90" s="273">
        <v>13567.4</v>
      </c>
      <c r="AH90" s="273">
        <v>0</v>
      </c>
      <c r="AI90" s="273">
        <v>0</v>
      </c>
      <c r="AJ90" s="273">
        <v>18076.900000000001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11916</v>
      </c>
      <c r="AW90" s="273">
        <v>0</v>
      </c>
      <c r="AX90" s="273">
        <v>0</v>
      </c>
      <c r="AY90" s="273">
        <v>32265.1</v>
      </c>
      <c r="AZ90" s="273">
        <v>0</v>
      </c>
      <c r="BA90" s="273">
        <v>0</v>
      </c>
      <c r="BB90" s="273">
        <v>0</v>
      </c>
      <c r="BC90" s="273">
        <v>0</v>
      </c>
      <c r="BD90" s="273">
        <v>12247</v>
      </c>
      <c r="BE90" s="273">
        <v>230901.76999999996</v>
      </c>
      <c r="BF90" s="273">
        <v>18167</v>
      </c>
      <c r="BG90" s="273">
        <v>0</v>
      </c>
      <c r="BH90" s="273">
        <v>21889.4</v>
      </c>
      <c r="BI90" s="273">
        <v>0</v>
      </c>
      <c r="BJ90" s="273">
        <v>0</v>
      </c>
      <c r="BK90" s="273">
        <v>0</v>
      </c>
      <c r="BL90" s="273">
        <v>26330</v>
      </c>
      <c r="BM90" s="273">
        <v>0</v>
      </c>
      <c r="BN90" s="273">
        <v>26367.4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8975</v>
      </c>
      <c r="BU90" s="273">
        <v>0</v>
      </c>
      <c r="BV90" s="273">
        <v>0</v>
      </c>
      <c r="BW90" s="273">
        <v>0</v>
      </c>
      <c r="BX90" s="273">
        <v>0</v>
      </c>
      <c r="BY90" s="273">
        <v>0</v>
      </c>
      <c r="BZ90" s="273">
        <v>0</v>
      </c>
      <c r="CA90" s="273">
        <v>0</v>
      </c>
      <c r="CB90" s="273">
        <v>0</v>
      </c>
      <c r="CC90" s="273">
        <v>19009.100000000002</v>
      </c>
      <c r="CD90" s="224" t="s">
        <v>247</v>
      </c>
      <c r="CE90" s="25">
        <v>665031.87</v>
      </c>
      <c r="CF90" s="25">
        <v>0</v>
      </c>
    </row>
    <row r="91" spans="1:84" x14ac:dyDescent="0.25">
      <c r="A91" s="21" t="s">
        <v>290</v>
      </c>
      <c r="B91" s="16"/>
      <c r="C91" s="273">
        <v>5586</v>
      </c>
      <c r="D91" s="273">
        <v>50997</v>
      </c>
      <c r="E91" s="273">
        <v>49967</v>
      </c>
      <c r="F91" s="273">
        <v>10073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3780</v>
      </c>
      <c r="P91" s="273">
        <v>17326</v>
      </c>
      <c r="Q91" s="273">
        <v>8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31912</v>
      </c>
      <c r="AH91" s="273">
        <v>0</v>
      </c>
      <c r="AI91" s="273">
        <v>11017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180666</v>
      </c>
      <c r="CF91" s="25">
        <v>0</v>
      </c>
    </row>
    <row r="92" spans="1:84" x14ac:dyDescent="0.25">
      <c r="A92" s="21" t="s">
        <v>291</v>
      </c>
      <c r="B92" s="16"/>
      <c r="C92" s="273">
        <v>8159.8878124598286</v>
      </c>
      <c r="D92" s="273">
        <v>1817.8960005921008</v>
      </c>
      <c r="E92" s="273">
        <v>21342.229431310454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2316.9783532583078</v>
      </c>
      <c r="P92" s="273">
        <v>10063.016551557575</v>
      </c>
      <c r="Q92" s="273">
        <v>2823.7871864689359</v>
      </c>
      <c r="R92" s="273">
        <v>196.05944381468797</v>
      </c>
      <c r="S92" s="273">
        <v>4399.5063124968356</v>
      </c>
      <c r="T92" s="273">
        <v>395.01631783353395</v>
      </c>
      <c r="U92" s="273">
        <v>4309.685976167937</v>
      </c>
      <c r="V92" s="273">
        <v>2568.088970951997</v>
      </c>
      <c r="W92" s="273">
        <v>1235.2710770393396</v>
      </c>
      <c r="X92" s="273">
        <v>1449.1980071130017</v>
      </c>
      <c r="Y92" s="273">
        <v>6117.682423562499</v>
      </c>
      <c r="Z92" s="273">
        <v>0</v>
      </c>
      <c r="AA92" s="273">
        <v>532.40280001402346</v>
      </c>
      <c r="AB92" s="273">
        <v>3116.9105421229156</v>
      </c>
      <c r="AC92" s="273">
        <v>1550.3666117415166</v>
      </c>
      <c r="AD92" s="273">
        <v>0</v>
      </c>
      <c r="AE92" s="273">
        <v>623.18894641097256</v>
      </c>
      <c r="AF92" s="273">
        <v>0</v>
      </c>
      <c r="AG92" s="273">
        <v>5184.7098978236399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45766.117337259901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123968</v>
      </c>
      <c r="CF92" s="16"/>
    </row>
    <row r="93" spans="1:84" x14ac:dyDescent="0.25">
      <c r="A93" s="21" t="s">
        <v>292</v>
      </c>
      <c r="B93" s="16"/>
      <c r="C93" s="273">
        <v>74261.137422597953</v>
      </c>
      <c r="D93" s="273">
        <v>207387.80205596829</v>
      </c>
      <c r="E93" s="273">
        <v>373210.80820685648</v>
      </c>
      <c r="F93" s="273">
        <v>25767.967331123316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67867.988170676763</v>
      </c>
      <c r="P93" s="273">
        <v>299897.09264292661</v>
      </c>
      <c r="Q93" s="273">
        <v>108536.10801582436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38036.911114654293</v>
      </c>
      <c r="X93" s="273">
        <v>0</v>
      </c>
      <c r="Y93" s="273">
        <v>88994.147339365474</v>
      </c>
      <c r="Z93" s="273">
        <v>5868.9028795114691</v>
      </c>
      <c r="AA93" s="273">
        <v>19283.824230857386</v>
      </c>
      <c r="AB93" s="273">
        <v>0</v>
      </c>
      <c r="AC93" s="273">
        <v>0</v>
      </c>
      <c r="AD93" s="273">
        <v>5564.8087306729194</v>
      </c>
      <c r="AE93" s="273">
        <v>0</v>
      </c>
      <c r="AF93" s="273">
        <v>0</v>
      </c>
      <c r="AG93" s="273">
        <v>228543.47111867103</v>
      </c>
      <c r="AH93" s="273">
        <v>0</v>
      </c>
      <c r="AI93" s="273">
        <v>46276.42211275499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15053.832349042425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73">
        <v>19273.206278496593</v>
      </c>
      <c r="CD93" s="24" t="s">
        <v>247</v>
      </c>
      <c r="CE93" s="25">
        <v>1623824.4300000004</v>
      </c>
      <c r="CF93" s="25">
        <v>-4.6566128730773926E-10</v>
      </c>
    </row>
    <row r="94" spans="1:84" x14ac:dyDescent="0.25">
      <c r="A94" s="21" t="s">
        <v>293</v>
      </c>
      <c r="B94" s="16"/>
      <c r="C94" s="277">
        <v>81.965424340548012</v>
      </c>
      <c r="D94" s="277">
        <v>50.74790244616436</v>
      </c>
      <c r="E94" s="277">
        <v>34.074997398630167</v>
      </c>
      <c r="F94" s="277">
        <v>15.563169593424655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26.497582314383557</v>
      </c>
      <c r="O94" s="277">
        <v>23.43460858410959</v>
      </c>
      <c r="P94" s="277">
        <v>71.77073616089038</v>
      </c>
      <c r="Q94" s="277">
        <v>14.419034182191782</v>
      </c>
      <c r="R94" s="277">
        <v>0</v>
      </c>
      <c r="S94" s="277">
        <v>0</v>
      </c>
      <c r="T94" s="277">
        <v>2.9719794520547946</v>
      </c>
      <c r="U94" s="277">
        <v>0</v>
      </c>
      <c r="V94" s="277">
        <v>0</v>
      </c>
      <c r="W94" s="277">
        <v>0.11491986301369861</v>
      </c>
      <c r="X94" s="277">
        <v>1.8411630136986299</v>
      </c>
      <c r="Y94" s="277">
        <v>21.795538354589034</v>
      </c>
      <c r="Z94" s="277">
        <v>2.1730684931506854</v>
      </c>
      <c r="AA94" s="277">
        <v>0.10962671232876713</v>
      </c>
      <c r="AB94" s="277">
        <v>4.7945205479452057E-3</v>
      </c>
      <c r="AC94" s="277">
        <v>0</v>
      </c>
      <c r="AD94" s="277">
        <v>0.69152328767123283</v>
      </c>
      <c r="AE94" s="277">
        <v>0</v>
      </c>
      <c r="AF94" s="277">
        <v>0</v>
      </c>
      <c r="AG94" s="277">
        <v>60.286393556506873</v>
      </c>
      <c r="AH94" s="277">
        <v>0</v>
      </c>
      <c r="AI94" s="277">
        <v>0.13756438356164383</v>
      </c>
      <c r="AJ94" s="277">
        <v>24.498097171301367</v>
      </c>
      <c r="AK94" s="277">
        <v>0</v>
      </c>
      <c r="AL94" s="277">
        <v>0</v>
      </c>
      <c r="AM94" s="277">
        <v>0</v>
      </c>
      <c r="AN94" s="277">
        <v>0</v>
      </c>
      <c r="AO94" s="277">
        <v>0</v>
      </c>
      <c r="AP94" s="277">
        <v>0</v>
      </c>
      <c r="AQ94" s="277">
        <v>0</v>
      </c>
      <c r="AR94" s="277">
        <v>0</v>
      </c>
      <c r="AS94" s="277">
        <v>0</v>
      </c>
      <c r="AT94" s="277">
        <v>0</v>
      </c>
      <c r="AU94" s="277">
        <v>0</v>
      </c>
      <c r="AV94" s="277">
        <v>6.6823837754109574</v>
      </c>
      <c r="AW94" s="337" t="s">
        <v>247</v>
      </c>
      <c r="AX94" s="337" t="s">
        <v>247</v>
      </c>
      <c r="AY94" s="337" t="s">
        <v>247</v>
      </c>
      <c r="AZ94" s="338" t="s">
        <v>247</v>
      </c>
      <c r="BA94" s="338" t="s">
        <v>247</v>
      </c>
      <c r="BB94" s="338" t="s">
        <v>247</v>
      </c>
      <c r="BC94" s="338" t="s">
        <v>247</v>
      </c>
      <c r="BD94" s="338" t="s">
        <v>247</v>
      </c>
      <c r="BE94" s="338" t="s">
        <v>247</v>
      </c>
      <c r="BF94" s="338" t="s">
        <v>247</v>
      </c>
      <c r="BG94" s="338" t="s">
        <v>247</v>
      </c>
      <c r="BH94" s="338" t="s">
        <v>247</v>
      </c>
      <c r="BI94" s="338" t="s">
        <v>247</v>
      </c>
      <c r="BJ94" s="338" t="s">
        <v>247</v>
      </c>
      <c r="BK94" s="338" t="s">
        <v>247</v>
      </c>
      <c r="BL94" s="338" t="s">
        <v>247</v>
      </c>
      <c r="BM94" s="338" t="s">
        <v>247</v>
      </c>
      <c r="BN94" s="277">
        <v>3.1782876712328767E-2</v>
      </c>
      <c r="BO94" s="338" t="s">
        <v>247</v>
      </c>
      <c r="BP94" s="338" t="s">
        <v>247</v>
      </c>
      <c r="BQ94" s="338" t="s">
        <v>247</v>
      </c>
      <c r="BR94" s="338" t="s">
        <v>247</v>
      </c>
      <c r="BS94" s="338" t="s">
        <v>247</v>
      </c>
      <c r="BT94" s="338" t="s">
        <v>247</v>
      </c>
      <c r="BU94" s="338" t="s">
        <v>247</v>
      </c>
      <c r="BV94" s="338" t="s">
        <v>247</v>
      </c>
      <c r="BW94" s="338" t="s">
        <v>247</v>
      </c>
      <c r="BX94" s="338" t="s">
        <v>247</v>
      </c>
      <c r="BY94" s="277">
        <v>7.5800886076712333</v>
      </c>
      <c r="BZ94" s="277">
        <v>6.4425801295205467</v>
      </c>
      <c r="CA94" s="339">
        <v>1.3294246575342465</v>
      </c>
      <c r="CB94" s="338" t="s">
        <v>247</v>
      </c>
      <c r="CC94" s="338" t="s">
        <v>247</v>
      </c>
      <c r="CD94" s="24" t="s">
        <v>247</v>
      </c>
      <c r="CE94" s="226">
        <v>455.16438387561652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1058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99210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306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1059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11" t="s">
        <v>1060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322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327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2">
        <v>11509</v>
      </c>
      <c r="D127" s="295">
        <v>56786</v>
      </c>
      <c r="E127" s="16"/>
    </row>
    <row r="128" spans="1:5" x14ac:dyDescent="0.25">
      <c r="A128" s="16" t="s">
        <v>333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1524</v>
      </c>
      <c r="D130" s="295">
        <v>1886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66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85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2">
        <v>30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34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64</v>
      </c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v>279</v>
      </c>
    </row>
    <row r="144" spans="1:5" x14ac:dyDescent="0.25">
      <c r="A144" s="16" t="s">
        <v>347</v>
      </c>
      <c r="B144" s="35" t="s">
        <v>299</v>
      </c>
      <c r="C144" s="292">
        <v>388</v>
      </c>
      <c r="D144" s="16"/>
      <c r="E144" s="16"/>
    </row>
    <row r="145" spans="1:13" x14ac:dyDescent="0.25">
      <c r="A145" s="16" t="s">
        <v>348</v>
      </c>
      <c r="B145" s="35" t="s">
        <v>299</v>
      </c>
      <c r="C145" s="292">
        <v>26</v>
      </c>
      <c r="D145" s="16"/>
      <c r="E145" s="16"/>
    </row>
    <row r="146" spans="1:13" x14ac:dyDescent="0.25">
      <c r="A146" s="16"/>
      <c r="B146" s="16"/>
      <c r="C146" s="22"/>
      <c r="D146" s="16"/>
      <c r="E146" s="16"/>
    </row>
    <row r="147" spans="1:13" x14ac:dyDescent="0.25">
      <c r="A147" s="16" t="s">
        <v>349</v>
      </c>
      <c r="B147" s="35" t="s">
        <v>299</v>
      </c>
      <c r="C147" s="292">
        <v>0</v>
      </c>
      <c r="D147" s="16"/>
      <c r="E147" s="16"/>
    </row>
    <row r="148" spans="1:13" x14ac:dyDescent="0.25">
      <c r="A148" s="16"/>
      <c r="B148" s="16"/>
      <c r="C148" s="22"/>
      <c r="D148" s="16"/>
      <c r="E148" s="16"/>
    </row>
    <row r="149" spans="1:13" x14ac:dyDescent="0.25">
      <c r="A149" s="16"/>
      <c r="B149" s="16"/>
      <c r="C149" s="22"/>
      <c r="D149" s="16"/>
      <c r="E149" s="16"/>
    </row>
    <row r="150" spans="1:13" x14ac:dyDescent="0.25">
      <c r="A150" s="16"/>
      <c r="B150" s="16"/>
      <c r="C150" s="22"/>
      <c r="D150" s="16"/>
      <c r="E150" s="16"/>
    </row>
    <row r="151" spans="1:13" x14ac:dyDescent="0.25">
      <c r="A151" s="16"/>
      <c r="B151" s="16"/>
      <c r="C151" s="22"/>
      <c r="D151" s="16"/>
      <c r="E151" s="16"/>
    </row>
    <row r="152" spans="1:13" x14ac:dyDescent="0.25">
      <c r="A152" s="30" t="s">
        <v>350</v>
      </c>
      <c r="B152" s="37"/>
      <c r="C152" s="37"/>
      <c r="D152" s="37"/>
      <c r="E152" s="37"/>
    </row>
    <row r="153" spans="1:13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13" x14ac:dyDescent="0.25">
      <c r="A154" s="16" t="s">
        <v>331</v>
      </c>
      <c r="B154" s="295">
        <v>5211.1798933500631</v>
      </c>
      <c r="C154" s="295">
        <v>3167.8630803011292</v>
      </c>
      <c r="D154" s="295">
        <v>3129.9570263488076</v>
      </c>
      <c r="E154" s="25">
        <v>11509</v>
      </c>
    </row>
    <row r="155" spans="1:13" x14ac:dyDescent="0.25">
      <c r="A155" s="16" t="s">
        <v>241</v>
      </c>
      <c r="B155" s="295">
        <v>26972.21663739422</v>
      </c>
      <c r="C155" s="295">
        <v>16683.097557081273</v>
      </c>
      <c r="D155" s="295">
        <v>13130.685805524508</v>
      </c>
      <c r="E155" s="25">
        <v>56786</v>
      </c>
    </row>
    <row r="156" spans="1:13" x14ac:dyDescent="0.25">
      <c r="A156" s="16" t="s">
        <v>354</v>
      </c>
      <c r="B156" s="295">
        <v>60082</v>
      </c>
      <c r="C156" s="295">
        <v>41851</v>
      </c>
      <c r="D156" s="295">
        <v>52764</v>
      </c>
      <c r="E156" s="25">
        <v>154697</v>
      </c>
      <c r="G156" s="16" t="s">
        <v>354</v>
      </c>
      <c r="H156" s="340">
        <v>29957.61598659728</v>
      </c>
      <c r="I156" s="340">
        <v>12332.654746521794</v>
      </c>
      <c r="J156" s="340">
        <v>18251.729266880928</v>
      </c>
      <c r="K156" s="25">
        <v>60542</v>
      </c>
      <c r="L156" s="11">
        <v>94155</v>
      </c>
      <c r="M156" s="11" t="s">
        <v>1061</v>
      </c>
    </row>
    <row r="157" spans="1:13" x14ac:dyDescent="0.25">
      <c r="A157" s="16" t="s">
        <v>286</v>
      </c>
      <c r="B157" s="295">
        <v>472678241.15640652</v>
      </c>
      <c r="C157" s="295">
        <v>195592003.36266422</v>
      </c>
      <c r="D157" s="295">
        <v>284675448.6609292</v>
      </c>
      <c r="E157" s="25">
        <v>952945693.17999995</v>
      </c>
      <c r="F157" s="14"/>
    </row>
    <row r="158" spans="1:13" x14ac:dyDescent="0.25">
      <c r="A158" s="16" t="s">
        <v>287</v>
      </c>
      <c r="B158" s="295">
        <v>558033121.0303551</v>
      </c>
      <c r="C158" s="295">
        <v>230911445.84531695</v>
      </c>
      <c r="D158" s="295">
        <v>336081323.96432787</v>
      </c>
      <c r="E158" s="25">
        <v>1125025890.8399999</v>
      </c>
      <c r="F158" s="14"/>
    </row>
    <row r="159" spans="1:13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13" x14ac:dyDescent="0.25">
      <c r="A160" s="16" t="s">
        <v>331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354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354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10285324.369999999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13698015.699999999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6526360.8999999994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76871.91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30586572.879999999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2410774.4999999995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1470967.07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3881741.5699999994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4484403.12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4484403.12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197174.12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2974215.3300000005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3171389.4500000007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5815489.0800000001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5815489.0800000001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10" x14ac:dyDescent="0.25">
      <c r="A209" s="37" t="s">
        <v>383</v>
      </c>
      <c r="B209" s="30"/>
      <c r="C209" s="30"/>
      <c r="D209" s="30"/>
      <c r="E209" s="30"/>
      <c r="G209" s="11" t="s">
        <v>1062</v>
      </c>
    </row>
    <row r="210" spans="1:10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  <c r="G210" s="18" t="s">
        <v>384</v>
      </c>
      <c r="H210" s="17" t="s">
        <v>385</v>
      </c>
      <c r="I210" s="18" t="s">
        <v>386</v>
      </c>
      <c r="J210" s="18" t="s">
        <v>387</v>
      </c>
    </row>
    <row r="211" spans="1:10" x14ac:dyDescent="0.25">
      <c r="A211" s="16" t="s">
        <v>388</v>
      </c>
      <c r="B211" s="295">
        <v>13004721</v>
      </c>
      <c r="C211" s="292">
        <v>15733196.43</v>
      </c>
      <c r="D211" s="295">
        <v>23418.510000000002</v>
      </c>
      <c r="E211" s="25">
        <v>28714498.919999998</v>
      </c>
      <c r="G211" s="340">
        <v>11820611.219999999</v>
      </c>
      <c r="H211" s="341">
        <v>0</v>
      </c>
      <c r="I211" s="340">
        <v>0</v>
      </c>
      <c r="J211" s="25">
        <v>11820611.219999999</v>
      </c>
    </row>
    <row r="212" spans="1:10" x14ac:dyDescent="0.25">
      <c r="A212" s="16" t="s">
        <v>389</v>
      </c>
      <c r="B212" s="295">
        <v>1055153.05</v>
      </c>
      <c r="C212" s="292">
        <v>29518.16</v>
      </c>
      <c r="D212" s="295">
        <v>0</v>
      </c>
      <c r="E212" s="25">
        <v>1084671.21</v>
      </c>
      <c r="G212" s="340">
        <v>4036565.1</v>
      </c>
      <c r="H212" s="341">
        <v>0</v>
      </c>
      <c r="I212" s="340">
        <v>0</v>
      </c>
      <c r="J212" s="25">
        <v>4036565.1</v>
      </c>
    </row>
    <row r="213" spans="1:10" x14ac:dyDescent="0.25">
      <c r="A213" s="16" t="s">
        <v>390</v>
      </c>
      <c r="B213" s="295">
        <v>132679899.74999999</v>
      </c>
      <c r="C213" s="292">
        <v>4644447.41</v>
      </c>
      <c r="D213" s="295">
        <v>304564.08</v>
      </c>
      <c r="E213" s="25">
        <v>137019783.07999998</v>
      </c>
      <c r="G213" s="340">
        <v>609329074.74000001</v>
      </c>
      <c r="H213" s="341">
        <v>9841360.6099999994</v>
      </c>
      <c r="I213" s="340">
        <v>0</v>
      </c>
      <c r="J213" s="25">
        <v>619170435.35000002</v>
      </c>
    </row>
    <row r="214" spans="1:10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  <c r="G214" s="340">
        <v>0</v>
      </c>
      <c r="H214" s="341">
        <v>0</v>
      </c>
      <c r="I214" s="340">
        <v>0</v>
      </c>
      <c r="J214" s="25">
        <v>0</v>
      </c>
    </row>
    <row r="215" spans="1:10" x14ac:dyDescent="0.25">
      <c r="A215" s="16" t="s">
        <v>393</v>
      </c>
      <c r="B215" s="295">
        <v>5506802.4999999991</v>
      </c>
      <c r="C215" s="292">
        <v>5273255.9800000004</v>
      </c>
      <c r="D215" s="295">
        <v>15669.12</v>
      </c>
      <c r="E215" s="25">
        <v>10764389.360000001</v>
      </c>
      <c r="G215" s="340">
        <v>9947257.2699999996</v>
      </c>
      <c r="H215" s="341">
        <v>1231606</v>
      </c>
      <c r="I215" s="340">
        <v>0</v>
      </c>
      <c r="J215" s="25">
        <v>11178863.27</v>
      </c>
    </row>
    <row r="216" spans="1:10" x14ac:dyDescent="0.25">
      <c r="A216" s="16" t="s">
        <v>394</v>
      </c>
      <c r="B216" s="295">
        <v>77925116.189999998</v>
      </c>
      <c r="C216" s="292">
        <v>4314728.629999999</v>
      </c>
      <c r="D216" s="295">
        <v>3880041.39</v>
      </c>
      <c r="E216" s="25">
        <v>78359803.429999992</v>
      </c>
      <c r="G216" s="340">
        <v>112814554.31</v>
      </c>
      <c r="H216" s="341">
        <v>4959738.22</v>
      </c>
      <c r="I216" s="340">
        <v>23372250.639999993</v>
      </c>
      <c r="J216" s="25">
        <v>94402041.890000015</v>
      </c>
    </row>
    <row r="217" spans="1:10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  <c r="G217" s="340">
        <v>729391.62999999989</v>
      </c>
      <c r="H217" s="341">
        <v>0</v>
      </c>
      <c r="I217" s="340">
        <v>100832.72</v>
      </c>
      <c r="J217" s="25">
        <v>628558.90999999992</v>
      </c>
    </row>
    <row r="218" spans="1:10" x14ac:dyDescent="0.25">
      <c r="A218" s="16" t="s">
        <v>396</v>
      </c>
      <c r="B218" s="295">
        <v>354600</v>
      </c>
      <c r="C218" s="292">
        <v>0</v>
      </c>
      <c r="D218" s="295">
        <v>0</v>
      </c>
      <c r="E218" s="25">
        <v>354600</v>
      </c>
      <c r="G218" s="340">
        <v>8490574.4899999984</v>
      </c>
      <c r="H218" s="341">
        <v>218878.4599999999</v>
      </c>
      <c r="I218" s="340">
        <v>0</v>
      </c>
      <c r="J218" s="25">
        <v>8709452.9499999974</v>
      </c>
    </row>
    <row r="219" spans="1:10" x14ac:dyDescent="0.25">
      <c r="A219" s="16" t="s">
        <v>397</v>
      </c>
      <c r="B219" s="295">
        <v>0</v>
      </c>
      <c r="C219" s="292">
        <v>7870905.1100000013</v>
      </c>
      <c r="D219" s="295">
        <v>6635667.6899999985</v>
      </c>
      <c r="E219" s="25">
        <v>1235237.4200000027</v>
      </c>
      <c r="G219" s="340">
        <v>0</v>
      </c>
      <c r="H219" s="341">
        <v>0</v>
      </c>
      <c r="I219" s="340">
        <v>0</v>
      </c>
      <c r="J219" s="25">
        <v>0</v>
      </c>
    </row>
    <row r="220" spans="1:10" x14ac:dyDescent="0.25">
      <c r="A220" s="16" t="s">
        <v>229</v>
      </c>
      <c r="B220" s="25">
        <v>230526292.48999998</v>
      </c>
      <c r="C220" s="225">
        <v>37866051.719999999</v>
      </c>
      <c r="D220" s="25">
        <v>10859360.789999999</v>
      </c>
      <c r="E220" s="25">
        <v>257532983.42000002</v>
      </c>
      <c r="G220" s="25">
        <v>757168028.76000011</v>
      </c>
      <c r="H220" s="225">
        <v>16251583.289999997</v>
      </c>
      <c r="I220" s="25">
        <v>23473083.359999992</v>
      </c>
      <c r="J220" s="25">
        <v>749946528.69000006</v>
      </c>
    </row>
    <row r="221" spans="1:10" x14ac:dyDescent="0.25">
      <c r="A221" s="16"/>
      <c r="B221" s="16"/>
      <c r="C221" s="22"/>
      <c r="D221" s="16"/>
      <c r="E221" s="16"/>
      <c r="G221" s="16"/>
      <c r="H221" s="22"/>
      <c r="I221" s="16"/>
      <c r="J221" s="16"/>
    </row>
    <row r="222" spans="1:10" x14ac:dyDescent="0.25">
      <c r="A222" s="37" t="s">
        <v>398</v>
      </c>
      <c r="B222" s="37"/>
      <c r="C222" s="37"/>
      <c r="D222" s="37"/>
      <c r="E222" s="37"/>
      <c r="G222" s="37"/>
      <c r="H222" s="37"/>
      <c r="I222" s="37"/>
      <c r="J222" s="37"/>
    </row>
    <row r="223" spans="1:10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  <c r="G223" s="18" t="s">
        <v>384</v>
      </c>
      <c r="H223" s="17" t="s">
        <v>385</v>
      </c>
      <c r="I223" s="18" t="s">
        <v>386</v>
      </c>
      <c r="J223" s="18" t="s">
        <v>387</v>
      </c>
    </row>
    <row r="224" spans="1:10" x14ac:dyDescent="0.25">
      <c r="A224" s="16" t="s">
        <v>388</v>
      </c>
      <c r="B224" s="42"/>
      <c r="C224" s="41"/>
      <c r="D224" s="42"/>
      <c r="E224" s="16"/>
      <c r="G224" s="42"/>
      <c r="H224" s="41"/>
      <c r="I224" s="42"/>
      <c r="J224" s="16"/>
    </row>
    <row r="225" spans="1:10" x14ac:dyDescent="0.25">
      <c r="A225" s="16" t="s">
        <v>389</v>
      </c>
      <c r="B225" s="295">
        <v>465692.61</v>
      </c>
      <c r="C225" s="292">
        <v>85590.389999999985</v>
      </c>
      <c r="D225" s="295">
        <v>0</v>
      </c>
      <c r="E225" s="25">
        <v>551283</v>
      </c>
      <c r="G225" s="340">
        <v>3906343</v>
      </c>
      <c r="H225" s="341">
        <v>54287.530000000013</v>
      </c>
      <c r="I225" s="340">
        <v>0</v>
      </c>
      <c r="J225" s="25">
        <v>3960630.53</v>
      </c>
    </row>
    <row r="226" spans="1:10" x14ac:dyDescent="0.25">
      <c r="A226" s="16" t="s">
        <v>390</v>
      </c>
      <c r="B226" s="295">
        <v>27825472.850000005</v>
      </c>
      <c r="C226" s="292">
        <v>3983290.1100000003</v>
      </c>
      <c r="D226" s="295">
        <v>0</v>
      </c>
      <c r="E226" s="25">
        <v>31808762.960000005</v>
      </c>
      <c r="G226" s="340">
        <v>209812070.73000002</v>
      </c>
      <c r="H226" s="341">
        <v>7066749.9800000153</v>
      </c>
      <c r="I226" s="340">
        <v>0</v>
      </c>
      <c r="J226" s="25">
        <v>216878820.71000004</v>
      </c>
    </row>
    <row r="227" spans="1:10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  <c r="G227" s="340">
        <v>0</v>
      </c>
      <c r="H227" s="341">
        <v>0</v>
      </c>
      <c r="I227" s="340">
        <v>0</v>
      </c>
      <c r="J227" s="25">
        <v>0</v>
      </c>
    </row>
    <row r="228" spans="1:10" x14ac:dyDescent="0.25">
      <c r="A228" s="16" t="s">
        <v>393</v>
      </c>
      <c r="B228" s="295">
        <v>1400406.7399999998</v>
      </c>
      <c r="C228" s="292">
        <v>444275.73000000004</v>
      </c>
      <c r="D228" s="295">
        <v>0</v>
      </c>
      <c r="E228" s="25">
        <v>1844682.4699999997</v>
      </c>
      <c r="G228" s="340">
        <v>6798263.5199999996</v>
      </c>
      <c r="H228" s="341">
        <v>231362.5200000006</v>
      </c>
      <c r="I228" s="340">
        <v>0</v>
      </c>
      <c r="J228" s="25">
        <v>7029626.04</v>
      </c>
    </row>
    <row r="229" spans="1:10" x14ac:dyDescent="0.25">
      <c r="A229" s="16" t="s">
        <v>394</v>
      </c>
      <c r="B229" s="295">
        <v>43892128.280000001</v>
      </c>
      <c r="C229" s="292">
        <v>7383265.5599999987</v>
      </c>
      <c r="D229" s="295">
        <v>264072.17</v>
      </c>
      <c r="E229" s="25">
        <v>51011321.670000002</v>
      </c>
      <c r="G229" s="340">
        <v>88345158.930000007</v>
      </c>
      <c r="H229" s="341">
        <v>3412165.2799999956</v>
      </c>
      <c r="I229" s="340">
        <v>22561793.999999996</v>
      </c>
      <c r="J229" s="25">
        <v>69195530.210000008</v>
      </c>
    </row>
    <row r="230" spans="1:10" x14ac:dyDescent="0.25">
      <c r="A230" s="16" t="s">
        <v>395</v>
      </c>
      <c r="B230" s="295">
        <v>0</v>
      </c>
      <c r="C230" s="292">
        <v>0</v>
      </c>
      <c r="D230" s="295">
        <v>0</v>
      </c>
      <c r="E230" s="25">
        <v>0</v>
      </c>
      <c r="G230" s="340">
        <v>729391.63</v>
      </c>
      <c r="H230" s="341">
        <v>0</v>
      </c>
      <c r="I230" s="340">
        <v>100832.72</v>
      </c>
      <c r="J230" s="25">
        <v>628558.91</v>
      </c>
    </row>
    <row r="231" spans="1:10" x14ac:dyDescent="0.25">
      <c r="A231" s="16" t="s">
        <v>396</v>
      </c>
      <c r="B231" s="295">
        <v>258416.68</v>
      </c>
      <c r="C231" s="292">
        <v>39066.689999999995</v>
      </c>
      <c r="D231" s="295">
        <v>0</v>
      </c>
      <c r="E231" s="25">
        <v>297483.37</v>
      </c>
      <c r="G231" s="340">
        <v>6799712.5199999996</v>
      </c>
      <c r="H231" s="341">
        <v>399778.07000000012</v>
      </c>
      <c r="I231" s="340">
        <v>0</v>
      </c>
      <c r="J231" s="25">
        <v>7199490.5899999999</v>
      </c>
    </row>
    <row r="232" spans="1:10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  <c r="G232" s="340">
        <v>0</v>
      </c>
      <c r="H232" s="341">
        <v>0</v>
      </c>
      <c r="I232" s="340">
        <v>0</v>
      </c>
      <c r="J232" s="25">
        <v>0</v>
      </c>
    </row>
    <row r="233" spans="1:10" x14ac:dyDescent="0.25">
      <c r="A233" s="16" t="s">
        <v>229</v>
      </c>
      <c r="B233" s="25">
        <v>73842117.160000011</v>
      </c>
      <c r="C233" s="225">
        <v>11935488.479999999</v>
      </c>
      <c r="D233" s="25">
        <v>264072.17</v>
      </c>
      <c r="E233" s="25">
        <v>85513533.470000014</v>
      </c>
      <c r="G233" s="25">
        <v>316390940.33000004</v>
      </c>
      <c r="H233" s="225">
        <v>11164343.380000012</v>
      </c>
      <c r="I233" s="25">
        <v>22662626.719999995</v>
      </c>
      <c r="J233" s="25">
        <v>304892656.99000001</v>
      </c>
    </row>
    <row r="234" spans="1:10" x14ac:dyDescent="0.25">
      <c r="A234" s="16"/>
      <c r="B234" s="16"/>
      <c r="C234" s="22"/>
      <c r="D234" s="16"/>
      <c r="E234" s="16"/>
      <c r="F234" s="11">
        <v>172019449.94999999</v>
      </c>
    </row>
    <row r="235" spans="1:10" x14ac:dyDescent="0.25">
      <c r="A235" s="30" t="s">
        <v>399</v>
      </c>
      <c r="B235" s="30"/>
      <c r="C235" s="30"/>
      <c r="D235" s="30"/>
      <c r="E235" s="30"/>
    </row>
    <row r="236" spans="1:10" x14ac:dyDescent="0.25">
      <c r="A236" s="30"/>
      <c r="B236" s="345" t="s">
        <v>400</v>
      </c>
      <c r="C236" s="345"/>
      <c r="D236" s="30"/>
      <c r="E236" s="30"/>
    </row>
    <row r="237" spans="1:10" x14ac:dyDescent="0.25">
      <c r="A237" s="43" t="s">
        <v>400</v>
      </c>
      <c r="B237" s="30"/>
      <c r="C237" s="292">
        <v>6027064.5399999991</v>
      </c>
      <c r="D237" s="32">
        <v>6027064.5399999991</v>
      </c>
      <c r="E237" s="30"/>
    </row>
    <row r="238" spans="1:10" x14ac:dyDescent="0.25">
      <c r="A238" s="34" t="s">
        <v>401</v>
      </c>
      <c r="B238" s="34"/>
      <c r="C238" s="34"/>
      <c r="D238" s="34"/>
      <c r="E238" s="34"/>
    </row>
    <row r="239" spans="1:10" x14ac:dyDescent="0.25">
      <c r="A239" s="16" t="s">
        <v>402</v>
      </c>
      <c r="B239" s="35" t="s">
        <v>299</v>
      </c>
      <c r="C239" s="292">
        <v>773630866.52793217</v>
      </c>
      <c r="D239" s="16"/>
      <c r="E239" s="16"/>
    </row>
    <row r="240" spans="1:10" x14ac:dyDescent="0.25">
      <c r="A240" s="16" t="s">
        <v>403</v>
      </c>
      <c r="B240" s="35" t="s">
        <v>299</v>
      </c>
      <c r="C240" s="292">
        <v>320124765.37358224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13783399.319999998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184405650.79789677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267738286.60058871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1559682968.6200001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6558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9195733.1022598632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10856272.187740136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20052005.289999999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15353635.83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15353635.83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1601115674.28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292929017.39000022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218868422.57000002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6" x14ac:dyDescent="0.25">
      <c r="A273" s="16" t="s">
        <v>427</v>
      </c>
      <c r="B273" s="35" t="s">
        <v>299</v>
      </c>
      <c r="C273" s="292">
        <v>10146186.130000001</v>
      </c>
      <c r="D273" s="16"/>
      <c r="E273" s="16"/>
    </row>
    <row r="274" spans="1:6" x14ac:dyDescent="0.25">
      <c r="A274" s="16" t="s">
        <v>428</v>
      </c>
      <c r="B274" s="35" t="s">
        <v>299</v>
      </c>
      <c r="C274" s="292">
        <v>3301988.419999999</v>
      </c>
      <c r="D274" s="16"/>
      <c r="E274" s="16"/>
    </row>
    <row r="275" spans="1:6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6" x14ac:dyDescent="0.25">
      <c r="A276" s="16" t="s">
        <v>430</v>
      </c>
      <c r="B276" s="16"/>
      <c r="C276" s="22"/>
      <c r="D276" s="25">
        <v>87508769.370000198</v>
      </c>
      <c r="E276" s="16"/>
    </row>
    <row r="277" spans="1:6" x14ac:dyDescent="0.25">
      <c r="A277" s="34" t="s">
        <v>431</v>
      </c>
      <c r="B277" s="34"/>
      <c r="C277" s="34"/>
      <c r="D277" s="34"/>
      <c r="E277" s="34"/>
    </row>
    <row r="278" spans="1:6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6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6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6" x14ac:dyDescent="0.25">
      <c r="A281" s="16" t="s">
        <v>433</v>
      </c>
      <c r="B281" s="16"/>
      <c r="C281" s="22"/>
      <c r="D281" s="25">
        <v>0</v>
      </c>
      <c r="E281" s="16"/>
    </row>
    <row r="282" spans="1:6" x14ac:dyDescent="0.25">
      <c r="A282" s="34" t="s">
        <v>434</v>
      </c>
      <c r="B282" s="34"/>
      <c r="C282" s="34"/>
      <c r="D282" s="34"/>
      <c r="E282" s="34"/>
    </row>
    <row r="283" spans="1:6" x14ac:dyDescent="0.25">
      <c r="A283" s="16" t="s">
        <v>388</v>
      </c>
      <c r="B283" s="35" t="s">
        <v>299</v>
      </c>
      <c r="C283" s="292">
        <v>28714498.920000002</v>
      </c>
      <c r="D283" s="16"/>
      <c r="E283" s="16"/>
      <c r="F283" s="11">
        <v>28714498.919999998</v>
      </c>
    </row>
    <row r="284" spans="1:6" x14ac:dyDescent="0.25">
      <c r="A284" s="16" t="s">
        <v>389</v>
      </c>
      <c r="B284" s="35" t="s">
        <v>299</v>
      </c>
      <c r="C284" s="292">
        <v>1084671.21</v>
      </c>
      <c r="D284" s="16"/>
      <c r="E284" s="16"/>
    </row>
    <row r="285" spans="1:6" x14ac:dyDescent="0.25">
      <c r="A285" s="16" t="s">
        <v>390</v>
      </c>
      <c r="B285" s="35" t="s">
        <v>299</v>
      </c>
      <c r="C285" s="292">
        <v>137019783.03999999</v>
      </c>
      <c r="D285" s="16"/>
      <c r="E285" s="16"/>
    </row>
    <row r="286" spans="1:6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6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6" x14ac:dyDescent="0.25">
      <c r="A288" s="16" t="s">
        <v>437</v>
      </c>
      <c r="B288" s="35" t="s">
        <v>299</v>
      </c>
      <c r="C288" s="292">
        <v>89124192.790000007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354600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1235237.42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257532983.37999997</v>
      </c>
      <c r="E291" s="16"/>
    </row>
    <row r="292" spans="1:5" x14ac:dyDescent="0.25">
      <c r="A292" s="16" t="s">
        <v>439</v>
      </c>
      <c r="B292" s="35" t="s">
        <v>299</v>
      </c>
      <c r="C292" s="292">
        <v>85513533.469999984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172019449.90999997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27205277.009999998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27205277.009999998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286733496.29000014</v>
      </c>
      <c r="E308" s="16"/>
    </row>
    <row r="309" spans="1:6" x14ac:dyDescent="0.25">
      <c r="A309" s="16"/>
      <c r="B309" s="16"/>
      <c r="C309" s="22"/>
      <c r="D309" s="16"/>
      <c r="E309" s="16"/>
      <c r="F309" s="11">
        <v>286733496.29000014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16534138.92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0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1345899.4600000002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950000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50432814.56999997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69262852.949999973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312493805.13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312493805.13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312493805.13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-95023161.789999694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286733496.29000032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286733496.29000014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952945693.18000007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1125025890.8399999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2077971584.02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6027064.5399999991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1575036604.45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20052005.289999999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1601115674.28</v>
      </c>
      <c r="E366" s="16"/>
    </row>
    <row r="367" spans="1:5" x14ac:dyDescent="0.25">
      <c r="A367" s="16" t="s">
        <v>499</v>
      </c>
      <c r="B367" s="16"/>
      <c r="C367" s="22"/>
      <c r="D367" s="25">
        <v>476855909.74000001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21968670.720000003</v>
      </c>
      <c r="D380" s="25">
        <v>0</v>
      </c>
      <c r="E380" s="204" t="s">
        <v>1063</v>
      </c>
      <c r="F380" s="47"/>
    </row>
    <row r="381" spans="1:6" x14ac:dyDescent="0.25">
      <c r="A381" s="48" t="s">
        <v>513</v>
      </c>
      <c r="B381" s="35"/>
      <c r="C381" s="35"/>
      <c r="D381" s="25">
        <v>21968670.720000003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21968670.720000003</v>
      </c>
      <c r="E383" s="16"/>
    </row>
    <row r="384" spans="1:6" x14ac:dyDescent="0.25">
      <c r="A384" s="16" t="s">
        <v>516</v>
      </c>
      <c r="B384" s="16"/>
      <c r="C384" s="22"/>
      <c r="D384" s="25">
        <v>498824580.46000004</v>
      </c>
      <c r="E384" s="16"/>
    </row>
    <row r="385" spans="1:7" x14ac:dyDescent="0.25">
      <c r="A385" s="16"/>
      <c r="B385" s="16"/>
      <c r="C385" s="22"/>
      <c r="D385" s="16"/>
      <c r="E385" s="16"/>
    </row>
    <row r="386" spans="1:7" x14ac:dyDescent="0.25">
      <c r="A386" s="16"/>
      <c r="B386" s="16"/>
      <c r="C386" s="22"/>
      <c r="D386" s="16"/>
      <c r="E386" s="16"/>
    </row>
    <row r="387" spans="1:7" x14ac:dyDescent="0.25">
      <c r="A387" s="16"/>
      <c r="B387" s="16"/>
      <c r="C387" s="22"/>
      <c r="D387" s="16"/>
      <c r="E387" s="16"/>
    </row>
    <row r="388" spans="1:7" x14ac:dyDescent="0.25">
      <c r="A388" s="34" t="s">
        <v>517</v>
      </c>
      <c r="B388" s="34"/>
      <c r="C388" s="34"/>
      <c r="D388" s="34"/>
      <c r="E388" s="34"/>
      <c r="F388" s="11" t="s">
        <v>1064</v>
      </c>
      <c r="G388" s="342"/>
    </row>
    <row r="389" spans="1:7" x14ac:dyDescent="0.25">
      <c r="A389" s="16" t="s">
        <v>518</v>
      </c>
      <c r="B389" s="35" t="s">
        <v>299</v>
      </c>
      <c r="C389" s="292">
        <v>167482821.02999997</v>
      </c>
      <c r="D389" s="16"/>
      <c r="E389" s="16"/>
      <c r="F389" s="343">
        <v>167482821.02999997</v>
      </c>
      <c r="G389" s="344">
        <v>0</v>
      </c>
    </row>
    <row r="390" spans="1:7" x14ac:dyDescent="0.25">
      <c r="A390" s="16" t="s">
        <v>10</v>
      </c>
      <c r="B390" s="35" t="s">
        <v>299</v>
      </c>
      <c r="C390" s="292">
        <v>30579676.250000004</v>
      </c>
      <c r="D390" s="16"/>
      <c r="E390" s="16"/>
      <c r="F390" s="343">
        <v>30579678</v>
      </c>
      <c r="G390" s="344">
        <v>-1.7499999962747097</v>
      </c>
    </row>
    <row r="391" spans="1:7" x14ac:dyDescent="0.25">
      <c r="A391" s="16" t="s">
        <v>263</v>
      </c>
      <c r="B391" s="35" t="s">
        <v>299</v>
      </c>
      <c r="C391" s="292">
        <v>13403960.450000001</v>
      </c>
      <c r="D391" s="16"/>
      <c r="E391" s="16"/>
      <c r="F391" s="343">
        <v>13403960.450000001</v>
      </c>
      <c r="G391" s="344">
        <v>0</v>
      </c>
    </row>
    <row r="392" spans="1:7" x14ac:dyDescent="0.25">
      <c r="A392" s="16" t="s">
        <v>519</v>
      </c>
      <c r="B392" s="35" t="s">
        <v>299</v>
      </c>
      <c r="C392" s="292">
        <v>113666330.95999998</v>
      </c>
      <c r="D392" s="16"/>
      <c r="E392" s="16"/>
      <c r="F392" s="343">
        <v>113666330.95999998</v>
      </c>
      <c r="G392" s="344">
        <v>0</v>
      </c>
    </row>
    <row r="393" spans="1:7" x14ac:dyDescent="0.25">
      <c r="A393" s="16" t="s">
        <v>520</v>
      </c>
      <c r="B393" s="35" t="s">
        <v>299</v>
      </c>
      <c r="C393" s="292">
        <v>0</v>
      </c>
      <c r="D393" s="16"/>
      <c r="E393" s="16"/>
      <c r="F393" s="343">
        <v>0</v>
      </c>
      <c r="G393" s="344">
        <v>0</v>
      </c>
    </row>
    <row r="394" spans="1:7" x14ac:dyDescent="0.25">
      <c r="A394" s="16" t="s">
        <v>521</v>
      </c>
      <c r="B394" s="35" t="s">
        <v>299</v>
      </c>
      <c r="C394" s="292">
        <v>163067391.11000001</v>
      </c>
      <c r="D394" s="16"/>
      <c r="E394" s="16"/>
      <c r="F394" s="343">
        <v>162437391.19</v>
      </c>
      <c r="G394" s="344">
        <v>629999.92000001669</v>
      </c>
    </row>
    <row r="395" spans="1:7" x14ac:dyDescent="0.25">
      <c r="A395" s="16" t="s">
        <v>15</v>
      </c>
      <c r="B395" s="35" t="s">
        <v>299</v>
      </c>
      <c r="C395" s="292">
        <v>11888575.4</v>
      </c>
      <c r="D395" s="16"/>
      <c r="E395" s="16"/>
      <c r="F395" s="343">
        <v>11888576</v>
      </c>
      <c r="G395" s="344">
        <v>-0.59999999962747097</v>
      </c>
    </row>
    <row r="396" spans="1:7" x14ac:dyDescent="0.25">
      <c r="A396" s="16" t="s">
        <v>522</v>
      </c>
      <c r="B396" s="35" t="s">
        <v>299</v>
      </c>
      <c r="C396" s="292">
        <v>3881741.5700000003</v>
      </c>
      <c r="D396" s="16"/>
      <c r="E396" s="16"/>
      <c r="F396" s="343">
        <v>3881741.5700000003</v>
      </c>
      <c r="G396" s="344">
        <v>0</v>
      </c>
    </row>
    <row r="397" spans="1:7" x14ac:dyDescent="0.25">
      <c r="A397" s="16" t="s">
        <v>523</v>
      </c>
      <c r="B397" s="35" t="s">
        <v>299</v>
      </c>
      <c r="C397" s="292">
        <v>0</v>
      </c>
      <c r="D397" s="16"/>
      <c r="E397" s="16"/>
      <c r="G397" s="342"/>
    </row>
    <row r="398" spans="1:7" x14ac:dyDescent="0.25">
      <c r="A398" s="16" t="s">
        <v>524</v>
      </c>
      <c r="B398" s="35" t="s">
        <v>299</v>
      </c>
      <c r="C398" s="292">
        <v>0</v>
      </c>
      <c r="D398" s="16"/>
      <c r="E398" s="16"/>
      <c r="G398" s="342"/>
    </row>
    <row r="399" spans="1:7" x14ac:dyDescent="0.25">
      <c r="A399" s="16" t="s">
        <v>525</v>
      </c>
      <c r="B399" s="35" t="s">
        <v>299</v>
      </c>
      <c r="C399" s="292">
        <v>5815489.0800000001</v>
      </c>
      <c r="D399" s="16"/>
      <c r="E399" s="16"/>
      <c r="F399" s="11">
        <v>0</v>
      </c>
      <c r="G399" s="344">
        <v>5815489.0800000001</v>
      </c>
    </row>
    <row r="400" spans="1:7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188060.62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4484403.1199999982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48120.85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-29404.949999999997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47672.130000000005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2974215.3300000005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3360703.3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8061697.9200000018</v>
      </c>
      <c r="D414" s="25">
        <v>0</v>
      </c>
      <c r="E414" s="204" t="s">
        <v>1063</v>
      </c>
      <c r="F414" s="343">
        <v>8061697.9200000018</v>
      </c>
      <c r="G414" s="344">
        <v>0</v>
      </c>
      <c r="H414" s="47"/>
      <c r="I414" s="47"/>
    </row>
    <row r="415" spans="1:9" x14ac:dyDescent="0.25">
      <c r="A415" s="49" t="s">
        <v>528</v>
      </c>
      <c r="B415" s="35"/>
      <c r="C415" s="35"/>
      <c r="D415" s="25">
        <v>19135468.32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528921454.1699999</v>
      </c>
      <c r="E416" s="25"/>
    </row>
    <row r="417" spans="1:13" x14ac:dyDescent="0.25">
      <c r="A417" s="25" t="s">
        <v>530</v>
      </c>
      <c r="B417" s="16"/>
      <c r="C417" s="22"/>
      <c r="D417" s="25">
        <v>-30096873.709999859</v>
      </c>
      <c r="E417" s="25"/>
    </row>
    <row r="418" spans="1:13" x14ac:dyDescent="0.25">
      <c r="A418" s="25" t="s">
        <v>531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0</v>
      </c>
      <c r="E420" s="25"/>
      <c r="F420" s="11">
        <v>-5815489.0800000001</v>
      </c>
    </row>
    <row r="421" spans="1:13" x14ac:dyDescent="0.25">
      <c r="A421" s="25" t="s">
        <v>534</v>
      </c>
      <c r="B421" s="16"/>
      <c r="C421" s="22"/>
      <c r="D421" s="25">
        <v>-30096873.709999859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-30096873.709999859</v>
      </c>
      <c r="E424" s="16"/>
    </row>
    <row r="426" spans="1:13" ht="29.1" customHeight="1" x14ac:dyDescent="0.25">
      <c r="A426" s="347" t="s">
        <v>538</v>
      </c>
      <c r="B426" s="347"/>
      <c r="C426" s="347"/>
      <c r="D426" s="347"/>
      <c r="E426" s="347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434130.10000000003</v>
      </c>
      <c r="E612" s="219">
        <f>SUM(C624:D647)+SUM(C668:D713)</f>
        <v>346184665.30628294</v>
      </c>
      <c r="F612" s="219">
        <f>CE64-(AX64+BD64+BE64+BG64+BJ64+BN64+BP64+BQ64+CB64+CC64+CD64)</f>
        <v>113338983.63999999</v>
      </c>
      <c r="G612" s="217">
        <f>CE91-(AX91+AY91+BD91+BE91+BG91+BJ91+BN91+BP91+BQ91+CB91+CC91+CD91)</f>
        <v>180666</v>
      </c>
      <c r="H612" s="222">
        <f>CE60-(AX60+AY60+AZ60+BD60+BE60+BG60+BJ60+BN60+BO60+BP60+BQ60+BR60+CB60+CC60+CD60)</f>
        <v>1237.7901457208509</v>
      </c>
      <c r="I612" s="217">
        <f>CE92-(AX92+AY92+AZ92+BD92+BE92+BF92+BG92+BJ92+BN92+BO92+BP92+BQ92+BR92+CB92+CC92+CD92)</f>
        <v>123968</v>
      </c>
      <c r="J612" s="217">
        <f>CE93-(AX93+AY93+AZ93+BA93+BD93+BE93+BF93+BG93+BJ93+BN93+BO93+BP93+BQ93+BR93+CB93+CC93+CD93)</f>
        <v>1604551.2237215037</v>
      </c>
      <c r="K612" s="217">
        <f>CE89-(AW89+AX89+AY89+AZ89+BA89+BB89+BC89+BD89+BE89+BF89+BG89+BH89+BI89+BJ89+BK89+BL89+BM89+BN89+BO89+BP89+BQ89+BR89+BS89+BT89+BU89+BV89+BW89+BX89+CB89+CC89+CD89)</f>
        <v>2077971584.02</v>
      </c>
      <c r="L612" s="223">
        <f>CE94-(AW94+AX94+AY94+AZ94+BA94+BB94+BC94+BD94+BE94+BF94+BG94+BH94+BI94+BJ94+BK94+BL94+BM94+BN94+BO94+BP94+BQ94+BR94+BS94+BT94+BU94+BV94+BW94+BX94+BY94+BZ94+CA94+CB94+CC94+CD94)</f>
        <v>439.78050760417818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9638827.0499999989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9638827.0499999989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379569.67000000004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67916625.969999999</v>
      </c>
      <c r="D619" s="217">
        <f>(D615/D612)*BN90</f>
        <v>585425.44817364647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85018958.520000011</v>
      </c>
      <c r="D620" s="217">
        <f>(D615/D612)*CC90</f>
        <v>422051.88554342347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154322631.4937171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1594260.98</v>
      </c>
      <c r="D624" s="217">
        <f>(D615/D612)*BD90</f>
        <v>271915.52689239924</v>
      </c>
      <c r="E624" s="219">
        <f>(E623/E612)*SUM(C624:D624)</f>
        <v>831906.4887538827</v>
      </c>
      <c r="F624" s="219">
        <f>SUM(C624:E624)</f>
        <v>2698082.9956462821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3545774.0500000003</v>
      </c>
      <c r="D625" s="217">
        <f>(D615/D612)*AY90</f>
        <v>716369.85929092439</v>
      </c>
      <c r="E625" s="219">
        <f>(E623/E612)*SUM(C625:D625)</f>
        <v>1899983.8230984656</v>
      </c>
      <c r="F625" s="219">
        <f>(F624/F612)*AY64</f>
        <v>31027.011234603433</v>
      </c>
      <c r="G625" s="217">
        <f>SUM(C625:F625)</f>
        <v>6193154.7436239943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4383800.3599999994</v>
      </c>
      <c r="D629" s="217">
        <f>(D615/D612)*BF90</f>
        <v>403355.05650806049</v>
      </c>
      <c r="E629" s="219">
        <f>(E623/E612)*SUM(C629:D629)</f>
        <v>2134024.1070219269</v>
      </c>
      <c r="F629" s="219">
        <f>(F624/F612)*BF64</f>
        <v>9200.9525925263533</v>
      </c>
      <c r="G629" s="217">
        <f>(G625/G612)*BF91</f>
        <v>0</v>
      </c>
      <c r="H629" s="219">
        <f>(H628/H612)*BF60</f>
        <v>0</v>
      </c>
      <c r="I629" s="217">
        <f>SUM(C629:H629)</f>
        <v>6930380.4761225134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1790049.8299999998</v>
      </c>
      <c r="D630" s="217">
        <f>(D615/D612)*BA90</f>
        <v>0</v>
      </c>
      <c r="E630" s="219">
        <f>(E623/E612)*SUM(C630:D630)</f>
        <v>797970.64386452851</v>
      </c>
      <c r="F630" s="219">
        <f>(F624/F612)*BA64</f>
        <v>1244.837003029126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2589265.3108675573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1716457.59</v>
      </c>
      <c r="D631" s="217">
        <f>(D615/D612)*AW90</f>
        <v>0</v>
      </c>
      <c r="E631" s="219">
        <f>(E623/E612)*SUM(C631:D631)</f>
        <v>765164.60341132362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522354.73</v>
      </c>
      <c r="D633" s="217">
        <f>(D615/D612)*BC90</f>
        <v>0</v>
      </c>
      <c r="E633" s="219">
        <f>(E623/E612)*SUM(C633:D633)</f>
        <v>232855.94246489886</v>
      </c>
      <c r="F633" s="219">
        <f>(F624/F612)*BC64</f>
        <v>67.168204900674965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126602.77</v>
      </c>
      <c r="D636" s="217">
        <f>(D615/D612)*BH90</f>
        <v>486002.10127855674</v>
      </c>
      <c r="E636" s="219">
        <f>(E623/E612)*SUM(C636:D636)</f>
        <v>273087.76290808432</v>
      </c>
      <c r="F636" s="219">
        <f>(F624/F612)*BH64</f>
        <v>62.966546888245944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2383446.5900000008</v>
      </c>
      <c r="D637" s="217">
        <f>(D615/D612)*BL90</f>
        <v>584595.07006425015</v>
      </c>
      <c r="E637" s="219">
        <f>(E623/E612)*SUM(C637:D637)</f>
        <v>1323097.3098096463</v>
      </c>
      <c r="F637" s="219">
        <f>(F624/F612)*BL64</f>
        <v>838.01366797775961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103507.54000000001</v>
      </c>
      <c r="D640" s="217">
        <f>(D615/D612)*BT90</f>
        <v>199268.54363185132</v>
      </c>
      <c r="E640" s="219">
        <f>(E623/E612)*SUM(C640:D640)</f>
        <v>134971.89986185401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69514.09</v>
      </c>
      <c r="D644" s="217">
        <f>(D615/D612)*BX90</f>
        <v>0</v>
      </c>
      <c r="E644" s="219">
        <f>(E623/E612)*SUM(C644:D644)</f>
        <v>30988.077664271943</v>
      </c>
      <c r="F644" s="219">
        <f>(F624/F612)*BX64</f>
        <v>2.3586417896400476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8952885.128156295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4246389.3900000006</v>
      </c>
      <c r="D645" s="217">
        <f>(D615/D612)*BY90</f>
        <v>0</v>
      </c>
      <c r="E645" s="219">
        <f>(E623/E612)*SUM(C645:D645)</f>
        <v>1892960.7538566696</v>
      </c>
      <c r="F645" s="219">
        <f>(F624/F612)*BY64</f>
        <v>256.71963817946551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3274630.7700000005</v>
      </c>
      <c r="D646" s="217">
        <f>(D615/D612)*BZ90</f>
        <v>0</v>
      </c>
      <c r="E646" s="219">
        <f>(E623/E612)*SUM(C646:D646)</f>
        <v>1459768.9852888049</v>
      </c>
      <c r="F646" s="219">
        <f>(F624/F612)*BZ64</f>
        <v>75.084937980637577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669005.64999999991</v>
      </c>
      <c r="D647" s="217">
        <f>(D615/D612)*CA90</f>
        <v>0</v>
      </c>
      <c r="E647" s="219">
        <f>(E623/E612)*SUM(C647:D647)</f>
        <v>298230.17232962023</v>
      </c>
      <c r="F647" s="219">
        <f>(F624/F612)*CA64</f>
        <v>84.06267897909288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11841401.588730235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187379775.55000007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18681939.369999997</v>
      </c>
      <c r="D668" s="217">
        <f>(D615/D612)*C90</f>
        <v>798233.1514608406</v>
      </c>
      <c r="E668" s="219">
        <f>(E623/E612)*SUM(C668:D668)</f>
        <v>8683895.5815784205</v>
      </c>
      <c r="F668" s="219">
        <f>(F624/F612)*C64</f>
        <v>37960.187117471949</v>
      </c>
      <c r="G668" s="217">
        <f>(G625/G612)*C91</f>
        <v>191485.7383120434</v>
      </c>
      <c r="H668" s="219">
        <f>(H628/H612)*C60</f>
        <v>0</v>
      </c>
      <c r="I668" s="217">
        <f>(I629/I612)*C92</f>
        <v>456175.19991305534</v>
      </c>
      <c r="J668" s="217">
        <f>(J630/J612)*C93</f>
        <v>119835.24379354756</v>
      </c>
      <c r="K668" s="217">
        <f>(K644/K612)*C89</f>
        <v>255664.66795232292</v>
      </c>
      <c r="L668" s="217">
        <f>(L647/L612)*C94</f>
        <v>2206977.0924924277</v>
      </c>
      <c r="M668" s="202">
        <f t="shared" ref="M668:M713" si="0">ROUND(SUM(D668:L668),0)</f>
        <v>12750227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14838088.99</v>
      </c>
      <c r="D669" s="217">
        <f>(D615/D612)*D90</f>
        <v>892452.20346709411</v>
      </c>
      <c r="E669" s="219">
        <f>(E623/E612)*SUM(C669:D669)</f>
        <v>7012380.2556314468</v>
      </c>
      <c r="F669" s="219">
        <f>(F624/F612)*D64</f>
        <v>20692.815533369561</v>
      </c>
      <c r="G669" s="217">
        <f>(G625/G612)*D91</f>
        <v>1748155.7817220329</v>
      </c>
      <c r="H669" s="219">
        <f>(H628/H612)*D60</f>
        <v>0</v>
      </c>
      <c r="I669" s="217">
        <f>(I629/I612)*D92</f>
        <v>101628.73443247206</v>
      </c>
      <c r="J669" s="217">
        <f>(J630/J612)*D93</f>
        <v>334661.82557583979</v>
      </c>
      <c r="K669" s="217">
        <f>(K644/K612)*D89</f>
        <v>208210.54936368205</v>
      </c>
      <c r="L669" s="217">
        <f>(L647/L612)*D94</f>
        <v>1366423.2094424651</v>
      </c>
      <c r="M669" s="202">
        <f t="shared" si="0"/>
        <v>11684605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14519778.490000004</v>
      </c>
      <c r="D670" s="217">
        <f>(D615/D612)*E90</f>
        <v>401354.60015360598</v>
      </c>
      <c r="E670" s="219">
        <f>(E623/E612)*SUM(C670:D670)</f>
        <v>6651561.3027030649</v>
      </c>
      <c r="F670" s="219">
        <f>(F624/F612)*E64</f>
        <v>21837.527621098201</v>
      </c>
      <c r="G670" s="217">
        <f>(G625/G612)*E91</f>
        <v>1712847.8135048104</v>
      </c>
      <c r="H670" s="219">
        <f>(H628/H612)*E60</f>
        <v>0</v>
      </c>
      <c r="I670" s="217">
        <f>(I629/I612)*E92</f>
        <v>1193128.6313216416</v>
      </c>
      <c r="J670" s="217">
        <f>(J630/J612)*E93</f>
        <v>602250.51406559709</v>
      </c>
      <c r="K670" s="217">
        <f>(K644/K612)*E89</f>
        <v>172398.50189919688</v>
      </c>
      <c r="L670" s="217">
        <f>(L647/L612)*E94</f>
        <v>917493.43446408899</v>
      </c>
      <c r="M670" s="202">
        <f t="shared" si="0"/>
        <v>11672872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3472315.330000001</v>
      </c>
      <c r="D671" s="217">
        <f>(D615/D612)*F90</f>
        <v>427935.5807035839</v>
      </c>
      <c r="E671" s="219">
        <f>(E623/E612)*SUM(C671:D671)</f>
        <v>1738658.7112199853</v>
      </c>
      <c r="F671" s="219">
        <f>(F624/F612)*F64</f>
        <v>3960.855635515461</v>
      </c>
      <c r="G671" s="217">
        <f>(G625/G612)*F91</f>
        <v>345298.21733211831</v>
      </c>
      <c r="H671" s="219">
        <f>(H628/H612)*F60</f>
        <v>0</v>
      </c>
      <c r="I671" s="217">
        <f>(I629/I612)*F92</f>
        <v>0</v>
      </c>
      <c r="J671" s="217">
        <f>(J630/J612)*F93</f>
        <v>41581.784959971112</v>
      </c>
      <c r="K671" s="217">
        <f>(K644/K612)*F89</f>
        <v>45832.182002347661</v>
      </c>
      <c r="L671" s="217">
        <f>(L647/L612)*F94</f>
        <v>419049.36204022408</v>
      </c>
      <c r="M671" s="202">
        <f t="shared" si="0"/>
        <v>3022317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7488299.6700000009</v>
      </c>
      <c r="D679" s="217">
        <f>(D615/D612)*N90</f>
        <v>382284.76704771211</v>
      </c>
      <c r="E679" s="219">
        <f>(E623/E612)*SUM(C679:D679)</f>
        <v>3508558.9381727446</v>
      </c>
      <c r="F679" s="219">
        <f>(F624/F612)*N64</f>
        <v>138.98965677976071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713466.16753068345</v>
      </c>
      <c r="M679" s="202">
        <f t="shared" si="0"/>
        <v>4604449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8594589.2699999996</v>
      </c>
      <c r="D680" s="217">
        <f>(D615/D612)*O90</f>
        <v>0</v>
      </c>
      <c r="E680" s="219">
        <f>(E623/E612)*SUM(C680:D680)</f>
        <v>3831306.7148153461</v>
      </c>
      <c r="F680" s="219">
        <f>(F624/F612)*O64</f>
        <v>18687.60245636979</v>
      </c>
      <c r="G680" s="217">
        <f>(G625/G612)*O91</f>
        <v>129576.8153991271</v>
      </c>
      <c r="H680" s="219">
        <f>(H628/H612)*O60</f>
        <v>0</v>
      </c>
      <c r="I680" s="217">
        <f>(I629/I612)*O92</f>
        <v>129529.72979333271</v>
      </c>
      <c r="J680" s="217">
        <f>(J630/J612)*O93</f>
        <v>109518.61485676296</v>
      </c>
      <c r="K680" s="217">
        <f>(K644/K612)*O89</f>
        <v>91117.661825200645</v>
      </c>
      <c r="L680" s="217">
        <f>(L647/L612)*O94</f>
        <v>630993.43086144107</v>
      </c>
      <c r="M680" s="202">
        <f t="shared" si="0"/>
        <v>4940731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62127706.519999988</v>
      </c>
      <c r="D681" s="217">
        <f>(D615/D612)*P90</f>
        <v>512323.31113655784</v>
      </c>
      <c r="E681" s="219">
        <f>(E623/E612)*SUM(C681:D681)</f>
        <v>27923750.556176033</v>
      </c>
      <c r="F681" s="219">
        <f>(F624/F612)*P64</f>
        <v>781884.707229138</v>
      </c>
      <c r="G681" s="217">
        <f>(G625/G612)*P91</f>
        <v>593928.01682679262</v>
      </c>
      <c r="H681" s="219">
        <f>(H628/H612)*P60</f>
        <v>0</v>
      </c>
      <c r="I681" s="217">
        <f>(I629/I612)*P92</f>
        <v>562568.83582708705</v>
      </c>
      <c r="J681" s="217">
        <f>(J630/J612)*P93</f>
        <v>483944.12551651924</v>
      </c>
      <c r="K681" s="217">
        <f>(K644/K612)*P89</f>
        <v>2568298.6466935831</v>
      </c>
      <c r="L681" s="217">
        <f>(L647/L612)*P94</f>
        <v>1932477.894097168</v>
      </c>
      <c r="M681" s="202">
        <f t="shared" si="0"/>
        <v>35359176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3266539.9299999997</v>
      </c>
      <c r="D682" s="217">
        <f>(D615/D612)*Q90</f>
        <v>0</v>
      </c>
      <c r="E682" s="219">
        <f>(E623/E612)*SUM(C682:D682)</f>
        <v>1456162.2405513104</v>
      </c>
      <c r="F682" s="219">
        <f>(F624/F612)*Q64</f>
        <v>6899.3440849415892</v>
      </c>
      <c r="G682" s="217">
        <f>(G625/G612)*Q91</f>
        <v>274.23664634735894</v>
      </c>
      <c r="H682" s="219">
        <f>(H628/H612)*Q60</f>
        <v>0</v>
      </c>
      <c r="I682" s="217">
        <f>(I629/I612)*Q92</f>
        <v>157862.67089756418</v>
      </c>
      <c r="J682" s="217">
        <f>(J630/J612)*Q93</f>
        <v>175144.78522545777</v>
      </c>
      <c r="K682" s="217">
        <f>(K644/K612)*Q89</f>
        <v>102409.50689037459</v>
      </c>
      <c r="L682" s="217">
        <f>(L647/L612)*Q94</f>
        <v>388242.70589690679</v>
      </c>
      <c r="M682" s="202">
        <f t="shared" si="0"/>
        <v>2286995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6323531.9200000009</v>
      </c>
      <c r="D683" s="217">
        <f>(D615/D612)*R90</f>
        <v>0</v>
      </c>
      <c r="E683" s="219">
        <f>(E623/E612)*SUM(C683:D683)</f>
        <v>2818911.9392840029</v>
      </c>
      <c r="F683" s="219">
        <f>(F624/F612)*R64</f>
        <v>19946.350399207087</v>
      </c>
      <c r="G683" s="217">
        <f>(G625/G612)*R91</f>
        <v>0</v>
      </c>
      <c r="H683" s="219">
        <f>(H628/H612)*R60</f>
        <v>0</v>
      </c>
      <c r="I683" s="217">
        <f>(I629/I612)*R92</f>
        <v>10960.623238035238</v>
      </c>
      <c r="J683" s="217">
        <f>(J630/J612)*R93</f>
        <v>0</v>
      </c>
      <c r="K683" s="217">
        <f>(K644/K612)*R89</f>
        <v>162871.98897719549</v>
      </c>
      <c r="L683" s="217">
        <f>(L647/L612)*R94</f>
        <v>0</v>
      </c>
      <c r="M683" s="202">
        <f t="shared" si="0"/>
        <v>3012691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2531685.59</v>
      </c>
      <c r="D684" s="217">
        <f>(D615/D612)*S90</f>
        <v>0</v>
      </c>
      <c r="E684" s="219">
        <f>(E623/E612)*SUM(C684:D684)</f>
        <v>1128577.9571370082</v>
      </c>
      <c r="F684" s="219">
        <f>(F624/F612)*S64</f>
        <v>12606.15502456186</v>
      </c>
      <c r="G684" s="217">
        <f>(G625/G612)*S91</f>
        <v>0</v>
      </c>
      <c r="H684" s="219">
        <f>(H628/H612)*S60</f>
        <v>0</v>
      </c>
      <c r="I684" s="217">
        <f>(I629/I612)*S92</f>
        <v>245952.60593625632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0"/>
        <v>1387137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1141944.5</v>
      </c>
      <c r="D685" s="217">
        <f>(D615/D612)*T90</f>
        <v>0</v>
      </c>
      <c r="E685" s="219">
        <f>(E623/E612)*SUM(C685:D685)</f>
        <v>509057.44222916814</v>
      </c>
      <c r="F685" s="219">
        <f>(F624/F612)*T64</f>
        <v>8584.8933539758145</v>
      </c>
      <c r="G685" s="217">
        <f>(G625/G612)*T91</f>
        <v>0</v>
      </c>
      <c r="H685" s="219">
        <f>(H628/H612)*T60</f>
        <v>0</v>
      </c>
      <c r="I685" s="217">
        <f>(I629/I612)*T92</f>
        <v>22083.226129834547</v>
      </c>
      <c r="J685" s="217">
        <f>(J630/J612)*T93</f>
        <v>0</v>
      </c>
      <c r="K685" s="217">
        <f>(K644/K612)*T89</f>
        <v>40427.486582438818</v>
      </c>
      <c r="L685" s="217">
        <f>(L647/L612)*T94</f>
        <v>80022.651292471492</v>
      </c>
      <c r="M685" s="202">
        <f t="shared" si="0"/>
        <v>660176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17563889.490000006</v>
      </c>
      <c r="D686" s="217">
        <f>(D615/D612)*U90</f>
        <v>296205.19672340149</v>
      </c>
      <c r="E686" s="219">
        <f>(E623/E612)*SUM(C686:D686)</f>
        <v>7961695.2655704143</v>
      </c>
      <c r="F686" s="219">
        <f>(F624/F612)*U64</f>
        <v>120816.59460078711</v>
      </c>
      <c r="G686" s="217">
        <f>(G625/G612)*U91</f>
        <v>0</v>
      </c>
      <c r="H686" s="219">
        <f>(H628/H612)*U60</f>
        <v>0</v>
      </c>
      <c r="I686" s="217">
        <f>(I629/I612)*U92</f>
        <v>240931.23666957012</v>
      </c>
      <c r="J686" s="217">
        <f>(J630/J612)*U93</f>
        <v>0</v>
      </c>
      <c r="K686" s="217">
        <f>(K644/K612)*U89</f>
        <v>410821.74182973499</v>
      </c>
      <c r="L686" s="217">
        <f>(L647/L612)*U94</f>
        <v>0</v>
      </c>
      <c r="M686" s="202">
        <f t="shared" si="0"/>
        <v>9030470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295908.07000000007</v>
      </c>
      <c r="D687" s="217">
        <f>(D615/D612)*V90</f>
        <v>0</v>
      </c>
      <c r="E687" s="219">
        <f>(E623/E612)*SUM(C687:D687)</f>
        <v>131910.2681865622</v>
      </c>
      <c r="F687" s="219">
        <f>(F624/F612)*V64</f>
        <v>194.08470090092572</v>
      </c>
      <c r="G687" s="217">
        <f>(G625/G612)*V91</f>
        <v>0</v>
      </c>
      <c r="H687" s="219">
        <f>(H628/H612)*V60</f>
        <v>0</v>
      </c>
      <c r="I687" s="217">
        <f>(I629/I612)*V92</f>
        <v>143567.96645288524</v>
      </c>
      <c r="J687" s="217">
        <f>(J630/J612)*V93</f>
        <v>0</v>
      </c>
      <c r="K687" s="217">
        <f>(K644/K612)*V89</f>
        <v>31504.250575427686</v>
      </c>
      <c r="L687" s="217">
        <f>(L647/L612)*V94</f>
        <v>0</v>
      </c>
      <c r="M687" s="202">
        <f t="shared" si="0"/>
        <v>307177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3629080.7899999991</v>
      </c>
      <c r="D688" s="217">
        <f>(D615/D612)*W90</f>
        <v>83859.307999721728</v>
      </c>
      <c r="E688" s="219">
        <f>(E623/E612)*SUM(C688:D688)</f>
        <v>1655159.0637179432</v>
      </c>
      <c r="F688" s="219">
        <f>(F624/F612)*W64</f>
        <v>3998.1430293465546</v>
      </c>
      <c r="G688" s="217">
        <f>(G625/G612)*W91</f>
        <v>0</v>
      </c>
      <c r="H688" s="219">
        <f>(H628/H612)*W60</f>
        <v>0</v>
      </c>
      <c r="I688" s="217">
        <f>(I629/I612)*W92</f>
        <v>69057.325721414149</v>
      </c>
      <c r="J688" s="217">
        <f>(J630/J612)*W93</f>
        <v>61380.187198574058</v>
      </c>
      <c r="K688" s="217">
        <f>(K644/K612)*W89</f>
        <v>273859.48675543448</v>
      </c>
      <c r="L688" s="217">
        <f>(L647/L612)*W94</f>
        <v>3094.29868977245</v>
      </c>
      <c r="M688" s="202">
        <f t="shared" si="0"/>
        <v>2150408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2658579.6399999997</v>
      </c>
      <c r="D689" s="217">
        <f>(D615/D612)*X90</f>
        <v>0</v>
      </c>
      <c r="E689" s="219">
        <f>(E623/E612)*SUM(C689:D689)</f>
        <v>1185144.9448733651</v>
      </c>
      <c r="F689" s="219">
        <f>(F624/F612)*X64</f>
        <v>9819.4011818684376</v>
      </c>
      <c r="G689" s="217">
        <f>(G625/G612)*X91</f>
        <v>0</v>
      </c>
      <c r="H689" s="219">
        <f>(H628/H612)*X60</f>
        <v>0</v>
      </c>
      <c r="I689" s="217">
        <f>(I629/I612)*X92</f>
        <v>81016.823490994473</v>
      </c>
      <c r="J689" s="217">
        <f>(J630/J612)*X93</f>
        <v>0</v>
      </c>
      <c r="K689" s="217">
        <f>(K644/K612)*X89</f>
        <v>425195.36801990075</v>
      </c>
      <c r="L689" s="217">
        <f>(L647/L612)*X94</f>
        <v>49574.617925415238</v>
      </c>
      <c r="M689" s="202">
        <f t="shared" si="0"/>
        <v>1750751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41804916.710000001</v>
      </c>
      <c r="D690" s="217">
        <f>(D615/D612)*Y90</f>
        <v>508084.83035891765</v>
      </c>
      <c r="E690" s="219">
        <f>(E623/E612)*SUM(C690:D690)</f>
        <v>18862342.554453354</v>
      </c>
      <c r="F690" s="219">
        <f>(F624/F612)*Y64</f>
        <v>627427.66606309393</v>
      </c>
      <c r="G690" s="217">
        <f>(G625/G612)*Y91</f>
        <v>0</v>
      </c>
      <c r="H690" s="219">
        <f>(H628/H612)*Y60</f>
        <v>0</v>
      </c>
      <c r="I690" s="217">
        <f>(I629/I612)*Y92</f>
        <v>342006.54061834834</v>
      </c>
      <c r="J690" s="217">
        <f>(J630/J612)*Y93</f>
        <v>143609.9110887906</v>
      </c>
      <c r="K690" s="217">
        <f>(K644/K612)*Y89</f>
        <v>1461718.1866796825</v>
      </c>
      <c r="L690" s="217">
        <f>(L647/L612)*Y94</f>
        <v>586860.30425785366</v>
      </c>
      <c r="M690" s="202">
        <f t="shared" si="0"/>
        <v>22532050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3742939.3</v>
      </c>
      <c r="D691" s="217">
        <f>(D615/D612)*Z90</f>
        <v>0</v>
      </c>
      <c r="E691" s="219">
        <f>(E623/E612)*SUM(C691:D691)</f>
        <v>1668532.1453687397</v>
      </c>
      <c r="F691" s="219">
        <f>(F624/F612)*Z64</f>
        <v>1137.8785016150523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9470.6522385272929</v>
      </c>
      <c r="K691" s="217">
        <f>(K644/K612)*Z89</f>
        <v>137587.04979758963</v>
      </c>
      <c r="L691" s="217">
        <f>(L647/L612)*Z94</f>
        <v>58511.407991675325</v>
      </c>
      <c r="M691" s="202">
        <f t="shared" si="0"/>
        <v>1875239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905776.11</v>
      </c>
      <c r="D692" s="217">
        <f>(D615/D612)*AA90</f>
        <v>221915.21934265783</v>
      </c>
      <c r="E692" s="219">
        <f>(E623/E612)*SUM(C692:D692)</f>
        <v>502703.64605213632</v>
      </c>
      <c r="F692" s="219">
        <f>(F624/F612)*AA64</f>
        <v>11551.272242650452</v>
      </c>
      <c r="G692" s="217">
        <f>(G625/G612)*AA91</f>
        <v>0</v>
      </c>
      <c r="H692" s="219">
        <f>(H628/H612)*AA60</f>
        <v>0</v>
      </c>
      <c r="I692" s="217">
        <f>(I629/I612)*AA92</f>
        <v>29763.761379147421</v>
      </c>
      <c r="J692" s="217">
        <f>(J630/J612)*AA93</f>
        <v>31118.319193337647</v>
      </c>
      <c r="K692" s="217">
        <f>(K644/K612)*AA89</f>
        <v>29717.879252257248</v>
      </c>
      <c r="L692" s="217">
        <f>(L647/L612)*AA94</f>
        <v>2951.7768593452829</v>
      </c>
      <c r="M692" s="202">
        <f t="shared" si="0"/>
        <v>829722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43080860.699999996</v>
      </c>
      <c r="D693" s="217">
        <f>(D615/D612)*AB90</f>
        <v>76687.860691299662</v>
      </c>
      <c r="E693" s="219">
        <f>(E623/E612)*SUM(C693:D693)</f>
        <v>19238825.777598321</v>
      </c>
      <c r="F693" s="219">
        <f>(F624/F612)*AB64</f>
        <v>837094.27807333355</v>
      </c>
      <c r="G693" s="217">
        <f>(G625/G612)*AB91</f>
        <v>0</v>
      </c>
      <c r="H693" s="219">
        <f>(H628/H612)*AB60</f>
        <v>0</v>
      </c>
      <c r="I693" s="217">
        <f>(I629/I612)*AB92</f>
        <v>174249.61253669573</v>
      </c>
      <c r="J693" s="217">
        <f>(J630/J612)*AB93</f>
        <v>0</v>
      </c>
      <c r="K693" s="217">
        <f>(K644/K612)*AB89</f>
        <v>942440.37962698133</v>
      </c>
      <c r="L693" s="217">
        <f>(L647/L612)*AB94</f>
        <v>129.09586089417377</v>
      </c>
      <c r="M693" s="202">
        <f t="shared" si="0"/>
        <v>21269427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4995262.8100000005</v>
      </c>
      <c r="D694" s="217">
        <f>(D615/D612)*AC90</f>
        <v>401354.60015360598</v>
      </c>
      <c r="E694" s="219">
        <f>(E623/E612)*SUM(C694:D694)</f>
        <v>2405710.8340223124</v>
      </c>
      <c r="F694" s="219">
        <f>(F624/F612)*AC64</f>
        <v>22250.679867193099</v>
      </c>
      <c r="G694" s="217">
        <f>(G625/G612)*AC91</f>
        <v>0</v>
      </c>
      <c r="H694" s="219">
        <f>(H628/H612)*AC60</f>
        <v>0</v>
      </c>
      <c r="I694" s="217">
        <f>(I629/I612)*AC92</f>
        <v>86672.613068256484</v>
      </c>
      <c r="J694" s="217">
        <f>(J630/J612)*AC93</f>
        <v>0</v>
      </c>
      <c r="K694" s="217">
        <f>(K644/K612)*AC89</f>
        <v>134186.05728805967</v>
      </c>
      <c r="L694" s="217">
        <f>(L647/L612)*AC94</f>
        <v>0</v>
      </c>
      <c r="M694" s="202">
        <f t="shared" si="0"/>
        <v>3050175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1112693.19</v>
      </c>
      <c r="D695" s="217">
        <f>(D615/D612)*AD90</f>
        <v>0</v>
      </c>
      <c r="E695" s="219">
        <f>(E623/E612)*SUM(C695:D695)</f>
        <v>496017.75680623163</v>
      </c>
      <c r="F695" s="219">
        <f>(F624/F612)*AD64</f>
        <v>277.45749858143398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8979.9353208091725</v>
      </c>
      <c r="K695" s="217">
        <f>(K644/K612)*AD89</f>
        <v>38307.566912743285</v>
      </c>
      <c r="L695" s="217">
        <f>(L647/L612)*AD94</f>
        <v>18619.754208488466</v>
      </c>
      <c r="M695" s="202">
        <f t="shared" si="0"/>
        <v>562202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1084720.8000000003</v>
      </c>
      <c r="D696" s="217">
        <f>(D615/D612)*AE90</f>
        <v>0</v>
      </c>
      <c r="E696" s="219">
        <f>(E623/E612)*SUM(C696:D696)</f>
        <v>483548.18993460468</v>
      </c>
      <c r="F696" s="219">
        <f>(F624/F612)*AE64</f>
        <v>30.794939498347411</v>
      </c>
      <c r="G696" s="217">
        <f>(G625/G612)*AE91</f>
        <v>0</v>
      </c>
      <c r="H696" s="219">
        <f>(H628/H612)*AE60</f>
        <v>0</v>
      </c>
      <c r="I696" s="217">
        <f>(I629/I612)*AE92</f>
        <v>34839.123863754874</v>
      </c>
      <c r="J696" s="217">
        <f>(J630/J612)*AE93</f>
        <v>0</v>
      </c>
      <c r="K696" s="217">
        <f>(K644/K612)*AE89</f>
        <v>26754.175974717073</v>
      </c>
      <c r="L696" s="217">
        <f>(L647/L612)*AE94</f>
        <v>0</v>
      </c>
      <c r="M696" s="202">
        <f t="shared" si="0"/>
        <v>545172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26320258.799999986</v>
      </c>
      <c r="D698" s="217">
        <f>(D615/D612)*AG90</f>
        <v>301231.87062627071</v>
      </c>
      <c r="E698" s="219">
        <f>(E623/E612)*SUM(C698:D698)</f>
        <v>11867361.285173371</v>
      </c>
      <c r="F698" s="219">
        <f>(F624/F612)*AG64</f>
        <v>46201.843576625412</v>
      </c>
      <c r="G698" s="217">
        <f>(G625/G612)*AG91</f>
        <v>1093929.9822796148</v>
      </c>
      <c r="H698" s="219">
        <f>(H628/H612)*AG60</f>
        <v>0</v>
      </c>
      <c r="I698" s="217">
        <f>(I629/I612)*AG92</f>
        <v>289849.09210631863</v>
      </c>
      <c r="J698" s="217">
        <f>(J630/J612)*AG93</f>
        <v>368800.74194225034</v>
      </c>
      <c r="K698" s="217">
        <f>(K644/K612)*AG89</f>
        <v>808808.68795682467</v>
      </c>
      <c r="L698" s="217">
        <f>(L647/L612)*AG94</f>
        <v>1623253.8370740067</v>
      </c>
      <c r="M698" s="202">
        <f t="shared" si="0"/>
        <v>16399437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236986.34000000003</v>
      </c>
      <c r="D700" s="217">
        <f>(D615/D612)*AI90</f>
        <v>0</v>
      </c>
      <c r="E700" s="219">
        <f>(E623/E612)*SUM(C700:D700)</f>
        <v>105644.06596262078</v>
      </c>
      <c r="F700" s="219">
        <f>(F624/F612)*AI64</f>
        <v>4773.3777372073882</v>
      </c>
      <c r="G700" s="217">
        <f>(G625/G612)*AI91</f>
        <v>377658.14160110668</v>
      </c>
      <c r="H700" s="219">
        <f>(H628/H612)*AI60</f>
        <v>0</v>
      </c>
      <c r="I700" s="217">
        <f>(I629/I612)*AI92</f>
        <v>0</v>
      </c>
      <c r="J700" s="217">
        <f>(J630/J612)*AI93</f>
        <v>74676.291237192636</v>
      </c>
      <c r="K700" s="217">
        <f>(K644/K612)*AI89</f>
        <v>0</v>
      </c>
      <c r="L700" s="217">
        <f>(L647/L612)*AI94</f>
        <v>3704.0184407756333</v>
      </c>
      <c r="M700" s="202">
        <f t="shared" si="0"/>
        <v>566456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17345199.490000002</v>
      </c>
      <c r="D701" s="217">
        <f>(D615/D612)*AJ90</f>
        <v>401354.60015360598</v>
      </c>
      <c r="E701" s="219">
        <f>(E623/E612)*SUM(C701:D701)</f>
        <v>7911080.9969444033</v>
      </c>
      <c r="F701" s="219">
        <f>(F624/F612)*AJ64</f>
        <v>25514.667311055073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0</v>
      </c>
      <c r="K701" s="217">
        <f>(K644/K612)*AJ89</f>
        <v>431719.07068607572</v>
      </c>
      <c r="L701" s="217">
        <f>(L647/L612)*AJ94</f>
        <v>659628.61415906833</v>
      </c>
      <c r="M701" s="202">
        <f t="shared" si="0"/>
        <v>9429298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653797.32000000018</v>
      </c>
      <c r="D702" s="217">
        <f>(D615/D612)*AK90</f>
        <v>0</v>
      </c>
      <c r="E702" s="219">
        <f>(E623/E612)*SUM(C702:D702)</f>
        <v>291450.58403055929</v>
      </c>
      <c r="F702" s="219">
        <f>(F624/F612)*AK64</f>
        <v>8.9579824933543577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20481.909133326892</v>
      </c>
      <c r="L702" s="217">
        <f>(L647/L612)*AK94</f>
        <v>0</v>
      </c>
      <c r="M702" s="202">
        <f t="shared" si="0"/>
        <v>311941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321442.75000000006</v>
      </c>
      <c r="D703" s="217">
        <f>(D615/D612)*AL90</f>
        <v>0</v>
      </c>
      <c r="E703" s="219">
        <f>(E623/E612)*SUM(C703:D703)</f>
        <v>143293.14965666892</v>
      </c>
      <c r="F703" s="219">
        <f>(F624/F612)*AL64</f>
        <v>30.610685486924183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10640.31772981902</v>
      </c>
      <c r="L703" s="217">
        <f>(L647/L612)*AL94</f>
        <v>0</v>
      </c>
      <c r="M703" s="202">
        <f t="shared" si="0"/>
        <v>153964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631303.42000000004</v>
      </c>
      <c r="D705" s="217">
        <f>(D615/D612)*AN90</f>
        <v>0</v>
      </c>
      <c r="E705" s="219">
        <f>(E623/E612)*SUM(C705:D705)</f>
        <v>281423.22525808064</v>
      </c>
      <c r="F705" s="219">
        <f>(F624/F612)*AN64</f>
        <v>915.18800835925219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8528.2351730914179</v>
      </c>
      <c r="L705" s="217">
        <f>(L647/L612)*AN94</f>
        <v>0</v>
      </c>
      <c r="M705" s="202">
        <f t="shared" si="0"/>
        <v>290867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3757485.9399999995</v>
      </c>
      <c r="D713" s="217">
        <f>(D615/D612)*AV90</f>
        <v>264566.45859801007</v>
      </c>
      <c r="E713" s="219">
        <f>(E623/E612)*SUM(C713:D713)</f>
        <v>1792955.5302748894</v>
      </c>
      <c r="F713" s="219">
        <f>(F624/F612)*AV64</f>
        <v>9981.4963869023832</v>
      </c>
      <c r="G713" s="217">
        <f>(G625/G612)*AV91</f>
        <v>0</v>
      </c>
      <c r="H713" s="219">
        <f>(H628/H612)*AV60</f>
        <v>0</v>
      </c>
      <c r="I713" s="217">
        <f>(I629/I612)*AV92</f>
        <v>2558536.1227258495</v>
      </c>
      <c r="J713" s="217">
        <f>(J630/J612)*AV93</f>
        <v>24292.378654379911</v>
      </c>
      <c r="K713" s="217">
        <f>(K644/K612)*AV89</f>
        <v>113383.57257828757</v>
      </c>
      <c r="L713" s="217">
        <f>(L647/L612)*AV94</f>
        <v>179927.91514506107</v>
      </c>
      <c r="M713" s="202">
        <f t="shared" si="0"/>
        <v>4943643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500507296.80000007</v>
      </c>
      <c r="D715" s="202">
        <f>SUM(D616:D647)+SUM(D668:D713)</f>
        <v>9638827.0499999989</v>
      </c>
      <c r="E715" s="202">
        <f>SUM(E624:E647)+SUM(E668:E713)</f>
        <v>154322631.49371716</v>
      </c>
      <c r="F715" s="202">
        <f>SUM(F625:F648)+SUM(F668:F713)</f>
        <v>2698082.9956462826</v>
      </c>
      <c r="G715" s="202">
        <f>SUM(G626:G647)+SUM(G668:G713)</f>
        <v>6193154.7436239943</v>
      </c>
      <c r="H715" s="202">
        <f>SUM(H629:H647)+SUM(H668:H713)</f>
        <v>0</v>
      </c>
      <c r="I715" s="202">
        <f>SUM(I630:I647)+SUM(I668:I713)</f>
        <v>6930380.4761225153</v>
      </c>
      <c r="J715" s="202">
        <f>SUM(J631:J647)+SUM(J668:J713)</f>
        <v>2589265.3108675568</v>
      </c>
      <c r="K715" s="202">
        <f>SUM(K668:K713)</f>
        <v>8952885.1281562969</v>
      </c>
      <c r="L715" s="202">
        <f>SUM(L668:L713)</f>
        <v>11841401.588730235</v>
      </c>
      <c r="M715" s="202">
        <f>SUM(M668:M713)</f>
        <v>187379775</v>
      </c>
      <c r="N715" s="211" t="s">
        <v>693</v>
      </c>
    </row>
    <row r="716" spans="1:14" s="202" customFormat="1" ht="12.6" customHeight="1" x14ac:dyDescent="0.2">
      <c r="C716" s="214">
        <f>CE85</f>
        <v>500507296.79999995</v>
      </c>
      <c r="D716" s="202">
        <f>D615</f>
        <v>9638827.0499999989</v>
      </c>
      <c r="E716" s="202">
        <f>E623</f>
        <v>154322631.4937171</v>
      </c>
      <c r="F716" s="202">
        <f>F624</f>
        <v>2698082.9956462821</v>
      </c>
      <c r="G716" s="202">
        <f>G625</f>
        <v>6193154.7436239943</v>
      </c>
      <c r="H716" s="202">
        <f>H628</f>
        <v>0</v>
      </c>
      <c r="I716" s="202">
        <f>I629</f>
        <v>6930380.4761225134</v>
      </c>
      <c r="J716" s="202">
        <f>J630</f>
        <v>2589265.3108675573</v>
      </c>
      <c r="K716" s="202">
        <f>K644</f>
        <v>8952885.128156295</v>
      </c>
      <c r="L716" s="202">
        <f>L647</f>
        <v>11841401.588730235</v>
      </c>
      <c r="M716" s="202">
        <f>C648</f>
        <v>187379775.55000007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037</v>
      </c>
      <c r="C2" s="11" t="str">
        <f>SUBSTITUTE(LEFT(data!C98,49),",","")</f>
        <v>Deaconess Hospital - MultiCare Health Systems</v>
      </c>
      <c r="D2" s="11" t="str">
        <f>LEFT(data!C99, 49)</f>
        <v>PO Box 248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99210</v>
      </c>
      <c r="H2" s="11" t="str">
        <f>LEFT(data!C103, 100)</f>
        <v>Spokane</v>
      </c>
      <c r="I2" s="11" t="str">
        <f>LEFT(data!C104, 49)</f>
        <v/>
      </c>
      <c r="J2" s="11" t="str">
        <f>LEFT(data!C105, 49)</f>
        <v>Michele Forgues Lackie</v>
      </c>
      <c r="K2" s="11" t="str">
        <f>LEFT(data!C107, 49)</f>
        <v>509-458-5800</v>
      </c>
      <c r="L2" s="11" t="str">
        <f>LEFT(data!C108, 49)</f>
        <v>509-473-7306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037</v>
      </c>
      <c r="B2" s="200" t="str">
        <f>RIGHT(data!C96,4)</f>
        <v>2024</v>
      </c>
      <c r="C2" s="12" t="s">
        <v>1163</v>
      </c>
      <c r="D2" s="199">
        <f>ROUND(N(data!C181),0)</f>
        <v>12024843</v>
      </c>
      <c r="E2" s="199">
        <f>ROUND(N(data!C182),0)</f>
        <v>-1236</v>
      </c>
      <c r="F2" s="199">
        <f>ROUND(N(data!C183),0)</f>
        <v>0</v>
      </c>
      <c r="G2" s="199">
        <f>ROUND(N(data!C184),0)</f>
        <v>16718533</v>
      </c>
      <c r="H2" s="199">
        <f>ROUND(N(data!C185),0)</f>
        <v>0</v>
      </c>
      <c r="I2" s="199">
        <f>ROUND(N(data!C186),0)</f>
        <v>0</v>
      </c>
      <c r="J2" s="199">
        <f>ROUND(N(data!C187)+N(data!C188),0)</f>
        <v>6575128</v>
      </c>
      <c r="K2" s="199">
        <f>ROUND(N(data!C191),0)</f>
        <v>955405</v>
      </c>
      <c r="L2" s="199">
        <f>ROUND(N(data!C192),0)</f>
        <v>2049445</v>
      </c>
      <c r="M2" s="199">
        <f>ROUND(N(data!C195),0)</f>
        <v>4953500</v>
      </c>
      <c r="N2" s="199">
        <f>ROUND(N(data!C196),0)</f>
        <v>0</v>
      </c>
      <c r="O2" s="199">
        <f>ROUND(N(data!C199),0)</f>
        <v>242244</v>
      </c>
      <c r="P2" s="199">
        <f>ROUND(N(data!C200),0)</f>
        <v>2962265</v>
      </c>
      <c r="Q2" s="199">
        <f>ROUND(N(data!C201),0)</f>
        <v>440309</v>
      </c>
      <c r="R2" s="199">
        <f>ROUND(N(data!C204),0)</f>
        <v>0</v>
      </c>
      <c r="S2" s="199">
        <f>ROUND(N(data!C205),0)</f>
        <v>6732522</v>
      </c>
      <c r="T2" s="199">
        <f>ROUND(N(data!B211),0)</f>
        <v>28714499</v>
      </c>
      <c r="U2" s="199">
        <f>ROUND(N(data!C211),0)</f>
        <v>0</v>
      </c>
      <c r="V2" s="199">
        <f>ROUND(N(data!D211),0)</f>
        <v>159259</v>
      </c>
      <c r="W2" s="199">
        <f>ROUND(N(data!B212),0)</f>
        <v>1084671</v>
      </c>
      <c r="X2" s="199">
        <f>ROUND(N(data!C212),0)</f>
        <v>0</v>
      </c>
      <c r="Y2" s="199">
        <f>ROUND(N(data!D212),0)</f>
        <v>0</v>
      </c>
      <c r="Z2" s="199">
        <f>ROUND(N(data!B213),0)</f>
        <v>137019783</v>
      </c>
      <c r="AA2" s="199">
        <f>ROUND(N(data!C213),0)</f>
        <v>5140644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5518644</v>
      </c>
      <c r="AG2" s="199">
        <f>ROUND(N(data!C215),0)</f>
        <v>17504</v>
      </c>
      <c r="AH2" s="199">
        <f>ROUND(N(data!D215),0)</f>
        <v>0</v>
      </c>
      <c r="AI2" s="199">
        <f>ROUND(N(data!B216),0)</f>
        <v>83170861</v>
      </c>
      <c r="AJ2" s="199">
        <f>ROUND(N(data!C216),0)</f>
        <v>7080537</v>
      </c>
      <c r="AK2" s="199">
        <f>ROUND(N(data!D216),0)</f>
        <v>101050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354600</v>
      </c>
      <c r="AP2" s="199">
        <f>ROUND(N(data!C218),0)</f>
        <v>0</v>
      </c>
      <c r="AQ2" s="199">
        <f>ROUND(N(data!D218),0)</f>
        <v>0</v>
      </c>
      <c r="AR2" s="199">
        <f>ROUND(N(data!B219),0)</f>
        <v>1669925</v>
      </c>
      <c r="AS2" s="199">
        <f>ROUND(N(data!C219),0)</f>
        <v>15476620</v>
      </c>
      <c r="AT2" s="199">
        <f>ROUND(N(data!D219),0)</f>
        <v>10307794</v>
      </c>
      <c r="AU2" s="199">
        <v>0</v>
      </c>
      <c r="AV2" s="199">
        <v>0</v>
      </c>
      <c r="AW2" s="199">
        <v>0</v>
      </c>
      <c r="AX2" s="199">
        <f>ROUND(N(data!B225),0)</f>
        <v>551283</v>
      </c>
      <c r="AY2" s="199">
        <f>ROUND(N(data!C225),0)</f>
        <v>75501</v>
      </c>
      <c r="AZ2" s="199">
        <f>ROUND(N(data!D225),0)</f>
        <v>0</v>
      </c>
      <c r="BA2" s="199">
        <f>ROUND(N(data!B226),0)</f>
        <v>31808763</v>
      </c>
      <c r="BB2" s="199">
        <f>ROUND(N(data!C226),0)</f>
        <v>4332614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1844682</v>
      </c>
      <c r="BH2" s="199">
        <f>ROUND(N(data!C228),0)</f>
        <v>444812</v>
      </c>
      <c r="BI2" s="199">
        <f>ROUND(N(data!D228),0)</f>
        <v>0</v>
      </c>
      <c r="BJ2" s="199">
        <f>ROUND(N(data!B229),0)</f>
        <v>51011322</v>
      </c>
      <c r="BK2" s="199">
        <f>ROUND(N(data!C229),0)</f>
        <v>6514861</v>
      </c>
      <c r="BL2" s="199">
        <f>ROUND(N(data!D229),0)</f>
        <v>97787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297483</v>
      </c>
      <c r="BQ2" s="199">
        <f>ROUND(N(data!C231),0)</f>
        <v>24242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847315471</v>
      </c>
      <c r="BW2" s="199">
        <f>ROUND(N(data!C240),0)</f>
        <v>330065838</v>
      </c>
      <c r="BX2" s="199">
        <f>ROUND(N(data!C241),0)</f>
        <v>13302621</v>
      </c>
      <c r="BY2" s="199">
        <f>ROUND(N(data!C242),0)</f>
        <v>91407518</v>
      </c>
      <c r="BZ2" s="199">
        <f>ROUND(N(data!C243),0)</f>
        <v>0</v>
      </c>
      <c r="CA2" s="199">
        <f>ROUND(N(data!C244),0)</f>
        <v>390200131</v>
      </c>
      <c r="CB2" s="199">
        <f>ROUND(N(data!C247),0)</f>
        <v>7679</v>
      </c>
      <c r="CC2" s="199">
        <f>ROUND(N(data!C249),0)</f>
        <v>6450288</v>
      </c>
      <c r="CD2" s="199">
        <f>ROUND(N(data!C250),0)</f>
        <v>15388276</v>
      </c>
      <c r="CE2" s="199">
        <f>ROUND(N(data!C254)+N(data!C255),0)</f>
        <v>10787107</v>
      </c>
      <c r="CF2" s="199">
        <f>ROUND(N(data!D237),0)</f>
        <v>10129311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037</v>
      </c>
      <c r="B2" s="12" t="str">
        <f>RIGHT(data!C96,4)</f>
        <v>2024</v>
      </c>
      <c r="C2" s="12" t="s">
        <v>1163</v>
      </c>
      <c r="D2" s="198">
        <f>ROUND(N(data!C127),0)</f>
        <v>11443</v>
      </c>
      <c r="E2" s="198">
        <f>ROUND(N(data!C128),0)</f>
        <v>0</v>
      </c>
      <c r="F2" s="198">
        <f>ROUND(N(data!C129),0)</f>
        <v>0</v>
      </c>
      <c r="G2" s="198">
        <f>ROUND(N(data!C130),0)</f>
        <v>1684</v>
      </c>
      <c r="H2" s="198">
        <f>ROUND(N(data!D127),0)</f>
        <v>55737</v>
      </c>
      <c r="I2" s="198">
        <f>ROUND(N(data!D128),0)</f>
        <v>0</v>
      </c>
      <c r="J2" s="198">
        <f>ROUND(N(data!D129),0)</f>
        <v>0</v>
      </c>
      <c r="K2" s="198">
        <f>ROUND(N(data!D130),0)</f>
        <v>2141</v>
      </c>
      <c r="L2" s="198">
        <f>ROUND(N(data!C132),0)</f>
        <v>66</v>
      </c>
      <c r="M2" s="198">
        <f>ROUND(N(data!C133),0)</f>
        <v>124</v>
      </c>
      <c r="N2" s="198">
        <f>ROUND(N(data!C134),0)</f>
        <v>34</v>
      </c>
      <c r="O2" s="198">
        <f>ROUND(N(data!C135),0)</f>
        <v>0</v>
      </c>
      <c r="P2" s="198">
        <f>ROUND(N(data!C136),0)</f>
        <v>54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72</v>
      </c>
      <c r="W2" s="198">
        <f>ROUND(N(data!C144),0)</f>
        <v>412</v>
      </c>
      <c r="X2" s="198">
        <f>ROUND(N(data!C145),0)</f>
        <v>0</v>
      </c>
      <c r="Y2" s="198">
        <f>ROUND(N(data!B154),0)</f>
        <v>5761</v>
      </c>
      <c r="Z2" s="198">
        <f>ROUND(N(data!B155),0)</f>
        <v>28060</v>
      </c>
      <c r="AA2" s="198">
        <f>ROUND(N(data!B156),0)</f>
        <v>15846</v>
      </c>
      <c r="AB2" s="198">
        <f>ROUND(N(data!B157),0)</f>
        <v>504224869</v>
      </c>
      <c r="AC2" s="198">
        <f>ROUND(N(data!B158),0)</f>
        <v>622864931</v>
      </c>
      <c r="AD2" s="198">
        <f>ROUND(N(data!C154),0)</f>
        <v>2244</v>
      </c>
      <c r="AE2" s="198">
        <f>ROUND(N(data!C155),0)</f>
        <v>10930</v>
      </c>
      <c r="AF2" s="198">
        <f>ROUND(N(data!C156),0)</f>
        <v>6019</v>
      </c>
      <c r="AG2" s="198">
        <f>ROUND(N(data!C157),0)</f>
        <v>191408015</v>
      </c>
      <c r="AH2" s="198">
        <f>ROUND(N(data!C158),0)</f>
        <v>247948300</v>
      </c>
      <c r="AI2" s="198">
        <f>ROUND(N(data!D154),0)</f>
        <v>3438</v>
      </c>
      <c r="AJ2" s="198">
        <f>ROUND(N(data!D155),0)</f>
        <v>16747</v>
      </c>
      <c r="AK2" s="198">
        <f>ROUND(N(data!D156),0)</f>
        <v>12583</v>
      </c>
      <c r="AL2" s="198">
        <f>ROUND(N(data!D157),0)</f>
        <v>248293444</v>
      </c>
      <c r="AM2" s="198">
        <f>ROUND(N(data!D158),0)</f>
        <v>433024228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037</v>
      </c>
      <c r="B2" s="200" t="str">
        <f>RIGHT(data!C96,4)</f>
        <v>2024</v>
      </c>
      <c r="C2" s="12" t="s">
        <v>1163</v>
      </c>
      <c r="D2" s="198">
        <f>ROUND(N(data!C266),0)</f>
        <v>0</v>
      </c>
      <c r="E2" s="198">
        <f>ROUND(N(data!C267),0)</f>
        <v>0</v>
      </c>
      <c r="F2" s="198">
        <f>ROUND(N(data!C268),0)</f>
        <v>280291564</v>
      </c>
      <c r="G2" s="198">
        <f>ROUND(N(data!C269),0)</f>
        <v>201350873</v>
      </c>
      <c r="H2" s="198">
        <f>ROUND(N(data!C270),0)</f>
        <v>0</v>
      </c>
      <c r="I2" s="198">
        <f>ROUND(N(data!C271),0)</f>
        <v>640586</v>
      </c>
      <c r="J2" s="198">
        <f>ROUND(N(data!C272),0)</f>
        <v>0</v>
      </c>
      <c r="K2" s="198">
        <f>ROUND(N(data!C273),0)</f>
        <v>9578125</v>
      </c>
      <c r="L2" s="198">
        <f>ROUND(N(data!C274),0)</f>
        <v>2691284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28555240</v>
      </c>
      <c r="R2" s="198">
        <f>ROUND(N(data!C284),0)</f>
        <v>1084671</v>
      </c>
      <c r="S2" s="198">
        <f>ROUND(N(data!C285),0)</f>
        <v>142160427</v>
      </c>
      <c r="T2" s="198">
        <f>ROUND(N(data!C286),0)</f>
        <v>0</v>
      </c>
      <c r="U2" s="198">
        <f>ROUND(N(data!C287),0)</f>
        <v>0</v>
      </c>
      <c r="V2" s="198">
        <f>ROUND(N(data!C288),0)</f>
        <v>97727540</v>
      </c>
      <c r="W2" s="198">
        <f>ROUND(N(data!C289),0)</f>
        <v>354600</v>
      </c>
      <c r="X2" s="198">
        <f>ROUND(N(data!C290),0)</f>
        <v>4797706</v>
      </c>
      <c r="Y2" s="198">
        <f>ROUND(N(data!C291),0)</f>
        <v>0</v>
      </c>
      <c r="Z2" s="198">
        <f>ROUND(N(data!C292),0)</f>
        <v>96807776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26974926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27031484</v>
      </c>
      <c r="AK2" s="198">
        <f>ROUND(N(data!C316),0)</f>
        <v>139105641</v>
      </c>
      <c r="AL2" s="198">
        <f>ROUND(N(data!C317),0)</f>
        <v>0</v>
      </c>
      <c r="AM2" s="198">
        <f>ROUND(N(data!C318),0)</f>
        <v>0</v>
      </c>
      <c r="AN2" s="198">
        <f>ROUND(N(data!C319),0)</f>
        <v>66102</v>
      </c>
      <c r="AO2" s="198">
        <f>ROUND(N(data!C320),0)</f>
        <v>800000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266170</v>
      </c>
      <c r="BD2" s="198">
        <f>ROUND(N(data!C339),0)</f>
        <v>0</v>
      </c>
      <c r="BE2" s="198">
        <f>ROUND(N(data!C343),0)</f>
        <v>129428623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1823</v>
      </c>
      <c r="BL2" s="198">
        <f>ROUND(N(data!C358),0)</f>
        <v>943926327</v>
      </c>
      <c r="BM2" s="198">
        <f>ROUND(N(data!C359),0)</f>
        <v>1303837459</v>
      </c>
      <c r="BN2" s="198">
        <f>ROUND(N(data!C363),0)</f>
        <v>1672291579</v>
      </c>
      <c r="BO2" s="198">
        <f>ROUND(N(data!C364),0)</f>
        <v>21838564</v>
      </c>
      <c r="BP2" s="198">
        <f>ROUND(N(data!C365),0)</f>
        <v>10787107</v>
      </c>
      <c r="BQ2" s="198">
        <f>ROUND(N(data!D381),0)</f>
        <v>19714425</v>
      </c>
      <c r="BR2" s="198">
        <f>ROUND(N(data!C370),0)</f>
        <v>0</v>
      </c>
      <c r="BS2" s="198">
        <f>ROUND(N(data!C371),0)</f>
        <v>436921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16207541</v>
      </c>
      <c r="BZ2" s="198">
        <f>ROUND(N(data!C378),0)</f>
        <v>472639</v>
      </c>
      <c r="CA2" s="198">
        <f>ROUND(N(data!C379),0)</f>
        <v>10653</v>
      </c>
      <c r="CB2" s="198">
        <f>ROUND(N(data!C380),0)</f>
        <v>2586671</v>
      </c>
      <c r="CC2" s="198">
        <f>ROUND(N(data!C382),0)</f>
        <v>0</v>
      </c>
      <c r="CD2" s="198">
        <f>ROUND(N(data!C389),0)</f>
        <v>177502003</v>
      </c>
      <c r="CE2" s="198">
        <f>ROUND(N(data!C390),0)</f>
        <v>35317268</v>
      </c>
      <c r="CF2" s="198">
        <f>ROUND(N(data!C391),0)</f>
        <v>20502244</v>
      </c>
      <c r="CG2" s="198">
        <f>ROUND(N(data!C392),0)</f>
        <v>121587641</v>
      </c>
      <c r="CH2" s="198">
        <f>ROUND(N(data!C393),0)</f>
        <v>0</v>
      </c>
      <c r="CI2" s="198">
        <f>ROUND(N(data!C394),0)</f>
        <v>113956877</v>
      </c>
      <c r="CJ2" s="198">
        <f>ROUND(N(data!C395),0)</f>
        <v>11734834</v>
      </c>
      <c r="CK2" s="198">
        <f>ROUND(N(data!C396),0)</f>
        <v>3004850</v>
      </c>
      <c r="CL2" s="198">
        <f>ROUND(N(data!C397),0)</f>
        <v>0</v>
      </c>
      <c r="CM2" s="198">
        <f>ROUND(N(data!C398),0)</f>
        <v>0</v>
      </c>
      <c r="CN2" s="198">
        <f>ROUND(N(data!C399),0)</f>
        <v>6732522</v>
      </c>
      <c r="CO2" s="198">
        <f>ROUND(N(data!C362),0)</f>
        <v>10129311</v>
      </c>
      <c r="CP2" s="198">
        <f>ROUND(N(data!D415),0)</f>
        <v>110035766</v>
      </c>
      <c r="CQ2" s="52">
        <f>ROUND(N(data!C401),0)</f>
        <v>1173543</v>
      </c>
      <c r="CR2" s="52">
        <f>ROUND(N(data!C402),0)</f>
        <v>12678057</v>
      </c>
      <c r="CS2" s="52">
        <f>ROUND(N(data!C403),0)</f>
        <v>583906</v>
      </c>
      <c r="CT2" s="52">
        <f>ROUND(N(data!C404),0)</f>
        <v>4953500</v>
      </c>
      <c r="CU2" s="52">
        <f>ROUND(N(data!C405),0)</f>
        <v>1754913</v>
      </c>
      <c r="CV2" s="52">
        <f>ROUND(N(data!C406),0)</f>
        <v>73912</v>
      </c>
      <c r="CW2" s="52">
        <f>ROUND(N(data!C407),0)</f>
        <v>0</v>
      </c>
      <c r="CX2" s="52">
        <f>ROUND(N(data!C408),0)</f>
        <v>3584887</v>
      </c>
      <c r="CY2" s="52">
        <f>ROUND(N(data!C409),0)</f>
        <v>56584913</v>
      </c>
      <c r="CZ2" s="52">
        <f>ROUND(N(data!C410),0)</f>
        <v>11624</v>
      </c>
      <c r="DA2" s="52">
        <f>ROUND(N(data!C411),0)</f>
        <v>205845</v>
      </c>
      <c r="DB2" s="52">
        <f>ROUND(N(data!C412),0)</f>
        <v>3402575</v>
      </c>
      <c r="DC2" s="52">
        <f>ROUND(N(data!C413),0)</f>
        <v>3337146</v>
      </c>
      <c r="DD2" s="52">
        <f>ROUND(N(data!C414),0)</f>
        <v>21690945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J3vOzzQy1O+f5IC6yAMJnS5zzyKN8nKFKrCezK9IZC4ZwIDSFndbV0hwfETXXMv6ofv/zwKNmebAsEpbk2LCiw==" saltValue="q1+pklOrkSWu2MDm9e0Ju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037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13966</v>
      </c>
      <c r="F2" s="271">
        <f>ROUND(N(data!C60), 2)</f>
        <v>132</v>
      </c>
      <c r="G2" s="198">
        <f>ROUND(N(data!C61), 0)</f>
        <v>15170448</v>
      </c>
      <c r="H2" s="198">
        <f>ROUND(N(data!C62), 0)</f>
        <v>2786419</v>
      </c>
      <c r="I2" s="198">
        <f>ROUND(N(data!C63), 0)</f>
        <v>280563</v>
      </c>
      <c r="J2" s="198">
        <f>ROUND(N(data!C64), 0)</f>
        <v>1914429</v>
      </c>
      <c r="K2" s="198">
        <f>ROUND(N(data!C65), 0)</f>
        <v>0</v>
      </c>
      <c r="L2" s="198">
        <f>ROUND(N(data!C66), 0)</f>
        <v>11197465</v>
      </c>
      <c r="M2" s="198">
        <f>ROUND(N(data!C67), 0)</f>
        <v>385014</v>
      </c>
      <c r="N2" s="198">
        <f>ROUND(N(data!C68), 0)</f>
        <v>38865</v>
      </c>
      <c r="O2" s="198">
        <f>ROUND(N(data!C69), 0)</f>
        <v>1077890</v>
      </c>
      <c r="P2" s="198">
        <f>ROUND(N(data!C70), 0)</f>
        <v>0</v>
      </c>
      <c r="Q2" s="198">
        <f>ROUND(N(data!C71), 0)</f>
        <v>337148</v>
      </c>
      <c r="R2" s="198">
        <f>ROUND(N(data!C72), 0)</f>
        <v>12167</v>
      </c>
      <c r="S2" s="198">
        <f>ROUND(N(data!C73), 0)</f>
        <v>228430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34967</v>
      </c>
      <c r="X2" s="198">
        <f>ROUND(N(data!C78), 0)</f>
        <v>434606</v>
      </c>
      <c r="Y2" s="198">
        <f>ROUND(N(data!C79), 0)</f>
        <v>0</v>
      </c>
      <c r="Z2" s="198">
        <f>ROUND(N(data!C80), 0)</f>
        <v>15797</v>
      </c>
      <c r="AA2" s="198">
        <f>ROUND(N(data!C81), 0)</f>
        <v>0</v>
      </c>
      <c r="AB2" s="198">
        <f>ROUND(N(data!C82), 0)</f>
        <v>0</v>
      </c>
      <c r="AC2" s="198">
        <f>ROUND(N(data!C83), 0)</f>
        <v>14776</v>
      </c>
      <c r="AD2" s="198">
        <f>ROUND(N(data!C84), 0)</f>
        <v>523</v>
      </c>
      <c r="AE2" s="198">
        <f>ROUND(N(data!C89), 0)</f>
        <v>68140274</v>
      </c>
      <c r="AF2" s="198">
        <f>ROUND(N(data!C87), 0)</f>
        <v>68021209</v>
      </c>
      <c r="AG2" s="198">
        <f>ROUND(N(data!C90), 0)</f>
        <v>35952</v>
      </c>
      <c r="AH2" s="198">
        <f>ROUND(N(data!C91), 0)</f>
        <v>4286</v>
      </c>
      <c r="AI2" s="198">
        <f>ROUND(N(data!C92), 0)</f>
        <v>7859</v>
      </c>
      <c r="AJ2" s="198">
        <f>ROUND(N(data!C93), 0)</f>
        <v>82048</v>
      </c>
      <c r="AK2" s="271">
        <f>ROUND(N(data!C94), 2)</f>
        <v>115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037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20729</v>
      </c>
      <c r="F3" s="271">
        <f>ROUND(N(data!D60), 2)</f>
        <v>230</v>
      </c>
      <c r="G3" s="198">
        <f>ROUND(N(data!D61), 0)</f>
        <v>29125079</v>
      </c>
      <c r="H3" s="198">
        <f>ROUND(N(data!D62), 0)</f>
        <v>5162808</v>
      </c>
      <c r="I3" s="198">
        <f>ROUND(N(data!D63), 0)</f>
        <v>1803388</v>
      </c>
      <c r="J3" s="198">
        <f>ROUND(N(data!D64), 0)</f>
        <v>29821658</v>
      </c>
      <c r="K3" s="198">
        <f>ROUND(N(data!D65), 0)</f>
        <v>0</v>
      </c>
      <c r="L3" s="198">
        <f>ROUND(N(data!D66), 0)</f>
        <v>23332278</v>
      </c>
      <c r="M3" s="198">
        <f>ROUND(N(data!D67), 0)</f>
        <v>937281</v>
      </c>
      <c r="N3" s="198">
        <f>ROUND(N(data!D68), 0)</f>
        <v>42614</v>
      </c>
      <c r="O3" s="198">
        <f>ROUND(N(data!D69), 0)</f>
        <v>4524005</v>
      </c>
      <c r="P3" s="198">
        <f>ROUND(N(data!D70), 0)</f>
        <v>0</v>
      </c>
      <c r="Q3" s="198">
        <f>ROUND(N(data!D71), 0)</f>
        <v>1921834</v>
      </c>
      <c r="R3" s="198">
        <f>ROUND(N(data!D72), 0)</f>
        <v>66336</v>
      </c>
      <c r="S3" s="198">
        <f>ROUND(N(data!D73), 0)</f>
        <v>686975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192229</v>
      </c>
      <c r="X3" s="198">
        <f>ROUND(N(data!D78), 0)</f>
        <v>1457048</v>
      </c>
      <c r="Y3" s="198">
        <f>ROUND(N(data!D79), 0)</f>
        <v>11217</v>
      </c>
      <c r="Z3" s="198">
        <f>ROUND(N(data!D80), 0)</f>
        <v>18950</v>
      </c>
      <c r="AA3" s="198">
        <f>ROUND(N(data!D81), 0)</f>
        <v>0</v>
      </c>
      <c r="AB3" s="198">
        <f>ROUND(N(data!D82), 0)</f>
        <v>0</v>
      </c>
      <c r="AC3" s="198">
        <f>ROUND(N(data!D83), 0)</f>
        <v>169416</v>
      </c>
      <c r="AD3" s="198">
        <f>ROUND(N(data!D84), 0)</f>
        <v>5040</v>
      </c>
      <c r="AE3" s="198">
        <f>ROUND(N(data!D89), 0)</f>
        <v>400627720</v>
      </c>
      <c r="AF3" s="198">
        <f>ROUND(N(data!D87), 0)</f>
        <v>189763053</v>
      </c>
      <c r="AG3" s="198">
        <f>ROUND(N(data!D90), 0)</f>
        <v>40196</v>
      </c>
      <c r="AH3" s="198">
        <f>ROUND(N(data!D91), 0)</f>
        <v>44808</v>
      </c>
      <c r="AI3" s="198">
        <f>ROUND(N(data!D92), 0)</f>
        <v>1751</v>
      </c>
      <c r="AJ3" s="198">
        <f>ROUND(N(data!D93), 0)</f>
        <v>229135</v>
      </c>
      <c r="AK3" s="271">
        <f>ROUND(N(data!D94), 2)</f>
        <v>104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037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16686</v>
      </c>
      <c r="F4" s="271">
        <f>ROUND(N(data!E60), 2)</f>
        <v>74</v>
      </c>
      <c r="G4" s="198">
        <f>ROUND(N(data!E61), 0)</f>
        <v>7575606</v>
      </c>
      <c r="H4" s="198">
        <f>ROUND(N(data!E62), 0)</f>
        <v>1535631</v>
      </c>
      <c r="I4" s="198">
        <f>ROUND(N(data!E63), 0)</f>
        <v>0</v>
      </c>
      <c r="J4" s="198">
        <f>ROUND(N(data!E64), 0)</f>
        <v>812270</v>
      </c>
      <c r="K4" s="198">
        <f>ROUND(N(data!E65), 0)</f>
        <v>0</v>
      </c>
      <c r="L4" s="198">
        <f>ROUND(N(data!E66), 0)</f>
        <v>6452736</v>
      </c>
      <c r="M4" s="198">
        <f>ROUND(N(data!E67), 0)</f>
        <v>212641</v>
      </c>
      <c r="N4" s="198">
        <f>ROUND(N(data!E68), 0)</f>
        <v>37101</v>
      </c>
      <c r="O4" s="198">
        <f>ROUND(N(data!E69), 0)</f>
        <v>1963556</v>
      </c>
      <c r="P4" s="198">
        <f>ROUND(N(data!E70), 0)</f>
        <v>0</v>
      </c>
      <c r="Q4" s="198">
        <f>ROUND(N(data!E71), 0)</f>
        <v>1514763</v>
      </c>
      <c r="R4" s="198">
        <f>ROUND(N(data!E72), 0)</f>
        <v>748</v>
      </c>
      <c r="S4" s="198">
        <f>ROUND(N(data!E73), 0)</f>
        <v>112032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4584</v>
      </c>
      <c r="X4" s="198">
        <f>ROUND(N(data!E78), 0)</f>
        <v>208746</v>
      </c>
      <c r="Y4" s="198">
        <f>ROUND(N(data!E79), 0)</f>
        <v>0</v>
      </c>
      <c r="Z4" s="198">
        <f>ROUND(N(data!E80), 0)</f>
        <v>4710</v>
      </c>
      <c r="AA4" s="198">
        <f>ROUND(N(data!E81), 0)</f>
        <v>0</v>
      </c>
      <c r="AB4" s="198">
        <f>ROUND(N(data!E82), 0)</f>
        <v>0</v>
      </c>
      <c r="AC4" s="198">
        <f>ROUND(N(data!E83), 0)</f>
        <v>117973</v>
      </c>
      <c r="AD4" s="198">
        <f>ROUND(N(data!E84), 0)</f>
        <v>451</v>
      </c>
      <c r="AE4" s="198">
        <f>ROUND(N(data!E89), 0)</f>
        <v>32912740</v>
      </c>
      <c r="AF4" s="198">
        <f>ROUND(N(data!E87), 0)</f>
        <v>23134617</v>
      </c>
      <c r="AG4" s="198">
        <f>ROUND(N(data!E90), 0)</f>
        <v>18077</v>
      </c>
      <c r="AH4" s="198">
        <f>ROUND(N(data!E91), 0)</f>
        <v>58351</v>
      </c>
      <c r="AI4" s="198">
        <f>ROUND(N(data!E92), 0)</f>
        <v>20554</v>
      </c>
      <c r="AJ4" s="198">
        <f>ROUND(N(data!E93), 0)</f>
        <v>412347</v>
      </c>
      <c r="AK4" s="271">
        <f>ROUND(N(data!E94), 2)</f>
        <v>41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037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4148</v>
      </c>
      <c r="F5" s="271">
        <f>ROUND(N(data!F60), 2)</f>
        <v>43</v>
      </c>
      <c r="G5" s="198">
        <f>ROUND(N(data!F61), 0)</f>
        <v>3165094</v>
      </c>
      <c r="H5" s="198">
        <f>ROUND(N(data!F62), 0)</f>
        <v>635293</v>
      </c>
      <c r="I5" s="198">
        <f>ROUND(N(data!F63), 0)</f>
        <v>26000</v>
      </c>
      <c r="J5" s="198">
        <f>ROUND(N(data!F64), 0)</f>
        <v>271823</v>
      </c>
      <c r="K5" s="198">
        <f>ROUND(N(data!F65), 0)</f>
        <v>0</v>
      </c>
      <c r="L5" s="198">
        <f>ROUND(N(data!F66), 0)</f>
        <v>2465832</v>
      </c>
      <c r="M5" s="198">
        <f>ROUND(N(data!F67), 0)</f>
        <v>12338</v>
      </c>
      <c r="N5" s="198">
        <f>ROUND(N(data!F68), 0)</f>
        <v>0</v>
      </c>
      <c r="O5" s="198">
        <f>ROUND(N(data!F69), 0)</f>
        <v>199488</v>
      </c>
      <c r="P5" s="198">
        <f>ROUND(N(data!F70), 0)</f>
        <v>0</v>
      </c>
      <c r="Q5" s="198">
        <f>ROUND(N(data!F71), 0)</f>
        <v>62450</v>
      </c>
      <c r="R5" s="198">
        <f>ROUND(N(data!F72), 0)</f>
        <v>5481</v>
      </c>
      <c r="S5" s="198">
        <f>ROUND(N(data!F73), 0)</f>
        <v>35000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8186</v>
      </c>
      <c r="X5" s="198">
        <f>ROUND(N(data!F78), 0)</f>
        <v>68651</v>
      </c>
      <c r="Y5" s="198">
        <f>ROUND(N(data!F79), 0)</f>
        <v>0</v>
      </c>
      <c r="Z5" s="198">
        <f>ROUND(N(data!F80), 0)</f>
        <v>5633</v>
      </c>
      <c r="AA5" s="198">
        <f>ROUND(N(data!F81), 0)</f>
        <v>0</v>
      </c>
      <c r="AB5" s="198">
        <f>ROUND(N(data!F82), 0)</f>
        <v>0</v>
      </c>
      <c r="AC5" s="198">
        <f>ROUND(N(data!F83), 0)</f>
        <v>14088</v>
      </c>
      <c r="AD5" s="198">
        <f>ROUND(N(data!F84), 0)</f>
        <v>34660</v>
      </c>
      <c r="AE5" s="198">
        <f>ROUND(N(data!F89), 0)</f>
        <v>13266342</v>
      </c>
      <c r="AF5" s="198">
        <f>ROUND(N(data!F87), 0)</f>
        <v>13018959</v>
      </c>
      <c r="AG5" s="198">
        <f>ROUND(N(data!F90), 0)</f>
        <v>19274</v>
      </c>
      <c r="AH5" s="198">
        <f>ROUND(N(data!F91), 0)</f>
        <v>7846</v>
      </c>
      <c r="AI5" s="198">
        <f>ROUND(N(data!F92), 0)</f>
        <v>0</v>
      </c>
      <c r="AJ5" s="198">
        <f>ROUND(N(data!F93), 0)</f>
        <v>28470</v>
      </c>
      <c r="AK5" s="271">
        <f>ROUND(N(data!F94), 2)</f>
        <v>35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037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037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0</v>
      </c>
      <c r="F7" s="271">
        <f>ROUND(N(data!H60), 2)</f>
        <v>1</v>
      </c>
      <c r="G7" s="198">
        <f>ROUND(N(data!H61), 0)</f>
        <v>368508</v>
      </c>
      <c r="H7" s="198">
        <f>ROUND(N(data!H62), 0)</f>
        <v>24895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49057</v>
      </c>
      <c r="M7" s="198">
        <f>ROUND(N(data!H67), 0)</f>
        <v>0</v>
      </c>
      <c r="N7" s="198">
        <f>ROUND(N(data!H68), 0)</f>
        <v>0</v>
      </c>
      <c r="O7" s="198">
        <f>ROUND(N(data!H69), 0)</f>
        <v>8327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7016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1311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037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037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2141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037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037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037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037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208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17218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037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1684</v>
      </c>
      <c r="F14" s="271">
        <f>ROUND(N(data!O60), 2)</f>
        <v>76</v>
      </c>
      <c r="G14" s="198">
        <f>ROUND(N(data!O61), 0)</f>
        <v>6278508</v>
      </c>
      <c r="H14" s="198">
        <f>ROUND(N(data!O62), 0)</f>
        <v>1246619</v>
      </c>
      <c r="I14" s="198">
        <f>ROUND(N(data!O63), 0)</f>
        <v>2104567</v>
      </c>
      <c r="J14" s="198">
        <f>ROUND(N(data!O64), 0)</f>
        <v>953286</v>
      </c>
      <c r="K14" s="198">
        <f>ROUND(N(data!O65), 0)</f>
        <v>0</v>
      </c>
      <c r="L14" s="198">
        <f>ROUND(N(data!O66), 0)</f>
        <v>3727856</v>
      </c>
      <c r="M14" s="198">
        <f>ROUND(N(data!O67), 0)</f>
        <v>225848</v>
      </c>
      <c r="N14" s="198">
        <f>ROUND(N(data!O68), 0)</f>
        <v>0</v>
      </c>
      <c r="O14" s="198">
        <f>ROUND(N(data!O69), 0)</f>
        <v>440656</v>
      </c>
      <c r="P14" s="198">
        <f>ROUND(N(data!O70), 0)</f>
        <v>0</v>
      </c>
      <c r="Q14" s="198">
        <f>ROUND(N(data!O71), 0)</f>
        <v>4087</v>
      </c>
      <c r="R14" s="198">
        <f>ROUND(N(data!O72), 0)</f>
        <v>46328</v>
      </c>
      <c r="S14" s="198">
        <f>ROUND(N(data!O73), 0)</f>
        <v>110475</v>
      </c>
      <c r="T14" s="198">
        <f>ROUND(N(data!O74), 0)</f>
        <v>166</v>
      </c>
      <c r="U14" s="198">
        <f>ROUND(N(data!O75), 0)</f>
        <v>0</v>
      </c>
      <c r="V14" s="198">
        <f>ROUND(N(data!O76), 0)</f>
        <v>0</v>
      </c>
      <c r="W14" s="198">
        <f>ROUND(N(data!O77), 0)</f>
        <v>44178</v>
      </c>
      <c r="X14" s="198">
        <f>ROUND(N(data!O78), 0)</f>
        <v>212030</v>
      </c>
      <c r="Y14" s="198">
        <f>ROUND(N(data!O79), 0)</f>
        <v>0</v>
      </c>
      <c r="Z14" s="198">
        <f>ROUND(N(data!O80), 0)</f>
        <v>11068</v>
      </c>
      <c r="AA14" s="198">
        <f>ROUND(N(data!O81), 0)</f>
        <v>0</v>
      </c>
      <c r="AB14" s="198">
        <f>ROUND(N(data!O82), 0)</f>
        <v>0</v>
      </c>
      <c r="AC14" s="198">
        <f>ROUND(N(data!O83), 0)</f>
        <v>12324</v>
      </c>
      <c r="AD14" s="198">
        <f>ROUND(N(data!O84), 0)</f>
        <v>5875</v>
      </c>
      <c r="AE14" s="198">
        <f>ROUND(N(data!O89), 0)</f>
        <v>30854761</v>
      </c>
      <c r="AF14" s="198">
        <f>ROUND(N(data!O87), 0)</f>
        <v>21340094</v>
      </c>
      <c r="AG14" s="198">
        <f>ROUND(N(data!O90), 0)</f>
        <v>0</v>
      </c>
      <c r="AH14" s="198">
        <f>ROUND(N(data!O91), 0)</f>
        <v>2952</v>
      </c>
      <c r="AI14" s="198">
        <f>ROUND(N(data!O92), 0)</f>
        <v>2231</v>
      </c>
      <c r="AJ14" s="198">
        <f>ROUND(N(data!O93), 0)</f>
        <v>74985</v>
      </c>
      <c r="AK14" s="271">
        <f>ROUND(N(data!O94), 2)</f>
        <v>41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037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2879590</v>
      </c>
      <c r="F15" s="271">
        <f>ROUND(N(data!P60), 2)</f>
        <v>161</v>
      </c>
      <c r="G15" s="198">
        <f>ROUND(N(data!P61), 0)</f>
        <v>17385056</v>
      </c>
      <c r="H15" s="198">
        <f>ROUND(N(data!P62), 0)</f>
        <v>3340920</v>
      </c>
      <c r="I15" s="198">
        <f>ROUND(N(data!P63), 0)</f>
        <v>7646732</v>
      </c>
      <c r="J15" s="198">
        <f>ROUND(N(data!P64), 0)</f>
        <v>33393465</v>
      </c>
      <c r="K15" s="198">
        <f>ROUND(N(data!P65), 0)</f>
        <v>0</v>
      </c>
      <c r="L15" s="198">
        <f>ROUND(N(data!P66), 0)</f>
        <v>43787308</v>
      </c>
      <c r="M15" s="198">
        <f>ROUND(N(data!P67), 0)</f>
        <v>1054964</v>
      </c>
      <c r="N15" s="198">
        <f>ROUND(N(data!P68), 0)</f>
        <v>1349065</v>
      </c>
      <c r="O15" s="198">
        <f>ROUND(N(data!P69), 0)</f>
        <v>6030428</v>
      </c>
      <c r="P15" s="198">
        <f>ROUND(N(data!P70), 0)</f>
        <v>0</v>
      </c>
      <c r="Q15" s="198">
        <f>ROUND(N(data!P71), 0)</f>
        <v>2793770</v>
      </c>
      <c r="R15" s="198">
        <f>ROUND(N(data!P72), 0)</f>
        <v>199201</v>
      </c>
      <c r="S15" s="198">
        <f>ROUND(N(data!P73), 0)</f>
        <v>946159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448397</v>
      </c>
      <c r="X15" s="198">
        <f>ROUND(N(data!P78), 0)</f>
        <v>1581636</v>
      </c>
      <c r="Y15" s="198">
        <f>ROUND(N(data!P79), 0)</f>
        <v>3134</v>
      </c>
      <c r="Z15" s="198">
        <f>ROUND(N(data!P80), 0)</f>
        <v>10308</v>
      </c>
      <c r="AA15" s="198">
        <f>ROUND(N(data!P81), 0)</f>
        <v>1924</v>
      </c>
      <c r="AB15" s="198">
        <f>ROUND(N(data!P82), 0)</f>
        <v>0</v>
      </c>
      <c r="AC15" s="198">
        <f>ROUND(N(data!P83), 0)</f>
        <v>45898</v>
      </c>
      <c r="AD15" s="198">
        <f>ROUND(N(data!P84), 0)</f>
        <v>12990</v>
      </c>
      <c r="AE15" s="198">
        <f>ROUND(N(data!P89), 0)</f>
        <v>582387491</v>
      </c>
      <c r="AF15" s="198">
        <f>ROUND(N(data!P87), 0)</f>
        <v>315585239</v>
      </c>
      <c r="AG15" s="198">
        <f>ROUND(N(data!P90), 0)</f>
        <v>23075</v>
      </c>
      <c r="AH15" s="198">
        <f>ROUND(N(data!P91), 0)</f>
        <v>12514</v>
      </c>
      <c r="AI15" s="198">
        <f>ROUND(N(data!P92), 0)</f>
        <v>9692</v>
      </c>
      <c r="AJ15" s="198">
        <f>ROUND(N(data!P93), 0)</f>
        <v>331345</v>
      </c>
      <c r="AK15" s="271">
        <f>ROUND(N(data!P94), 2)</f>
        <v>73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037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1436060</v>
      </c>
      <c r="F16" s="271">
        <f>ROUND(N(data!Q60), 2)</f>
        <v>21</v>
      </c>
      <c r="G16" s="198">
        <f>ROUND(N(data!Q61), 0)</f>
        <v>2015391</v>
      </c>
      <c r="H16" s="198">
        <f>ROUND(N(data!Q62), 0)</f>
        <v>399495</v>
      </c>
      <c r="I16" s="198">
        <f>ROUND(N(data!Q63), 0)</f>
        <v>0</v>
      </c>
      <c r="J16" s="198">
        <f>ROUND(N(data!Q64), 0)</f>
        <v>392313</v>
      </c>
      <c r="K16" s="198">
        <f>ROUND(N(data!Q65), 0)</f>
        <v>0</v>
      </c>
      <c r="L16" s="198">
        <f>ROUND(N(data!Q66), 0)</f>
        <v>565037</v>
      </c>
      <c r="M16" s="198">
        <f>ROUND(N(data!Q67), 0)</f>
        <v>14267</v>
      </c>
      <c r="N16" s="198">
        <f>ROUND(N(data!Q68), 0)</f>
        <v>0</v>
      </c>
      <c r="O16" s="198">
        <f>ROUND(N(data!Q69), 0)</f>
        <v>197453</v>
      </c>
      <c r="P16" s="198">
        <f>ROUND(N(data!Q70), 0)</f>
        <v>0</v>
      </c>
      <c r="Q16" s="198">
        <f>ROUND(N(data!Q71), 0)</f>
        <v>100556</v>
      </c>
      <c r="R16" s="198">
        <f>ROUND(N(data!Q72), 0)</f>
        <v>0</v>
      </c>
      <c r="S16" s="198">
        <f>ROUND(N(data!Q73), 0)</f>
        <v>28225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709</v>
      </c>
      <c r="X16" s="198">
        <f>ROUND(N(data!Q78), 0)</f>
        <v>65446</v>
      </c>
      <c r="Y16" s="198">
        <f>ROUND(N(data!Q79), 0)</f>
        <v>0</v>
      </c>
      <c r="Z16" s="198">
        <f>ROUND(N(data!Q80), 0)</f>
        <v>2121</v>
      </c>
      <c r="AA16" s="198">
        <f>ROUND(N(data!Q81), 0)</f>
        <v>0</v>
      </c>
      <c r="AB16" s="198">
        <f>ROUND(N(data!Q82), 0)</f>
        <v>0</v>
      </c>
      <c r="AC16" s="198">
        <f>ROUND(N(data!Q83), 0)</f>
        <v>395</v>
      </c>
      <c r="AD16" s="198">
        <f>ROUND(N(data!Q84), 0)</f>
        <v>0</v>
      </c>
      <c r="AE16" s="198">
        <f>ROUND(N(data!Q89), 0)</f>
        <v>10156628</v>
      </c>
      <c r="AF16" s="198">
        <f>ROUND(N(data!Q87), 0)</f>
        <v>2372778</v>
      </c>
      <c r="AG16" s="198">
        <f>ROUND(N(data!Q90), 0)</f>
        <v>0</v>
      </c>
      <c r="AH16" s="198">
        <f>ROUND(N(data!Q91), 0)</f>
        <v>14</v>
      </c>
      <c r="AI16" s="198">
        <f>ROUND(N(data!Q92), 0)</f>
        <v>2720</v>
      </c>
      <c r="AJ16" s="198">
        <f>ROUND(N(data!Q93), 0)</f>
        <v>119917</v>
      </c>
      <c r="AK16" s="271">
        <f>ROUND(N(data!Q94), 2)</f>
        <v>15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037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1850028</v>
      </c>
      <c r="F17" s="271">
        <f>ROUND(N(data!R60), 2)</f>
        <v>55</v>
      </c>
      <c r="G17" s="198">
        <f>ROUND(N(data!R61), 0)</f>
        <v>5341587</v>
      </c>
      <c r="H17" s="198">
        <f>ROUND(N(data!R62), 0)</f>
        <v>1017719</v>
      </c>
      <c r="I17" s="198">
        <f>ROUND(N(data!R63), 0)</f>
        <v>0</v>
      </c>
      <c r="J17" s="198">
        <f>ROUND(N(data!R64), 0)</f>
        <v>592341</v>
      </c>
      <c r="K17" s="198">
        <f>ROUND(N(data!R65), 0)</f>
        <v>0</v>
      </c>
      <c r="L17" s="198">
        <f>ROUND(N(data!R66), 0)</f>
        <v>-1741046</v>
      </c>
      <c r="M17" s="198">
        <f>ROUND(N(data!R67), 0)</f>
        <v>19221</v>
      </c>
      <c r="N17" s="198">
        <f>ROUND(N(data!R68), 0)</f>
        <v>0</v>
      </c>
      <c r="O17" s="198">
        <f>ROUND(N(data!R69), 0)</f>
        <v>179481</v>
      </c>
      <c r="P17" s="198">
        <f>ROUND(N(data!R70), 0)</f>
        <v>0</v>
      </c>
      <c r="Q17" s="198">
        <f>ROUND(N(data!R71), 0)</f>
        <v>197</v>
      </c>
      <c r="R17" s="198">
        <f>ROUND(N(data!R72), 0)</f>
        <v>0</v>
      </c>
      <c r="S17" s="198">
        <f>ROUND(N(data!R73), 0)</f>
        <v>86896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3451</v>
      </c>
      <c r="X17" s="198">
        <f>ROUND(N(data!R78), 0)</f>
        <v>79769</v>
      </c>
      <c r="Y17" s="198">
        <f>ROUND(N(data!R79), 0)</f>
        <v>0</v>
      </c>
      <c r="Z17" s="198">
        <f>ROUND(N(data!R80), 0)</f>
        <v>6948</v>
      </c>
      <c r="AA17" s="198">
        <f>ROUND(N(data!R81), 0)</f>
        <v>0</v>
      </c>
      <c r="AB17" s="198">
        <f>ROUND(N(data!R82), 0)</f>
        <v>0</v>
      </c>
      <c r="AC17" s="198">
        <f>ROUND(N(data!R83), 0)</f>
        <v>2221</v>
      </c>
      <c r="AD17" s="198">
        <f>ROUND(N(data!R84), 0)</f>
        <v>0</v>
      </c>
      <c r="AE17" s="198">
        <f>ROUND(N(data!R89), 0)</f>
        <v>23935453</v>
      </c>
      <c r="AF17" s="198">
        <f>ROUND(N(data!R87), 0)</f>
        <v>8697064</v>
      </c>
      <c r="AG17" s="198">
        <f>ROUND(N(data!R90), 0)</f>
        <v>0</v>
      </c>
      <c r="AH17" s="198">
        <f>ROUND(N(data!R91), 0)</f>
        <v>0</v>
      </c>
      <c r="AI17" s="198">
        <f>ROUND(N(data!R92), 0)</f>
        <v>189</v>
      </c>
      <c r="AJ17" s="198">
        <f>ROUND(N(data!R93), 0)</f>
        <v>0</v>
      </c>
      <c r="AK17" s="271">
        <f>ROUND(N(data!R94), 2)</f>
        <v>43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037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30</v>
      </c>
      <c r="G18" s="198">
        <f>ROUND(N(data!S61), 0)</f>
        <v>1255483</v>
      </c>
      <c r="H18" s="198">
        <f>ROUND(N(data!S62), 0)</f>
        <v>447085</v>
      </c>
      <c r="I18" s="198">
        <f>ROUND(N(data!S63), 0)</f>
        <v>0</v>
      </c>
      <c r="J18" s="198">
        <f>ROUND(N(data!S64), 0)</f>
        <v>557077</v>
      </c>
      <c r="K18" s="198">
        <f>ROUND(N(data!S65), 0)</f>
        <v>0</v>
      </c>
      <c r="L18" s="198">
        <f>ROUND(N(data!S66), 0)</f>
        <v>-2729986</v>
      </c>
      <c r="M18" s="198">
        <f>ROUND(N(data!S67), 0)</f>
        <v>59957</v>
      </c>
      <c r="N18" s="198">
        <f>ROUND(N(data!S68), 0)</f>
        <v>0</v>
      </c>
      <c r="O18" s="198">
        <f>ROUND(N(data!S69), 0)</f>
        <v>197049</v>
      </c>
      <c r="P18" s="198">
        <f>ROUND(N(data!S70), 0)</f>
        <v>0</v>
      </c>
      <c r="Q18" s="198">
        <f>ROUND(N(data!S71), 0)</f>
        <v>158545</v>
      </c>
      <c r="R18" s="198">
        <f>ROUND(N(data!S72), 0)</f>
        <v>0</v>
      </c>
      <c r="S18" s="198">
        <f>ROUND(N(data!S73), 0)</f>
        <v>38067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-5853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6289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4237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037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5</v>
      </c>
      <c r="G19" s="198">
        <f>ROUND(N(data!T61), 0)</f>
        <v>503621</v>
      </c>
      <c r="H19" s="198">
        <f>ROUND(N(data!T62), 0)</f>
        <v>85826</v>
      </c>
      <c r="I19" s="198">
        <f>ROUND(N(data!T63), 0)</f>
        <v>0</v>
      </c>
      <c r="J19" s="198">
        <f>ROUND(N(data!T64), 0)</f>
        <v>293893</v>
      </c>
      <c r="K19" s="198">
        <f>ROUND(N(data!T65), 0)</f>
        <v>0</v>
      </c>
      <c r="L19" s="198">
        <f>ROUND(N(data!T66), 0)</f>
        <v>1561303</v>
      </c>
      <c r="M19" s="198">
        <f>ROUND(N(data!T67), 0)</f>
        <v>0</v>
      </c>
      <c r="N19" s="198">
        <f>ROUND(N(data!T68), 0)</f>
        <v>0</v>
      </c>
      <c r="O19" s="198">
        <f>ROUND(N(data!T69), 0)</f>
        <v>34475</v>
      </c>
      <c r="P19" s="198">
        <f>ROUND(N(data!T70), 0)</f>
        <v>0</v>
      </c>
      <c r="Q19" s="198">
        <f>ROUND(N(data!T71), 0)</f>
        <v>0</v>
      </c>
      <c r="R19" s="198">
        <f>ROUND(N(data!T72), 0)</f>
        <v>630</v>
      </c>
      <c r="S19" s="198">
        <f>ROUND(N(data!T73), 0)</f>
        <v>14170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19401</v>
      </c>
      <c r="Y19" s="198">
        <f>ROUND(N(data!T79), 0)</f>
        <v>0</v>
      </c>
      <c r="Z19" s="198">
        <f>ROUND(N(data!T80), 0)</f>
        <v>274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10003134</v>
      </c>
      <c r="AF19" s="198">
        <f>ROUND(N(data!T87), 0)</f>
        <v>9400692</v>
      </c>
      <c r="AG19" s="198">
        <f>ROUND(N(data!T90), 0)</f>
        <v>0</v>
      </c>
      <c r="AH19" s="198">
        <f>ROUND(N(data!T91), 0)</f>
        <v>0</v>
      </c>
      <c r="AI19" s="198">
        <f>ROUND(N(data!T92), 0)</f>
        <v>380</v>
      </c>
      <c r="AJ19" s="198">
        <f>ROUND(N(data!T93), 0)</f>
        <v>0</v>
      </c>
      <c r="AK19" s="271">
        <f>ROUND(N(data!T94), 2)</f>
        <v>5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037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818049</v>
      </c>
      <c r="F20" s="271">
        <f>ROUND(N(data!U60), 2)</f>
        <v>92</v>
      </c>
      <c r="G20" s="198">
        <f>ROUND(N(data!U61), 0)</f>
        <v>7656475</v>
      </c>
      <c r="H20" s="198">
        <f>ROUND(N(data!U62), 0)</f>
        <v>1893812</v>
      </c>
      <c r="I20" s="198">
        <f>ROUND(N(data!U63), 0)</f>
        <v>25790</v>
      </c>
      <c r="J20" s="198">
        <f>ROUND(N(data!U64), 0)</f>
        <v>4287857</v>
      </c>
      <c r="K20" s="198">
        <f>ROUND(N(data!U65), 0)</f>
        <v>0</v>
      </c>
      <c r="L20" s="198">
        <f>ROUND(N(data!U66), 0)</f>
        <v>32350481</v>
      </c>
      <c r="M20" s="198">
        <f>ROUND(N(data!U67), 0)</f>
        <v>720088</v>
      </c>
      <c r="N20" s="198">
        <f>ROUND(N(data!U68), 0)</f>
        <v>120566</v>
      </c>
      <c r="O20" s="198">
        <f>ROUND(N(data!U69), 0)</f>
        <v>1896450</v>
      </c>
      <c r="P20" s="198">
        <f>ROUND(N(data!U70), 0)</f>
        <v>1173543</v>
      </c>
      <c r="Q20" s="198">
        <f>ROUND(N(data!U71), 0)</f>
        <v>13653</v>
      </c>
      <c r="R20" s="198">
        <f>ROUND(N(data!U72), 0)</f>
        <v>42749</v>
      </c>
      <c r="S20" s="198">
        <f>ROUND(N(data!U73), 0)</f>
        <v>217398</v>
      </c>
      <c r="T20" s="198">
        <f>ROUND(N(data!U74), 0)</f>
        <v>1057</v>
      </c>
      <c r="U20" s="198">
        <f>ROUND(N(data!U75), 0)</f>
        <v>17537</v>
      </c>
      <c r="V20" s="198">
        <f>ROUND(N(data!U76), 0)</f>
        <v>0</v>
      </c>
      <c r="W20" s="198">
        <f>ROUND(N(data!U77), 0)</f>
        <v>27917</v>
      </c>
      <c r="X20" s="198">
        <f>ROUND(N(data!U78), 0)</f>
        <v>356239</v>
      </c>
      <c r="Y20" s="198">
        <f>ROUND(N(data!U79), 0)</f>
        <v>0</v>
      </c>
      <c r="Z20" s="198">
        <f>ROUND(N(data!U80), 0)</f>
        <v>6325</v>
      </c>
      <c r="AA20" s="198">
        <f>ROUND(N(data!U81), 0)</f>
        <v>135</v>
      </c>
      <c r="AB20" s="198">
        <f>ROUND(N(data!U82), 0)</f>
        <v>0</v>
      </c>
      <c r="AC20" s="198">
        <f>ROUND(N(data!U83), 0)</f>
        <v>39897</v>
      </c>
      <c r="AD20" s="198">
        <f>ROUND(N(data!U84), 0)</f>
        <v>16232686</v>
      </c>
      <c r="AE20" s="198">
        <f>ROUND(N(data!U89), 0)</f>
        <v>120846546</v>
      </c>
      <c r="AF20" s="198">
        <f>ROUND(N(data!U87), 0)</f>
        <v>49684858</v>
      </c>
      <c r="AG20" s="198">
        <f>ROUND(N(data!U90), 0)</f>
        <v>13341</v>
      </c>
      <c r="AH20" s="198">
        <f>ROUND(N(data!U91), 0)</f>
        <v>0</v>
      </c>
      <c r="AI20" s="198">
        <f>ROUND(N(data!U92), 0)</f>
        <v>4151</v>
      </c>
      <c r="AJ20" s="198">
        <f>ROUND(N(data!U93), 0)</f>
        <v>0</v>
      </c>
      <c r="AK20" s="271">
        <f>ROUND(N(data!U94), 2)</f>
        <v>19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037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2473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037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5770</v>
      </c>
      <c r="F22" s="271">
        <f>ROUND(N(data!W60), 2)</f>
        <v>5</v>
      </c>
      <c r="G22" s="198">
        <f>ROUND(N(data!W61), 0)</f>
        <v>723387</v>
      </c>
      <c r="H22" s="198">
        <f>ROUND(N(data!W62), 0)</f>
        <v>160176</v>
      </c>
      <c r="I22" s="198">
        <f>ROUND(N(data!W63), 0)</f>
        <v>0</v>
      </c>
      <c r="J22" s="198">
        <f>ROUND(N(data!W64), 0)</f>
        <v>58079</v>
      </c>
      <c r="K22" s="198">
        <f>ROUND(N(data!W65), 0)</f>
        <v>0</v>
      </c>
      <c r="L22" s="198">
        <f>ROUND(N(data!W66), 0)</f>
        <v>2090314</v>
      </c>
      <c r="M22" s="198">
        <f>ROUND(N(data!W67), 0)</f>
        <v>283180</v>
      </c>
      <c r="N22" s="198">
        <f>ROUND(N(data!W68), 0)</f>
        <v>0</v>
      </c>
      <c r="O22" s="198">
        <f>ROUND(N(data!W69), 0)</f>
        <v>132875</v>
      </c>
      <c r="P22" s="198">
        <f>ROUND(N(data!W70), 0)</f>
        <v>0</v>
      </c>
      <c r="Q22" s="198">
        <f>ROUND(N(data!W71), 0)</f>
        <v>53253</v>
      </c>
      <c r="R22" s="198">
        <f>ROUND(N(data!W72), 0)</f>
        <v>0</v>
      </c>
      <c r="S22" s="198">
        <f>ROUND(N(data!W73), 0)</f>
        <v>20227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26248</v>
      </c>
      <c r="X22" s="198">
        <f>ROUND(N(data!W78), 0)</f>
        <v>21065</v>
      </c>
      <c r="Y22" s="198">
        <f>ROUND(N(data!W79), 0)</f>
        <v>0</v>
      </c>
      <c r="Z22" s="198">
        <f>ROUND(N(data!W80), 0)</f>
        <v>11460</v>
      </c>
      <c r="AA22" s="198">
        <f>ROUND(N(data!W81), 0)</f>
        <v>0</v>
      </c>
      <c r="AB22" s="198">
        <f>ROUND(N(data!W82), 0)</f>
        <v>0</v>
      </c>
      <c r="AC22" s="198">
        <f>ROUND(N(data!W83), 0)</f>
        <v>622</v>
      </c>
      <c r="AD22" s="198">
        <f>ROUND(N(data!W84), 0)</f>
        <v>0</v>
      </c>
      <c r="AE22" s="198">
        <f>ROUND(N(data!W89), 0)</f>
        <v>28207005</v>
      </c>
      <c r="AF22" s="198">
        <f>ROUND(N(data!W87), 0)</f>
        <v>7465360</v>
      </c>
      <c r="AG22" s="198">
        <f>ROUND(N(data!W90), 0)</f>
        <v>3777</v>
      </c>
      <c r="AH22" s="198">
        <f>ROUND(N(data!W91), 0)</f>
        <v>0</v>
      </c>
      <c r="AI22" s="198">
        <f>ROUND(N(data!W92), 0)</f>
        <v>1190</v>
      </c>
      <c r="AJ22" s="198">
        <f>ROUND(N(data!W93), 0)</f>
        <v>42026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037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38570</v>
      </c>
      <c r="F23" s="271">
        <f>ROUND(N(data!X60), 2)</f>
        <v>20</v>
      </c>
      <c r="G23" s="198">
        <f>ROUND(N(data!X61), 0)</f>
        <v>1823550</v>
      </c>
      <c r="H23" s="198">
        <f>ROUND(N(data!X62), 0)</f>
        <v>391372</v>
      </c>
      <c r="I23" s="198">
        <f>ROUND(N(data!X63), 0)</f>
        <v>9743</v>
      </c>
      <c r="J23" s="198">
        <f>ROUND(N(data!X64), 0)</f>
        <v>920527</v>
      </c>
      <c r="K23" s="198">
        <f>ROUND(N(data!X65), 0)</f>
        <v>0</v>
      </c>
      <c r="L23" s="198">
        <f>ROUND(N(data!X66), 0)</f>
        <v>3277421</v>
      </c>
      <c r="M23" s="198">
        <f>ROUND(N(data!X67), 0)</f>
        <v>89436</v>
      </c>
      <c r="N23" s="198">
        <f>ROUND(N(data!X68), 0)</f>
        <v>101291</v>
      </c>
      <c r="O23" s="198">
        <f>ROUND(N(data!X69), 0)</f>
        <v>130828</v>
      </c>
      <c r="P23" s="198">
        <f>ROUND(N(data!X70), 0)</f>
        <v>0</v>
      </c>
      <c r="Q23" s="198">
        <f>ROUND(N(data!X71), 0)</f>
        <v>-604</v>
      </c>
      <c r="R23" s="198">
        <f>ROUND(N(data!X72), 0)</f>
        <v>0</v>
      </c>
      <c r="S23" s="198">
        <f>ROUND(N(data!X73), 0)</f>
        <v>45445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17330</v>
      </c>
      <c r="X23" s="198">
        <f>ROUND(N(data!X78), 0)</f>
        <v>53853</v>
      </c>
      <c r="Y23" s="198">
        <f>ROUND(N(data!X79), 0)</f>
        <v>0</v>
      </c>
      <c r="Z23" s="198">
        <f>ROUND(N(data!X80), 0)</f>
        <v>1262</v>
      </c>
      <c r="AA23" s="198">
        <f>ROUND(N(data!X81), 0)</f>
        <v>0</v>
      </c>
      <c r="AB23" s="198">
        <f>ROUND(N(data!X82), 0)</f>
        <v>0</v>
      </c>
      <c r="AC23" s="198">
        <f>ROUND(N(data!X83), 0)</f>
        <v>13541</v>
      </c>
      <c r="AD23" s="198">
        <f>ROUND(N(data!X84), 0)</f>
        <v>0</v>
      </c>
      <c r="AE23" s="198">
        <f>ROUND(N(data!X89), 0)</f>
        <v>120646903</v>
      </c>
      <c r="AF23" s="198">
        <f>ROUND(N(data!X87), 0)</f>
        <v>31502583</v>
      </c>
      <c r="AG23" s="198">
        <f>ROUND(N(data!X90), 0)</f>
        <v>0</v>
      </c>
      <c r="AH23" s="198">
        <f>ROUND(N(data!X91), 0)</f>
        <v>0</v>
      </c>
      <c r="AI23" s="198">
        <f>ROUND(N(data!X92), 0)</f>
        <v>1396</v>
      </c>
      <c r="AJ23" s="198">
        <f>ROUND(N(data!X93), 0)</f>
        <v>0</v>
      </c>
      <c r="AK23" s="271">
        <f>ROUND(N(data!X94), 2)</f>
        <v>3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037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118241</v>
      </c>
      <c r="F24" s="271">
        <f>ROUND(N(data!Y60), 2)</f>
        <v>71</v>
      </c>
      <c r="G24" s="198">
        <f>ROUND(N(data!Y61), 0)</f>
        <v>5902100</v>
      </c>
      <c r="H24" s="198">
        <f>ROUND(N(data!Y62), 0)</f>
        <v>1281665</v>
      </c>
      <c r="I24" s="198">
        <f>ROUND(N(data!Y63), 0)</f>
        <v>4716690</v>
      </c>
      <c r="J24" s="198">
        <f>ROUND(N(data!Y64), 0)</f>
        <v>818353</v>
      </c>
      <c r="K24" s="198">
        <f>ROUND(N(data!Y65), 0)</f>
        <v>0</v>
      </c>
      <c r="L24" s="198">
        <f>ROUND(N(data!Y66), 0)</f>
        <v>5082490</v>
      </c>
      <c r="M24" s="198">
        <f>ROUND(N(data!Y67), 0)</f>
        <v>466014</v>
      </c>
      <c r="N24" s="198">
        <f>ROUND(N(data!Y68), 0)</f>
        <v>122506</v>
      </c>
      <c r="O24" s="198">
        <f>ROUND(N(data!Y69), 0)</f>
        <v>612782</v>
      </c>
      <c r="P24" s="198">
        <f>ROUND(N(data!Y70), 0)</f>
        <v>0</v>
      </c>
      <c r="Q24" s="198">
        <f>ROUND(N(data!Y71), 0)</f>
        <v>85327</v>
      </c>
      <c r="R24" s="198">
        <f>ROUND(N(data!Y72), 0)</f>
        <v>33039</v>
      </c>
      <c r="S24" s="198">
        <f>ROUND(N(data!Y73), 0)</f>
        <v>122451</v>
      </c>
      <c r="T24" s="198">
        <f>ROUND(N(data!Y74), 0)</f>
        <v>107911</v>
      </c>
      <c r="U24" s="198">
        <f>ROUND(N(data!Y75), 0)</f>
        <v>0</v>
      </c>
      <c r="V24" s="198">
        <f>ROUND(N(data!Y76), 0)</f>
        <v>0</v>
      </c>
      <c r="W24" s="198">
        <f>ROUND(N(data!Y77), 0)</f>
        <v>37985</v>
      </c>
      <c r="X24" s="198">
        <f>ROUND(N(data!Y78), 0)</f>
        <v>185565</v>
      </c>
      <c r="Y24" s="198">
        <f>ROUND(N(data!Y79), 0)</f>
        <v>0</v>
      </c>
      <c r="Z24" s="198">
        <f>ROUND(N(data!Y80), 0)</f>
        <v>6274</v>
      </c>
      <c r="AA24" s="198">
        <f>ROUND(N(data!Y81), 0)</f>
        <v>0</v>
      </c>
      <c r="AB24" s="198">
        <f>ROUND(N(data!Y82), 0)</f>
        <v>0</v>
      </c>
      <c r="AC24" s="198">
        <f>ROUND(N(data!Y83), 0)</f>
        <v>34229</v>
      </c>
      <c r="AD24" s="198">
        <f>ROUND(N(data!Y84), 0)</f>
        <v>0</v>
      </c>
      <c r="AE24" s="198">
        <f>ROUND(N(data!Y89), 0)</f>
        <v>154136521</v>
      </c>
      <c r="AF24" s="198">
        <f>ROUND(N(data!Y87), 0)</f>
        <v>31955007</v>
      </c>
      <c r="AG24" s="198">
        <f>ROUND(N(data!Y90), 0)</f>
        <v>22884</v>
      </c>
      <c r="AH24" s="198">
        <f>ROUND(N(data!Y91), 0)</f>
        <v>0</v>
      </c>
      <c r="AI24" s="198">
        <f>ROUND(N(data!Y92), 0)</f>
        <v>5892</v>
      </c>
      <c r="AJ24" s="198">
        <f>ROUND(N(data!Y93), 0)</f>
        <v>98326</v>
      </c>
      <c r="AK24" s="271">
        <f>ROUND(N(data!Y94), 2)</f>
        <v>5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037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6484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037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1635</v>
      </c>
      <c r="F26" s="271">
        <f>ROUND(N(data!AA60), 2)</f>
        <v>2</v>
      </c>
      <c r="G26" s="198">
        <f>ROUND(N(data!AA61), 0)</f>
        <v>290865</v>
      </c>
      <c r="H26" s="198">
        <f>ROUND(N(data!AA62), 0)</f>
        <v>49039</v>
      </c>
      <c r="I26" s="198">
        <f>ROUND(N(data!AA63), 0)</f>
        <v>0</v>
      </c>
      <c r="J26" s="198">
        <f>ROUND(N(data!AA64), 0)</f>
        <v>381936</v>
      </c>
      <c r="K26" s="198">
        <f>ROUND(N(data!AA65), 0)</f>
        <v>0</v>
      </c>
      <c r="L26" s="198">
        <f>ROUND(N(data!AA66), 0)</f>
        <v>1915325</v>
      </c>
      <c r="M26" s="198">
        <f>ROUND(N(data!AA67), 0)</f>
        <v>37992</v>
      </c>
      <c r="N26" s="198">
        <f>ROUND(N(data!AA68), 0)</f>
        <v>0</v>
      </c>
      <c r="O26" s="198">
        <f>ROUND(N(data!AA69), 0)</f>
        <v>52914</v>
      </c>
      <c r="P26" s="198">
        <f>ROUND(N(data!AA70), 0)</f>
        <v>0</v>
      </c>
      <c r="Q26" s="198">
        <f>ROUND(N(data!AA71), 0)</f>
        <v>0</v>
      </c>
      <c r="R26" s="198">
        <f>ROUND(N(data!AA72), 0)</f>
        <v>98</v>
      </c>
      <c r="S26" s="198">
        <f>ROUND(N(data!AA73), 0)</f>
        <v>16255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14363</v>
      </c>
      <c r="X26" s="198">
        <f>ROUND(N(data!AA78), 0)</f>
        <v>16462</v>
      </c>
      <c r="Y26" s="198">
        <f>ROUND(N(data!AA79), 0)</f>
        <v>0</v>
      </c>
      <c r="Z26" s="198">
        <f>ROUND(N(data!AA80), 0)</f>
        <v>302</v>
      </c>
      <c r="AA26" s="198">
        <f>ROUND(N(data!AA81), 0)</f>
        <v>0</v>
      </c>
      <c r="AB26" s="198">
        <f>ROUND(N(data!AA82), 0)</f>
        <v>0</v>
      </c>
      <c r="AC26" s="198">
        <f>ROUND(N(data!AA83), 0)</f>
        <v>5433</v>
      </c>
      <c r="AD26" s="198">
        <f>ROUND(N(data!AA84), 0)</f>
        <v>0</v>
      </c>
      <c r="AE26" s="198">
        <f>ROUND(N(data!AA89), 0)</f>
        <v>5629439</v>
      </c>
      <c r="AF26" s="198">
        <f>ROUND(N(data!AA87), 0)</f>
        <v>2861635</v>
      </c>
      <c r="AG26" s="198">
        <f>ROUND(N(data!AA90), 0)</f>
        <v>9995</v>
      </c>
      <c r="AH26" s="198">
        <f>ROUND(N(data!AA91), 0)</f>
        <v>0</v>
      </c>
      <c r="AI26" s="198">
        <f>ROUND(N(data!AA92), 0)</f>
        <v>513</v>
      </c>
      <c r="AJ26" s="198">
        <f>ROUND(N(data!AA93), 0)</f>
        <v>21306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037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67</v>
      </c>
      <c r="G27" s="198">
        <f>ROUND(N(data!AB61), 0)</f>
        <v>6208666</v>
      </c>
      <c r="H27" s="198">
        <f>ROUND(N(data!AB62), 0)</f>
        <v>1280074</v>
      </c>
      <c r="I27" s="198">
        <f>ROUND(N(data!AB63), 0)</f>
        <v>49920</v>
      </c>
      <c r="J27" s="198">
        <f>ROUND(N(data!AB64), 0)</f>
        <v>37961538</v>
      </c>
      <c r="K27" s="198">
        <f>ROUND(N(data!AB65), 0)</f>
        <v>0</v>
      </c>
      <c r="L27" s="198">
        <f>ROUND(N(data!AB66), 0)</f>
        <v>15275015</v>
      </c>
      <c r="M27" s="198">
        <f>ROUND(N(data!AB67), 0)</f>
        <v>450836</v>
      </c>
      <c r="N27" s="198">
        <f>ROUND(N(data!AB68), 0)</f>
        <v>37244</v>
      </c>
      <c r="O27" s="198">
        <f>ROUND(N(data!AB69), 0)</f>
        <v>1658904</v>
      </c>
      <c r="P27" s="198">
        <f>ROUND(N(data!AB70), 0)</f>
        <v>0</v>
      </c>
      <c r="Q27" s="198">
        <f>ROUND(N(data!AB71), 0)</f>
        <v>0</v>
      </c>
      <c r="R27" s="198">
        <f>ROUND(N(data!AB72), 0)</f>
        <v>-2495</v>
      </c>
      <c r="S27" s="198">
        <f>ROUND(N(data!AB73), 0)</f>
        <v>645161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4048</v>
      </c>
      <c r="X27" s="198">
        <f>ROUND(N(data!AB78), 0)</f>
        <v>976635</v>
      </c>
      <c r="Y27" s="198">
        <f>ROUND(N(data!AB79), 0)</f>
        <v>0</v>
      </c>
      <c r="Z27" s="198">
        <f>ROUND(N(data!AB80), 0)</f>
        <v>4829</v>
      </c>
      <c r="AA27" s="198">
        <f>ROUND(N(data!AB81), 0)</f>
        <v>0</v>
      </c>
      <c r="AB27" s="198">
        <f>ROUND(N(data!AB82), 0)</f>
        <v>0</v>
      </c>
      <c r="AC27" s="198">
        <f>ROUND(N(data!AB83), 0)</f>
        <v>30725</v>
      </c>
      <c r="AD27" s="198">
        <f>ROUND(N(data!AB84), 0)</f>
        <v>0</v>
      </c>
      <c r="AE27" s="198">
        <f>ROUND(N(data!AB89), 0)</f>
        <v>315809100</v>
      </c>
      <c r="AF27" s="198">
        <f>ROUND(N(data!AB87), 0)</f>
        <v>81162555</v>
      </c>
      <c r="AG27" s="198">
        <f>ROUND(N(data!AB90), 0)</f>
        <v>3454</v>
      </c>
      <c r="AH27" s="198">
        <f>ROUND(N(data!AB91), 0)</f>
        <v>0</v>
      </c>
      <c r="AI27" s="198">
        <f>ROUND(N(data!AB92), 0)</f>
        <v>3002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037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156777</v>
      </c>
      <c r="F28" s="271">
        <f>ROUND(N(data!AC60), 2)</f>
        <v>41</v>
      </c>
      <c r="G28" s="198">
        <f>ROUND(N(data!AC61), 0)</f>
        <v>3146184</v>
      </c>
      <c r="H28" s="198">
        <f>ROUND(N(data!AC62), 0)</f>
        <v>702458</v>
      </c>
      <c r="I28" s="198">
        <f>ROUND(N(data!AC63), 0)</f>
        <v>0</v>
      </c>
      <c r="J28" s="198">
        <f>ROUND(N(data!AC64), 0)</f>
        <v>1132818</v>
      </c>
      <c r="K28" s="198">
        <f>ROUND(N(data!AC65), 0)</f>
        <v>0</v>
      </c>
      <c r="L28" s="198">
        <f>ROUND(N(data!AC66), 0)</f>
        <v>2971251</v>
      </c>
      <c r="M28" s="198">
        <f>ROUND(N(data!AC67), 0)</f>
        <v>108906</v>
      </c>
      <c r="N28" s="198">
        <f>ROUND(N(data!AC68), 0)</f>
        <v>86092</v>
      </c>
      <c r="O28" s="198">
        <f>ROUND(N(data!AC69), 0)</f>
        <v>521881</v>
      </c>
      <c r="P28" s="198">
        <f>ROUND(N(data!AC70), 0)</f>
        <v>0</v>
      </c>
      <c r="Q28" s="198">
        <f>ROUND(N(data!AC71), 0)</f>
        <v>239850</v>
      </c>
      <c r="R28" s="198">
        <f>ROUND(N(data!AC72), 0)</f>
        <v>-772</v>
      </c>
      <c r="S28" s="198">
        <f>ROUND(N(data!AC73), 0)</f>
        <v>76908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35320</v>
      </c>
      <c r="X28" s="198">
        <f>ROUND(N(data!AC78), 0)</f>
        <v>92674</v>
      </c>
      <c r="Y28" s="198">
        <f>ROUND(N(data!AC79), 0)</f>
        <v>0</v>
      </c>
      <c r="Z28" s="198">
        <f>ROUND(N(data!AC80), 0)</f>
        <v>8630</v>
      </c>
      <c r="AA28" s="198">
        <f>ROUND(N(data!AC81), 0)</f>
        <v>0</v>
      </c>
      <c r="AB28" s="198">
        <f>ROUND(N(data!AC82), 0)</f>
        <v>0</v>
      </c>
      <c r="AC28" s="198">
        <f>ROUND(N(data!AC83), 0)</f>
        <v>69270</v>
      </c>
      <c r="AD28" s="198">
        <f>ROUND(N(data!AC84), 0)</f>
        <v>0</v>
      </c>
      <c r="AE28" s="198">
        <f>ROUND(N(data!AC89), 0)</f>
        <v>26332752</v>
      </c>
      <c r="AF28" s="198">
        <f>ROUND(N(data!AC87), 0)</f>
        <v>20123866</v>
      </c>
      <c r="AG28" s="198">
        <f>ROUND(N(data!AC90), 0)</f>
        <v>18077</v>
      </c>
      <c r="AH28" s="198">
        <f>ROUND(N(data!AC91), 0)</f>
        <v>0</v>
      </c>
      <c r="AI28" s="198">
        <f>ROUND(N(data!AC92), 0)</f>
        <v>1493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037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199855</v>
      </c>
      <c r="H29" s="198">
        <f>ROUND(N(data!AD62), 0)</f>
        <v>31271</v>
      </c>
      <c r="I29" s="198">
        <f>ROUND(N(data!AD63), 0)</f>
        <v>0</v>
      </c>
      <c r="J29" s="198">
        <f>ROUND(N(data!AD64), 0)</f>
        <v>17081</v>
      </c>
      <c r="K29" s="198">
        <f>ROUND(N(data!AD65), 0)</f>
        <v>0</v>
      </c>
      <c r="L29" s="198">
        <f>ROUND(N(data!AD66), 0)</f>
        <v>1234092</v>
      </c>
      <c r="M29" s="198">
        <f>ROUND(N(data!AD67), 0)</f>
        <v>34332</v>
      </c>
      <c r="N29" s="198">
        <f>ROUND(N(data!AD68), 0)</f>
        <v>0</v>
      </c>
      <c r="O29" s="198">
        <f>ROUND(N(data!AD69), 0)</f>
        <v>36407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12673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1710</v>
      </c>
      <c r="X29" s="198">
        <f>ROUND(N(data!AD78), 0)</f>
        <v>22024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8590729</v>
      </c>
      <c r="AF29" s="198">
        <f>ROUND(N(data!AD87), 0)</f>
        <v>8430228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6148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037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24833</v>
      </c>
      <c r="F30" s="271">
        <f>ROUND(N(data!AE60), 2)</f>
        <v>14</v>
      </c>
      <c r="G30" s="198">
        <f>ROUND(N(data!AE61), 0)</f>
        <v>955636</v>
      </c>
      <c r="H30" s="198">
        <f>ROUND(N(data!AE62), 0)</f>
        <v>209007</v>
      </c>
      <c r="I30" s="198">
        <f>ROUND(N(data!AE63), 0)</f>
        <v>0</v>
      </c>
      <c r="J30" s="198">
        <f>ROUND(N(data!AE64), 0)</f>
        <v>1529</v>
      </c>
      <c r="K30" s="198">
        <f>ROUND(N(data!AE65), 0)</f>
        <v>0</v>
      </c>
      <c r="L30" s="198">
        <f>ROUND(N(data!AE66), 0)</f>
        <v>380180</v>
      </c>
      <c r="M30" s="198">
        <f>ROUND(N(data!AE67), 0)</f>
        <v>0</v>
      </c>
      <c r="N30" s="198">
        <f>ROUND(N(data!AE68), 0)</f>
        <v>0</v>
      </c>
      <c r="O30" s="198">
        <f>ROUND(N(data!AE69), 0)</f>
        <v>39234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15555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22913</v>
      </c>
      <c r="Y30" s="198">
        <f>ROUND(N(data!AE79), 0)</f>
        <v>0</v>
      </c>
      <c r="Z30" s="198">
        <f>ROUND(N(data!AE80), 0)</f>
        <v>767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781</v>
      </c>
      <c r="AE30" s="198">
        <f>ROUND(N(data!AE89), 0)</f>
        <v>6549020</v>
      </c>
      <c r="AF30" s="198">
        <f>ROUND(N(data!AE87), 0)</f>
        <v>5850842</v>
      </c>
      <c r="AG30" s="198">
        <f>ROUND(N(data!AE90), 0)</f>
        <v>0</v>
      </c>
      <c r="AH30" s="198">
        <f>ROUND(N(data!AE91), 0)</f>
        <v>0</v>
      </c>
      <c r="AI30" s="198">
        <f>ROUND(N(data!AE92), 0)</f>
        <v>600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037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037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71163</v>
      </c>
      <c r="F32" s="271">
        <f>ROUND(N(data!AG60), 2)</f>
        <v>126</v>
      </c>
      <c r="G32" s="198">
        <f>ROUND(N(data!AG61), 0)</f>
        <v>16797709</v>
      </c>
      <c r="H32" s="198">
        <f>ROUND(N(data!AG62), 0)</f>
        <v>2680360</v>
      </c>
      <c r="I32" s="198">
        <f>ROUND(N(data!AG63), 0)</f>
        <v>1470601</v>
      </c>
      <c r="J32" s="198">
        <f>ROUND(N(data!AG64), 0)</f>
        <v>2108582</v>
      </c>
      <c r="K32" s="198">
        <f>ROUND(N(data!AG65), 0)</f>
        <v>0</v>
      </c>
      <c r="L32" s="198">
        <f>ROUND(N(data!AG66), 0)</f>
        <v>12023110</v>
      </c>
      <c r="M32" s="198">
        <f>ROUND(N(data!AG67), 0)</f>
        <v>237977</v>
      </c>
      <c r="N32" s="198">
        <f>ROUND(N(data!AG68), 0)</f>
        <v>347199</v>
      </c>
      <c r="O32" s="198">
        <f>ROUND(N(data!AG69), 0)</f>
        <v>1956040</v>
      </c>
      <c r="P32" s="198">
        <f>ROUND(N(data!AG70), 0)</f>
        <v>0</v>
      </c>
      <c r="Q32" s="198">
        <f>ROUND(N(data!AG71), 0)</f>
        <v>791577</v>
      </c>
      <c r="R32" s="198">
        <f>ROUND(N(data!AG72), 0)</f>
        <v>17799</v>
      </c>
      <c r="S32" s="198">
        <f>ROUND(N(data!AG73), 0)</f>
        <v>271459</v>
      </c>
      <c r="T32" s="198">
        <f>ROUND(N(data!AG74), 0)</f>
        <v>60954</v>
      </c>
      <c r="U32" s="198">
        <f>ROUND(N(data!AG75), 0)</f>
        <v>0</v>
      </c>
      <c r="V32" s="198">
        <f>ROUND(N(data!AG76), 0)</f>
        <v>0</v>
      </c>
      <c r="W32" s="198">
        <f>ROUND(N(data!AG77), 0)</f>
        <v>35445</v>
      </c>
      <c r="X32" s="198">
        <f>ROUND(N(data!AG78), 0)</f>
        <v>449211</v>
      </c>
      <c r="Y32" s="198">
        <f>ROUND(N(data!AG79), 0)</f>
        <v>0</v>
      </c>
      <c r="Z32" s="198">
        <f>ROUND(N(data!AG80), 0)</f>
        <v>23710</v>
      </c>
      <c r="AA32" s="198">
        <f>ROUND(N(data!AG81), 0)</f>
        <v>0</v>
      </c>
      <c r="AB32" s="198">
        <f>ROUND(N(data!AG82), 0)</f>
        <v>0</v>
      </c>
      <c r="AC32" s="198">
        <f>ROUND(N(data!AG83), 0)</f>
        <v>305885</v>
      </c>
      <c r="AD32" s="198">
        <f>ROUND(N(data!AG84), 0)</f>
        <v>6541</v>
      </c>
      <c r="AE32" s="198">
        <f>ROUND(N(data!AG89), 0)</f>
        <v>208341505</v>
      </c>
      <c r="AF32" s="198">
        <f>ROUND(N(data!AG87), 0)</f>
        <v>38261259</v>
      </c>
      <c r="AG32" s="198">
        <f>ROUND(N(data!AG90), 0)</f>
        <v>13567</v>
      </c>
      <c r="AH32" s="198">
        <f>ROUND(N(data!AG91), 0)</f>
        <v>16245</v>
      </c>
      <c r="AI32" s="198">
        <f>ROUND(N(data!AG92), 0)</f>
        <v>4993</v>
      </c>
      <c r="AJ32" s="198">
        <f>ROUND(N(data!AG93), 0)</f>
        <v>252509</v>
      </c>
      <c r="AK32" s="271">
        <f>ROUND(N(data!AG94), 2)</f>
        <v>69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037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037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7765</v>
      </c>
      <c r="AI34" s="198">
        <f>ROUND(N(data!AI92), 0)</f>
        <v>0</v>
      </c>
      <c r="AJ34" s="198">
        <f>ROUND(N(data!AI93), 0)</f>
        <v>51129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037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18077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037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17135</v>
      </c>
      <c r="F36" s="271">
        <f>ROUND(N(data!AK60), 2)</f>
        <v>12</v>
      </c>
      <c r="G36" s="198">
        <f>ROUND(N(data!AK61), 0)</f>
        <v>584729</v>
      </c>
      <c r="H36" s="198">
        <f>ROUND(N(data!AK62), 0)</f>
        <v>133336</v>
      </c>
      <c r="I36" s="198">
        <f>ROUND(N(data!AK63), 0)</f>
        <v>0</v>
      </c>
      <c r="J36" s="198">
        <f>ROUND(N(data!AK64), 0)</f>
        <v>395</v>
      </c>
      <c r="K36" s="198">
        <f>ROUND(N(data!AK65), 0)</f>
        <v>0</v>
      </c>
      <c r="L36" s="198">
        <f>ROUND(N(data!AK66), 0)</f>
        <v>241782</v>
      </c>
      <c r="M36" s="198">
        <f>ROUND(N(data!AK67), 0)</f>
        <v>0</v>
      </c>
      <c r="N36" s="198">
        <f>ROUND(N(data!AK68), 0)</f>
        <v>0</v>
      </c>
      <c r="O36" s="198">
        <f>ROUND(N(data!AK69), 0)</f>
        <v>24044</v>
      </c>
      <c r="P36" s="198">
        <f>ROUND(N(data!AK70), 0)</f>
        <v>0</v>
      </c>
      <c r="Q36" s="198">
        <f>ROUND(N(data!AK71), 0)</f>
        <v>0</v>
      </c>
      <c r="R36" s="198">
        <f>ROUND(N(data!AK72), 0)</f>
        <v>204</v>
      </c>
      <c r="S36" s="198">
        <f>ROUND(N(data!AK73), 0)</f>
        <v>10365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12731</v>
      </c>
      <c r="Y36" s="198">
        <f>ROUND(N(data!AK79), 0)</f>
        <v>0</v>
      </c>
      <c r="Z36" s="198">
        <f>ROUND(N(data!AK80), 0)</f>
        <v>744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5305343</v>
      </c>
      <c r="AF36" s="198">
        <f>ROUND(N(data!AK87), 0)</f>
        <v>4879099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037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4504</v>
      </c>
      <c r="F37" s="271">
        <f>ROUND(N(data!AL60), 2)</f>
        <v>6</v>
      </c>
      <c r="G37" s="198">
        <f>ROUND(N(data!AL61), 0)</f>
        <v>285450</v>
      </c>
      <c r="H37" s="198">
        <f>ROUND(N(data!AL62), 0)</f>
        <v>60819</v>
      </c>
      <c r="I37" s="198">
        <f>ROUND(N(data!AL63), 0)</f>
        <v>0</v>
      </c>
      <c r="J37" s="198">
        <f>ROUND(N(data!AL64), 0)</f>
        <v>1559</v>
      </c>
      <c r="K37" s="198">
        <f>ROUND(N(data!AL65), 0)</f>
        <v>0</v>
      </c>
      <c r="L37" s="198">
        <f>ROUND(N(data!AL66), 0)</f>
        <v>131794</v>
      </c>
      <c r="M37" s="198">
        <f>ROUND(N(data!AL67), 0)</f>
        <v>0</v>
      </c>
      <c r="N37" s="198">
        <f>ROUND(N(data!AL68), 0)</f>
        <v>0</v>
      </c>
      <c r="O37" s="198">
        <f>ROUND(N(data!AL69), 0)</f>
        <v>12927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5146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7341</v>
      </c>
      <c r="Y37" s="198">
        <f>ROUND(N(data!AL79), 0)</f>
        <v>0</v>
      </c>
      <c r="Z37" s="198">
        <f>ROUND(N(data!AL80), 0)</f>
        <v>341</v>
      </c>
      <c r="AA37" s="198">
        <f>ROUND(N(data!AL81), 0)</f>
        <v>0</v>
      </c>
      <c r="AB37" s="198">
        <f>ROUND(N(data!AL82), 0)</f>
        <v>0</v>
      </c>
      <c r="AC37" s="198">
        <f>ROUND(N(data!AL83), 0)</f>
        <v>99</v>
      </c>
      <c r="AD37" s="198">
        <f>ROUND(N(data!AL84), 0)</f>
        <v>0</v>
      </c>
      <c r="AE37" s="198">
        <f>ROUND(N(data!AL89), 0)</f>
        <v>2481970</v>
      </c>
      <c r="AF37" s="198">
        <f>ROUND(N(data!AL87), 0)</f>
        <v>2256950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037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037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037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10</v>
      </c>
      <c r="G40" s="198">
        <f>ROUND(N(data!AO61), 0)</f>
        <v>662962</v>
      </c>
      <c r="H40" s="198">
        <f>ROUND(N(data!AO62), 0)</f>
        <v>201485</v>
      </c>
      <c r="I40" s="198">
        <f>ROUND(N(data!AO63), 0)</f>
        <v>0</v>
      </c>
      <c r="J40" s="198">
        <f>ROUND(N(data!AO64), 0)</f>
        <v>7366</v>
      </c>
      <c r="K40" s="198">
        <f>ROUND(N(data!AO65), 0)</f>
        <v>0</v>
      </c>
      <c r="L40" s="198">
        <f>ROUND(N(data!AO66), 0)</f>
        <v>-425865</v>
      </c>
      <c r="M40" s="198">
        <f>ROUND(N(data!AO67), 0)</f>
        <v>0</v>
      </c>
      <c r="N40" s="198">
        <f>ROUND(N(data!AO68), 0)</f>
        <v>0</v>
      </c>
      <c r="O40" s="198">
        <f>ROUND(N(data!AO69), 0)</f>
        <v>55311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9301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14672</v>
      </c>
      <c r="X40" s="198">
        <f>ROUND(N(data!AO78), 0)</f>
        <v>31318</v>
      </c>
      <c r="Y40" s="198">
        <f>ROUND(N(data!AO79), 0)</f>
        <v>0</v>
      </c>
      <c r="Z40" s="198">
        <f>ROUND(N(data!AO80), 0)</f>
        <v>19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47386</v>
      </c>
      <c r="AF40" s="198">
        <f>ROUND(N(data!AO87), 0)</f>
        <v>47386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037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037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037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037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037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037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037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52</v>
      </c>
      <c r="G47" s="198">
        <f>ROUND(N(data!AV61), 0)</f>
        <v>4403939</v>
      </c>
      <c r="H47" s="198">
        <f>ROUND(N(data!AV62), 0)</f>
        <v>882858</v>
      </c>
      <c r="I47" s="198">
        <f>ROUND(N(data!AV63), 0)</f>
        <v>1600</v>
      </c>
      <c r="J47" s="198">
        <f>ROUND(N(data!AV64), 0)</f>
        <v>2551704</v>
      </c>
      <c r="K47" s="198">
        <f>ROUND(N(data!AV65), 0)</f>
        <v>0</v>
      </c>
      <c r="L47" s="198">
        <f>ROUND(N(data!AV66), 0)</f>
        <v>3715976</v>
      </c>
      <c r="M47" s="198">
        <f>ROUND(N(data!AV67), 0)</f>
        <v>219918</v>
      </c>
      <c r="N47" s="198">
        <f>ROUND(N(data!AV68), 0)</f>
        <v>0</v>
      </c>
      <c r="O47" s="198">
        <f>ROUND(N(data!AV69), 0)</f>
        <v>343220</v>
      </c>
      <c r="P47" s="198">
        <f>ROUND(N(data!AV70), 0)</f>
        <v>0</v>
      </c>
      <c r="Q47" s="198">
        <f>ROUND(N(data!AV71), 0)</f>
        <v>8053</v>
      </c>
      <c r="R47" s="198">
        <f>ROUND(N(data!AV72), 0)</f>
        <v>0</v>
      </c>
      <c r="S47" s="198">
        <f>ROUND(N(data!AV73), 0)</f>
        <v>108837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48071</v>
      </c>
      <c r="X47" s="198">
        <f>ROUND(N(data!AV78), 0)</f>
        <v>154628</v>
      </c>
      <c r="Y47" s="198">
        <f>ROUND(N(data!AV79), 0)</f>
        <v>0</v>
      </c>
      <c r="Z47" s="198">
        <f>ROUND(N(data!AV80), 0)</f>
        <v>9804</v>
      </c>
      <c r="AA47" s="198">
        <f>ROUND(N(data!AV81), 0)</f>
        <v>0</v>
      </c>
      <c r="AB47" s="198">
        <f>ROUND(N(data!AV82), 0)</f>
        <v>0</v>
      </c>
      <c r="AC47" s="198">
        <f>ROUND(N(data!AV83), 0)</f>
        <v>13827</v>
      </c>
      <c r="AD47" s="198">
        <f>ROUND(N(data!AV84), 0)</f>
        <v>11026</v>
      </c>
      <c r="AE47" s="198">
        <f>ROUND(N(data!AV89), 0)</f>
        <v>72555025</v>
      </c>
      <c r="AF47" s="198">
        <f>ROUND(N(data!AV87), 0)</f>
        <v>8110994</v>
      </c>
      <c r="AG47" s="198">
        <f>ROUND(N(data!AV90), 0)</f>
        <v>11916</v>
      </c>
      <c r="AH47" s="198">
        <f>ROUND(N(data!AV91), 0)</f>
        <v>0</v>
      </c>
      <c r="AI47" s="198">
        <f>ROUND(N(data!AV92), 0)</f>
        <v>44077</v>
      </c>
      <c r="AJ47" s="198">
        <f>ROUND(N(data!AV93), 0)</f>
        <v>37927</v>
      </c>
      <c r="AK47" s="271">
        <f>ROUND(N(data!AV94), 2)</f>
        <v>130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037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50</v>
      </c>
      <c r="G48" s="198">
        <f>ROUND(N(data!AW61), 0)</f>
        <v>5800854</v>
      </c>
      <c r="H48" s="198">
        <f>ROUND(N(data!AW62), 0)</f>
        <v>1395085</v>
      </c>
      <c r="I48" s="198">
        <f>ROUND(N(data!AW63), 0)</f>
        <v>0</v>
      </c>
      <c r="J48" s="198">
        <f>ROUND(N(data!AW64), 0)</f>
        <v>156</v>
      </c>
      <c r="K48" s="198">
        <f>ROUND(N(data!AW65), 0)</f>
        <v>0</v>
      </c>
      <c r="L48" s="198">
        <f>ROUND(N(data!AW66), 0)</f>
        <v>-5617931</v>
      </c>
      <c r="M48" s="198">
        <f>ROUND(N(data!AW67), 0)</f>
        <v>0</v>
      </c>
      <c r="N48" s="198">
        <f>ROUND(N(data!AW68), 0)</f>
        <v>0</v>
      </c>
      <c r="O48" s="198">
        <f>ROUND(N(data!AW69), 0)</f>
        <v>2137299</v>
      </c>
      <c r="P48" s="198">
        <f>ROUND(N(data!AW70), 0)</f>
        <v>0</v>
      </c>
      <c r="Q48" s="198">
        <f>ROUND(N(data!AW71), 0)</f>
        <v>2094854</v>
      </c>
      <c r="R48" s="198">
        <f>ROUND(N(data!AW72), 0)</f>
        <v>4682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37763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037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037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154782</v>
      </c>
      <c r="F50" s="271">
        <f>ROUND(N(data!AY60), 2)</f>
        <v>53</v>
      </c>
      <c r="G50" s="198">
        <f>ROUND(N(data!AY61), 0)</f>
        <v>2680486</v>
      </c>
      <c r="H50" s="198">
        <f>ROUND(N(data!AY62), 0)</f>
        <v>934303</v>
      </c>
      <c r="I50" s="198">
        <f>ROUND(N(data!AY63), 0)</f>
        <v>0</v>
      </c>
      <c r="J50" s="198">
        <f>ROUND(N(data!AY64), 0)</f>
        <v>1327907</v>
      </c>
      <c r="K50" s="198">
        <f>ROUND(N(data!AY65), 0)</f>
        <v>0</v>
      </c>
      <c r="L50" s="198">
        <f>ROUND(N(data!AY66), 0)</f>
        <v>-3869654</v>
      </c>
      <c r="M50" s="198">
        <f>ROUND(N(data!AY67), 0)</f>
        <v>40631</v>
      </c>
      <c r="N50" s="198">
        <f>ROUND(N(data!AY68), 0)</f>
        <v>2826</v>
      </c>
      <c r="O50" s="198">
        <f>ROUND(N(data!AY69), 0)</f>
        <v>508579</v>
      </c>
      <c r="P50" s="198">
        <f>ROUND(N(data!AY70), 0)</f>
        <v>0</v>
      </c>
      <c r="Q50" s="198">
        <f>ROUND(N(data!AY71), 0)</f>
        <v>351569</v>
      </c>
      <c r="R50" s="198">
        <f>ROUND(N(data!AY72), 0)</f>
        <v>42722</v>
      </c>
      <c r="S50" s="198">
        <f>ROUND(N(data!AY73), 0)</f>
        <v>83968</v>
      </c>
      <c r="T50" s="198">
        <f>ROUND(N(data!AY74), 0)</f>
        <v>123</v>
      </c>
      <c r="U50" s="198">
        <f>ROUND(N(data!AY75), 0)</f>
        <v>0</v>
      </c>
      <c r="V50" s="198">
        <f>ROUND(N(data!AY76), 0)</f>
        <v>0</v>
      </c>
      <c r="W50" s="198">
        <f>ROUND(N(data!AY77), 0)</f>
        <v>23060</v>
      </c>
      <c r="X50" s="198">
        <f>ROUND(N(data!AY78), 0)</f>
        <v>0</v>
      </c>
      <c r="Y50" s="198">
        <f>ROUND(N(data!AY79), 0)</f>
        <v>0</v>
      </c>
      <c r="Z50" s="198">
        <f>ROUND(N(data!AY80), 0)</f>
        <v>170</v>
      </c>
      <c r="AA50" s="198">
        <f>ROUND(N(data!AY81), 0)</f>
        <v>0</v>
      </c>
      <c r="AB50" s="198">
        <f>ROUND(N(data!AY82), 0)</f>
        <v>0</v>
      </c>
      <c r="AC50" s="198">
        <f>ROUND(N(data!AY83), 0)</f>
        <v>6968</v>
      </c>
      <c r="AD50" s="198">
        <f>ROUND(N(data!AY84), 0)</f>
        <v>1397213</v>
      </c>
      <c r="AE50" s="198">
        <f>ROUND(N(data!AY89), 0)</f>
        <v>0</v>
      </c>
      <c r="AF50" s="198">
        <f>ROUND(N(data!AY87), 0)</f>
        <v>0</v>
      </c>
      <c r="AG50" s="198">
        <f>ROUND(N(data!AY90), 0)</f>
        <v>32265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037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037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2</v>
      </c>
      <c r="G52" s="198">
        <f>ROUND(N(data!BA61), 0)</f>
        <v>110636</v>
      </c>
      <c r="H52" s="198">
        <f>ROUND(N(data!BA62), 0)</f>
        <v>45848</v>
      </c>
      <c r="I52" s="198">
        <f>ROUND(N(data!BA63), 0)</f>
        <v>0</v>
      </c>
      <c r="J52" s="198">
        <f>ROUND(N(data!BA64), 0)</f>
        <v>136422</v>
      </c>
      <c r="K52" s="198">
        <f>ROUND(N(data!BA65), 0)</f>
        <v>0</v>
      </c>
      <c r="L52" s="198">
        <f>ROUND(N(data!BA66), 0)</f>
        <v>-1745668</v>
      </c>
      <c r="M52" s="198">
        <f>ROUND(N(data!BA67), 0)</f>
        <v>0</v>
      </c>
      <c r="N52" s="198">
        <f>ROUND(N(data!BA68), 0)</f>
        <v>0</v>
      </c>
      <c r="O52" s="198">
        <f>ROUND(N(data!BA69), 0)</f>
        <v>1583498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22227</v>
      </c>
      <c r="T52" s="198">
        <f>ROUND(N(data!BA74), 0)</f>
        <v>1561271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037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037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16</v>
      </c>
      <c r="G54" s="198">
        <f>ROUND(N(data!BC61), 0)</f>
        <v>519740</v>
      </c>
      <c r="H54" s="198">
        <f>ROUND(N(data!BC62), 0)</f>
        <v>211043</v>
      </c>
      <c r="I54" s="198">
        <f>ROUND(N(data!BC63), 0)</f>
        <v>0</v>
      </c>
      <c r="J54" s="198">
        <f>ROUND(N(data!BC64), 0)</f>
        <v>23786</v>
      </c>
      <c r="K54" s="198">
        <f>ROUND(N(data!BC65), 0)</f>
        <v>0</v>
      </c>
      <c r="L54" s="198">
        <f>ROUND(N(data!BC66), 0)</f>
        <v>-402811</v>
      </c>
      <c r="M54" s="198">
        <f>ROUND(N(data!BC67), 0)</f>
        <v>3418</v>
      </c>
      <c r="N54" s="198">
        <f>ROUND(N(data!BC68), 0)</f>
        <v>0</v>
      </c>
      <c r="O54" s="198">
        <f>ROUND(N(data!BC69), 0)</f>
        <v>10631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7322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1690</v>
      </c>
      <c r="X54" s="198">
        <f>ROUND(N(data!BC78), 0)</f>
        <v>0</v>
      </c>
      <c r="Y54" s="198">
        <f>ROUND(N(data!BC79), 0)</f>
        <v>0</v>
      </c>
      <c r="Z54" s="198">
        <f>ROUND(N(data!BC80), 0)</f>
        <v>580</v>
      </c>
      <c r="AA54" s="198">
        <f>ROUND(N(data!BC81), 0)</f>
        <v>0</v>
      </c>
      <c r="AB54" s="198">
        <f>ROUND(N(data!BC82), 0)</f>
        <v>0</v>
      </c>
      <c r="AC54" s="198">
        <f>ROUND(N(data!BC83), 0)</f>
        <v>1039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037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12247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037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665032</v>
      </c>
      <c r="F56" s="271">
        <f>ROUND(N(data!BE60), 2)</f>
        <v>30</v>
      </c>
      <c r="G56" s="198">
        <f>ROUND(N(data!BE61), 0)</f>
        <v>2389087</v>
      </c>
      <c r="H56" s="198">
        <f>ROUND(N(data!BE62), 0)</f>
        <v>608294</v>
      </c>
      <c r="I56" s="198">
        <f>ROUND(N(data!BE63), 0)</f>
        <v>209362</v>
      </c>
      <c r="J56" s="198">
        <f>ROUND(N(data!BE64), 0)</f>
        <v>741881</v>
      </c>
      <c r="K56" s="198">
        <f>ROUND(N(data!BE65), 0)</f>
        <v>0</v>
      </c>
      <c r="L56" s="198">
        <f>ROUND(N(data!BE66), 0)</f>
        <v>-7760623</v>
      </c>
      <c r="M56" s="198">
        <f>ROUND(N(data!BE67), 0)</f>
        <v>338514</v>
      </c>
      <c r="N56" s="198">
        <f>ROUND(N(data!BE68), 0)</f>
        <v>2831</v>
      </c>
      <c r="O56" s="198">
        <f>ROUND(N(data!BE69), 0)</f>
        <v>5359824</v>
      </c>
      <c r="P56" s="198">
        <f>ROUND(N(data!BE70), 0)</f>
        <v>0</v>
      </c>
      <c r="Q56" s="198">
        <f>ROUND(N(data!BE71), 0)</f>
        <v>0</v>
      </c>
      <c r="R56" s="198">
        <f>ROUND(N(data!BE72), 0)</f>
        <v>42825</v>
      </c>
      <c r="S56" s="198">
        <f>ROUND(N(data!BE73), 0)</f>
        <v>126624</v>
      </c>
      <c r="T56" s="198">
        <f>ROUND(N(data!BE74), 0)</f>
        <v>23431</v>
      </c>
      <c r="U56" s="198">
        <f>ROUND(N(data!BE75), 0)</f>
        <v>0</v>
      </c>
      <c r="V56" s="198">
        <f>ROUND(N(data!BE76), 0)</f>
        <v>0</v>
      </c>
      <c r="W56" s="198">
        <f>ROUND(N(data!BE77), 0)</f>
        <v>2497037</v>
      </c>
      <c r="X56" s="198">
        <f>ROUND(N(data!BE78), 0)</f>
        <v>0</v>
      </c>
      <c r="Y56" s="198">
        <f>ROUND(N(data!BE79), 0)</f>
        <v>0</v>
      </c>
      <c r="Z56" s="198">
        <f>ROUND(N(data!BE80), 0)</f>
        <v>446</v>
      </c>
      <c r="AA56" s="198">
        <f>ROUND(N(data!BE81), 0)</f>
        <v>0</v>
      </c>
      <c r="AB56" s="198">
        <f>ROUND(N(data!BE82), 0)</f>
        <v>3337146</v>
      </c>
      <c r="AC56" s="198">
        <f>ROUND(N(data!BE83), 0)</f>
        <v>-667685</v>
      </c>
      <c r="AD56" s="198">
        <f>ROUND(N(data!BE84), 0)</f>
        <v>58</v>
      </c>
      <c r="AE56" s="198">
        <f>ROUND(N(data!BE89), 0)</f>
        <v>0</v>
      </c>
      <c r="AF56" s="198">
        <f>ROUND(N(data!BE87), 0)</f>
        <v>0</v>
      </c>
      <c r="AG56" s="198">
        <f>ROUND(N(data!BE90), 0)</f>
        <v>230902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037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56</v>
      </c>
      <c r="G57" s="198">
        <f>ROUND(N(data!BF61), 0)</f>
        <v>2697581</v>
      </c>
      <c r="H57" s="198">
        <f>ROUND(N(data!BF62), 0)</f>
        <v>928643</v>
      </c>
      <c r="I57" s="198">
        <f>ROUND(N(data!BF63), 0)</f>
        <v>0</v>
      </c>
      <c r="J57" s="198">
        <f>ROUND(N(data!BF64), 0)</f>
        <v>376416</v>
      </c>
      <c r="K57" s="198">
        <f>ROUND(N(data!BF65), 0)</f>
        <v>0</v>
      </c>
      <c r="L57" s="198">
        <f>ROUND(N(data!BF66), 0)</f>
        <v>-3795882</v>
      </c>
      <c r="M57" s="198">
        <f>ROUND(N(data!BF67), 0)</f>
        <v>3559</v>
      </c>
      <c r="N57" s="198">
        <f>ROUND(N(data!BF68), 0)</f>
        <v>0</v>
      </c>
      <c r="O57" s="198">
        <f>ROUND(N(data!BF69), 0)</f>
        <v>1405346</v>
      </c>
      <c r="P57" s="198">
        <f>ROUND(N(data!BF70), 0)</f>
        <v>0</v>
      </c>
      <c r="Q57" s="198">
        <f>ROUND(N(data!BF71), 0)</f>
        <v>978732</v>
      </c>
      <c r="R57" s="198">
        <f>ROUND(N(data!BF72), 0)</f>
        <v>225</v>
      </c>
      <c r="S57" s="198">
        <f>ROUND(N(data!BF73), 0)</f>
        <v>70849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16441</v>
      </c>
      <c r="X57" s="198">
        <f>ROUND(N(data!BF78), 0)</f>
        <v>0</v>
      </c>
      <c r="Y57" s="198">
        <f>ROUND(N(data!BF79), 0)</f>
        <v>815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338284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18167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037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037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21889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037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22</v>
      </c>
      <c r="G60" s="198">
        <f>ROUND(N(data!BI61), 0)</f>
        <v>1158933</v>
      </c>
      <c r="H60" s="198">
        <f>ROUND(N(data!BI62), 0)</f>
        <v>391352</v>
      </c>
      <c r="I60" s="198">
        <f>ROUND(N(data!BI63), 0)</f>
        <v>3000</v>
      </c>
      <c r="J60" s="198">
        <f>ROUND(N(data!BI64), 0)</f>
        <v>466066</v>
      </c>
      <c r="K60" s="198">
        <f>ROUND(N(data!BI65), 0)</f>
        <v>0</v>
      </c>
      <c r="L60" s="198">
        <f>ROUND(N(data!BI66), 0)</f>
        <v>-1527178</v>
      </c>
      <c r="M60" s="198">
        <f>ROUND(N(data!BI67), 0)</f>
        <v>0</v>
      </c>
      <c r="N60" s="198">
        <f>ROUND(N(data!BI68), 0)</f>
        <v>0</v>
      </c>
      <c r="O60" s="198">
        <f>ROUND(N(data!BI69), 0)</f>
        <v>47243</v>
      </c>
      <c r="P60" s="198">
        <f>ROUND(N(data!BI70), 0)</f>
        <v>0</v>
      </c>
      <c r="Q60" s="198">
        <f>ROUND(N(data!BI71), 0)</f>
        <v>0</v>
      </c>
      <c r="R60" s="198">
        <f>ROUND(N(data!BI72), 0)</f>
        <v>802</v>
      </c>
      <c r="S60" s="198">
        <f>ROUND(N(data!BI73), 0)</f>
        <v>27950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38</v>
      </c>
      <c r="AA60" s="198">
        <f>ROUND(N(data!BI81), 0)</f>
        <v>1523</v>
      </c>
      <c r="AB60" s="198">
        <f>ROUND(N(data!BI82), 0)</f>
        <v>0</v>
      </c>
      <c r="AC60" s="198">
        <f>ROUND(N(data!BI83), 0)</f>
        <v>16930</v>
      </c>
      <c r="AD60" s="198">
        <f>ROUND(N(data!BI84), 0)</f>
        <v>215366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037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037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32</v>
      </c>
      <c r="G62" s="198">
        <f>ROUND(N(data!BK61), 0)</f>
        <v>3361848</v>
      </c>
      <c r="H62" s="198">
        <f>ROUND(N(data!BK62), 0)</f>
        <v>675016</v>
      </c>
      <c r="I62" s="198">
        <f>ROUND(N(data!BK63), 0)</f>
        <v>-19886</v>
      </c>
      <c r="J62" s="198">
        <f>ROUND(N(data!BK64), 0)</f>
        <v>19449</v>
      </c>
      <c r="K62" s="198">
        <f>ROUND(N(data!BK65), 0)</f>
        <v>0</v>
      </c>
      <c r="L62" s="198">
        <f>ROUND(N(data!BK66), 0)</f>
        <v>-3955813</v>
      </c>
      <c r="M62" s="198">
        <f>ROUND(N(data!BK67), 0)</f>
        <v>0</v>
      </c>
      <c r="N62" s="198">
        <f>ROUND(N(data!BK68), 0)</f>
        <v>0</v>
      </c>
      <c r="O62" s="198">
        <f>ROUND(N(data!BK69), 0)</f>
        <v>620137</v>
      </c>
      <c r="P62" s="198">
        <f>ROUND(N(data!BK70), 0)</f>
        <v>0</v>
      </c>
      <c r="Q62" s="198">
        <f>ROUND(N(data!BK71), 0)</f>
        <v>417486</v>
      </c>
      <c r="R62" s="198">
        <f>ROUND(N(data!BK72), 0)</f>
        <v>210</v>
      </c>
      <c r="S62" s="198">
        <f>ROUND(N(data!BK73), 0)</f>
        <v>79013</v>
      </c>
      <c r="T62" s="198">
        <f>ROUND(N(data!BK74), 0)</f>
        <v>0</v>
      </c>
      <c r="U62" s="198">
        <f>ROUND(N(data!BK75), 0)</f>
        <v>56375</v>
      </c>
      <c r="V62" s="198">
        <f>ROUND(N(data!BK76), 0)</f>
        <v>0</v>
      </c>
      <c r="W62" s="198">
        <f>ROUND(N(data!BK77), 0)</f>
        <v>2730</v>
      </c>
      <c r="X62" s="198">
        <f>ROUND(N(data!BK78), 0)</f>
        <v>0</v>
      </c>
      <c r="Y62" s="198">
        <f>ROUND(N(data!BK79), 0)</f>
        <v>0</v>
      </c>
      <c r="Z62" s="198">
        <f>ROUND(N(data!BK80), 0)</f>
        <v>66</v>
      </c>
      <c r="AA62" s="198">
        <f>ROUND(N(data!BK81), 0)</f>
        <v>0</v>
      </c>
      <c r="AB62" s="198">
        <f>ROUND(N(data!BK82), 0)</f>
        <v>0</v>
      </c>
      <c r="AC62" s="198">
        <f>ROUND(N(data!BK83), 0)</f>
        <v>64257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037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44</v>
      </c>
      <c r="G63" s="198">
        <f>ROUND(N(data!BL61), 0)</f>
        <v>2080266</v>
      </c>
      <c r="H63" s="198">
        <f>ROUND(N(data!BL62), 0)</f>
        <v>717693</v>
      </c>
      <c r="I63" s="198">
        <f>ROUND(N(data!BL63), 0)</f>
        <v>0</v>
      </c>
      <c r="J63" s="198">
        <f>ROUND(N(data!BL64), 0)</f>
        <v>41327</v>
      </c>
      <c r="K63" s="198">
        <f>ROUND(N(data!BL65), 0)</f>
        <v>0</v>
      </c>
      <c r="L63" s="198">
        <f>ROUND(N(data!BL66), 0)</f>
        <v>-2458060</v>
      </c>
      <c r="M63" s="198">
        <f>ROUND(N(data!BL67), 0)</f>
        <v>1157</v>
      </c>
      <c r="N63" s="198">
        <f>ROUND(N(data!BL68), 0)</f>
        <v>-1263</v>
      </c>
      <c r="O63" s="198">
        <f>ROUND(N(data!BL69), 0)</f>
        <v>12919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12905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14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42146</v>
      </c>
      <c r="AE63" s="198">
        <f>ROUND(N(data!BL89), 0)</f>
        <v>0</v>
      </c>
      <c r="AF63" s="198">
        <f>ROUND(N(data!BL87), 0)</f>
        <v>0</v>
      </c>
      <c r="AG63" s="198">
        <f>ROUND(N(data!BL90), 0)</f>
        <v>26330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037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037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0</v>
      </c>
      <c r="G65" s="198">
        <f>ROUND(N(data!BN61), 0)</f>
        <v>0</v>
      </c>
      <c r="H65" s="198">
        <f>ROUND(N(data!BN62), 0)</f>
        <v>0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0</v>
      </c>
      <c r="M65" s="198">
        <f>ROUND(N(data!BN67), 0)</f>
        <v>0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26367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037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037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037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037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1</v>
      </c>
      <c r="G69" s="198">
        <f>ROUND(N(data!BR61), 0)</f>
        <v>38175</v>
      </c>
      <c r="H69" s="198">
        <f>ROUND(N(data!BR62), 0)</f>
        <v>9668</v>
      </c>
      <c r="I69" s="198">
        <f>ROUND(N(data!BR63), 0)</f>
        <v>0</v>
      </c>
      <c r="J69" s="198">
        <f>ROUND(N(data!BR64), 0)</f>
        <v>21476</v>
      </c>
      <c r="K69" s="198">
        <f>ROUND(N(data!BR65), 0)</f>
        <v>0</v>
      </c>
      <c r="L69" s="198">
        <f>ROUND(N(data!BR66), 0)</f>
        <v>-126887</v>
      </c>
      <c r="M69" s="198">
        <f>ROUND(N(data!BR67), 0)</f>
        <v>0</v>
      </c>
      <c r="N69" s="198">
        <f>ROUND(N(data!BR68), 0)</f>
        <v>0</v>
      </c>
      <c r="O69" s="198">
        <f>ROUND(N(data!BR69), 0)</f>
        <v>16236</v>
      </c>
      <c r="P69" s="198">
        <f>ROUND(N(data!BR70), 0)</f>
        <v>0</v>
      </c>
      <c r="Q69" s="198">
        <f>ROUND(N(data!BR71), 0)</f>
        <v>0</v>
      </c>
      <c r="R69" s="198">
        <f>ROUND(N(data!BR72), 0)</f>
        <v>1630</v>
      </c>
      <c r="S69" s="198">
        <f>ROUND(N(data!BR73), 0)</f>
        <v>1990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1500</v>
      </c>
      <c r="AA69" s="198">
        <f>ROUND(N(data!BR81), 0)</f>
        <v>0</v>
      </c>
      <c r="AB69" s="198">
        <f>ROUND(N(data!BR82), 0)</f>
        <v>0</v>
      </c>
      <c r="AC69" s="198">
        <f>ROUND(N(data!BR83), 0)</f>
        <v>11116</v>
      </c>
      <c r="AD69" s="198">
        <f>ROUND(N(data!BR84), 0)</f>
        <v>7697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037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037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8975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037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037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037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037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037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037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61</v>
      </c>
      <c r="G77" s="198">
        <f>ROUND(N(data!BZ61), 0)</f>
        <v>1648687</v>
      </c>
      <c r="H77" s="198">
        <f>ROUND(N(data!BZ62), 0)</f>
        <v>301286</v>
      </c>
      <c r="I77" s="198">
        <f>ROUND(N(data!BZ63), 0)</f>
        <v>0</v>
      </c>
      <c r="J77" s="198">
        <f>ROUND(N(data!BZ64), 0)</f>
        <v>5727</v>
      </c>
      <c r="K77" s="198">
        <f>ROUND(N(data!BZ65), 0)</f>
        <v>0</v>
      </c>
      <c r="L77" s="198">
        <f>ROUND(N(data!BZ66), 0)</f>
        <v>-5548652</v>
      </c>
      <c r="M77" s="198">
        <f>ROUND(N(data!BZ67), 0)</f>
        <v>0</v>
      </c>
      <c r="N77" s="198">
        <f>ROUND(N(data!BZ68), 0)</f>
        <v>0</v>
      </c>
      <c r="O77" s="198">
        <f>ROUND(N(data!BZ69), 0)</f>
        <v>42109</v>
      </c>
      <c r="P77" s="198">
        <f>ROUND(N(data!BZ70), 0)</f>
        <v>0</v>
      </c>
      <c r="Q77" s="198">
        <f>ROUND(N(data!BZ71), 0)</f>
        <v>22495</v>
      </c>
      <c r="R77" s="198">
        <f>ROUND(N(data!BZ72), 0)</f>
        <v>0</v>
      </c>
      <c r="S77" s="198">
        <f>ROUND(N(data!BZ73), 0)</f>
        <v>14992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4319</v>
      </c>
      <c r="AA77" s="198">
        <f>ROUND(N(data!BZ81), 0)</f>
        <v>0</v>
      </c>
      <c r="AB77" s="198">
        <f>ROUND(N(data!BZ82), 0)</f>
        <v>0</v>
      </c>
      <c r="AC77" s="198">
        <f>ROUND(N(data!BZ83), 0)</f>
        <v>303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037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037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2</v>
      </c>
      <c r="G79" s="198">
        <f>ROUND(N(data!CB61), 0)</f>
        <v>420714</v>
      </c>
      <c r="H79" s="198">
        <f>ROUND(N(data!CB62), 0)</f>
        <v>80078</v>
      </c>
      <c r="I79" s="198">
        <f>ROUND(N(data!CB63), 0)</f>
        <v>2400</v>
      </c>
      <c r="J79" s="198">
        <f>ROUND(N(data!CB64), 0)</f>
        <v>3964</v>
      </c>
      <c r="K79" s="198">
        <f>ROUND(N(data!CB65), 0)</f>
        <v>0</v>
      </c>
      <c r="L79" s="198">
        <f>ROUND(N(data!CB66), 0)</f>
        <v>-821852</v>
      </c>
      <c r="M79" s="198">
        <f>ROUND(N(data!CB67), 0)</f>
        <v>0</v>
      </c>
      <c r="N79" s="198">
        <f>ROUND(N(data!CB68), 0)</f>
        <v>0</v>
      </c>
      <c r="O79" s="198">
        <f>ROUND(N(data!CB69), 0)</f>
        <v>28396</v>
      </c>
      <c r="P79" s="198">
        <f>ROUND(N(data!CB70), 0)</f>
        <v>0</v>
      </c>
      <c r="Q79" s="198">
        <f>ROUND(N(data!CB71), 0)</f>
        <v>-371</v>
      </c>
      <c r="R79" s="198">
        <f>ROUND(N(data!CB72), 0)</f>
        <v>0</v>
      </c>
      <c r="S79" s="198">
        <f>ROUND(N(data!CB73), 0)</f>
        <v>26081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614</v>
      </c>
      <c r="AA79" s="198">
        <f>ROUND(N(data!CB81), 0)</f>
        <v>0</v>
      </c>
      <c r="AB79" s="198">
        <f>ROUND(N(data!CB82), 0)</f>
        <v>0</v>
      </c>
      <c r="AC79" s="198">
        <f>ROUND(N(data!CB83), 0)</f>
        <v>2073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037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108</v>
      </c>
      <c r="G80" s="198">
        <f>ROUND(N(data!CC61), 0)</f>
        <v>16769110</v>
      </c>
      <c r="H80" s="198">
        <f>ROUND(N(data!CC62), 0)</f>
        <v>2378517</v>
      </c>
      <c r="I80" s="198">
        <f>ROUND(N(data!CC63), 0)</f>
        <v>2171772</v>
      </c>
      <c r="J80" s="198">
        <f>ROUND(N(data!CC64), 0)</f>
        <v>-828814</v>
      </c>
      <c r="K80" s="198">
        <f>ROUND(N(data!CC65), 0)</f>
        <v>0</v>
      </c>
      <c r="L80" s="198">
        <f>ROUND(N(data!CC66), 0)</f>
        <v>-17343315</v>
      </c>
      <c r="M80" s="198">
        <f>ROUND(N(data!CC67), 0)</f>
        <v>5777345</v>
      </c>
      <c r="N80" s="198">
        <f>ROUND(N(data!CC68), 0)</f>
        <v>717915</v>
      </c>
      <c r="O80" s="198">
        <f>ROUND(N(data!CC69), 0)</f>
        <v>75936927</v>
      </c>
      <c r="P80" s="198">
        <f>ROUND(N(data!CC70), 0)</f>
        <v>0</v>
      </c>
      <c r="Q80" s="198">
        <f>ROUND(N(data!CC71), 0)</f>
        <v>728832</v>
      </c>
      <c r="R80" s="198">
        <f>ROUND(N(data!CC72), 0)</f>
        <v>69299</v>
      </c>
      <c r="S80" s="198">
        <f>ROUND(N(data!CC73), 0)</f>
        <v>615971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49971</v>
      </c>
      <c r="X80" s="198">
        <f>ROUND(N(data!CC78), 0)</f>
        <v>50047904</v>
      </c>
      <c r="Y80" s="198">
        <f>ROUND(N(data!CC79), 0)</f>
        <v>-3543</v>
      </c>
      <c r="Z80" s="198">
        <f>ROUND(N(data!CC80), 0)</f>
        <v>10058</v>
      </c>
      <c r="AA80" s="198">
        <f>ROUND(N(data!CC81), 0)</f>
        <v>3398992</v>
      </c>
      <c r="AB80" s="198">
        <f>ROUND(N(data!CC82), 0)</f>
        <v>0</v>
      </c>
      <c r="AC80" s="198">
        <f>ROUND(N(data!CC83), 0)</f>
        <v>21019442</v>
      </c>
      <c r="AD80" s="198">
        <f>ROUND(N(data!CC84), 0)</f>
        <v>1741069</v>
      </c>
      <c r="AE80" s="198">
        <f>ROUND(N(data!CC89), 0)</f>
        <v>0</v>
      </c>
      <c r="AF80" s="198">
        <f>ROUND(N(data!CC87), 0)</f>
        <v>0</v>
      </c>
      <c r="AG80" s="198">
        <f>ROUND(N(data!CC90), 0)</f>
        <v>19009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Deaconess Hospital - MultiCare Health Systems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H-037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PO Box 248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PO Box 248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Spokane,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9zaJU0h2tLCs+4DIrDqzAJpD1eqhwH45XYNukU43NOo+GKCwO83C0u+1rIvnixulRO0XVMXCxxytDg5+zFe15w==" saltValue="kvkUOfzEonfHAPYd087oI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I16" sqref="I16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037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359</v>
      </c>
      <c r="C14" s="228" t="s">
        <v>359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18681939</v>
      </c>
      <c r="C15" s="228">
        <f>data!C85</f>
        <v>32850568.950000003</v>
      </c>
      <c r="D15" s="228">
        <f>ROUND(N('Prior Year'!C59), 0)</f>
        <v>11606</v>
      </c>
      <c r="E15" s="1">
        <f>data!C59</f>
        <v>13966</v>
      </c>
      <c r="F15" s="205">
        <f t="shared" ref="F15:F59" si="0">IF(B15=0,"",IF(D15=0,"",B15/D15))</f>
        <v>1609.6793899707047</v>
      </c>
      <c r="G15" s="205">
        <f t="shared" ref="G15:G29" si="1">IF(C15=0,"",IF(E15=0,"",C15/E15))</f>
        <v>2352.1816518688247</v>
      </c>
      <c r="H15" s="6">
        <f t="shared" ref="H15:H30" si="2">IF(B15 = 0, "", IF(C15 = 0, "", IF(D15 = 0, "", IF(E15 = 0, "", IF(G15 / F15 - 1 &lt; -0.25, G15 / F15 - 1, IF(G15 / F15 - 1 &gt; 0.25, G15 / F15 - 1, ""))))))</f>
        <v>0.46127338557253506</v>
      </c>
      <c r="I15" s="228" t="s">
        <v>1372</v>
      </c>
      <c r="M15" s="7"/>
    </row>
    <row r="16" spans="1:13" x14ac:dyDescent="0.25">
      <c r="A16" s="1" t="s">
        <v>733</v>
      </c>
      <c r="B16" s="228">
        <f>ROUND(N('Prior Year'!D85), 0)</f>
        <v>14838089</v>
      </c>
      <c r="C16" s="228">
        <f>data!D85</f>
        <v>94744071.580000013</v>
      </c>
      <c r="D16" s="228">
        <f>ROUND(N('Prior Year'!D59), 0)</f>
        <v>16920</v>
      </c>
      <c r="E16" s="1">
        <f>data!D59</f>
        <v>20729</v>
      </c>
      <c r="F16" s="205">
        <f t="shared" si="0"/>
        <v>876.95561465721039</v>
      </c>
      <c r="G16" s="205">
        <f t="shared" si="1"/>
        <v>4570.6050258092537</v>
      </c>
      <c r="H16" s="6">
        <f t="shared" si="2"/>
        <v>4.2119000658839942</v>
      </c>
      <c r="I16" s="228" t="s">
        <v>1372</v>
      </c>
      <c r="M16" s="7"/>
    </row>
    <row r="17" spans="1:13" x14ac:dyDescent="0.25">
      <c r="A17" s="1" t="s">
        <v>734</v>
      </c>
      <c r="B17" s="228">
        <f>ROUND(N('Prior Year'!E85), 0)</f>
        <v>14519778</v>
      </c>
      <c r="C17" s="228">
        <f>data!E85</f>
        <v>18589089.57</v>
      </c>
      <c r="D17" s="228">
        <f>ROUND(N('Prior Year'!E59), 0)</f>
        <v>14681</v>
      </c>
      <c r="E17" s="1">
        <f>data!E59</f>
        <v>16686</v>
      </c>
      <c r="F17" s="205">
        <f t="shared" si="0"/>
        <v>989.01832300252022</v>
      </c>
      <c r="G17" s="205">
        <f t="shared" si="1"/>
        <v>1114.0530726357426</v>
      </c>
      <c r="H17" s="6" t="str">
        <f t="shared" si="2"/>
        <v/>
      </c>
      <c r="I17" s="228" t="str">
        <f t="shared" ref="I17:I46" si="3">IF(H17 = "", "", IF(ABS(H17) &gt; 25 %, "Please provide explanation for the fluctuation noted here", ""))</f>
        <v/>
      </c>
      <c r="M17" s="7"/>
    </row>
    <row r="18" spans="1:13" x14ac:dyDescent="0.25">
      <c r="A18" s="1" t="s">
        <v>735</v>
      </c>
      <c r="B18" s="228">
        <f>ROUND(N('Prior Year'!F85), 0)</f>
        <v>3472315</v>
      </c>
      <c r="C18" s="228">
        <f>data!F85</f>
        <v>6741208.1799999997</v>
      </c>
      <c r="D18" s="228">
        <f>ROUND(N('Prior Year'!F59), 0)</f>
        <v>2424</v>
      </c>
      <c r="E18" s="1">
        <f>data!F59</f>
        <v>4148</v>
      </c>
      <c r="F18" s="205">
        <f t="shared" si="0"/>
        <v>1432.4731848184817</v>
      </c>
      <c r="G18" s="205">
        <f t="shared" si="1"/>
        <v>1625.1707280617163</v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450786.78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0</v>
      </c>
      <c r="C22" s="228">
        <f>data!J85</f>
        <v>0</v>
      </c>
      <c r="D22" s="228">
        <f>ROUND(N('Prior Year'!J59), 0)</f>
        <v>1886</v>
      </c>
      <c r="E22" s="1">
        <f>data!J59</f>
        <v>2141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7488300</v>
      </c>
      <c r="C26" s="228">
        <f>data!N85</f>
        <v>0</v>
      </c>
      <c r="D26" s="228">
        <f>ROUND(N('Prior Year'!N59), 0)</f>
        <v>0</v>
      </c>
      <c r="E26" s="1">
        <f>data!N59</f>
        <v>208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8594589</v>
      </c>
      <c r="C27" s="228">
        <f>data!O85</f>
        <v>14971464.730000002</v>
      </c>
      <c r="D27" s="228">
        <f>ROUND(N('Prior Year'!O59), 0)</f>
        <v>0</v>
      </c>
      <c r="E27" s="1">
        <f>data!O59</f>
        <v>1684</v>
      </c>
      <c r="F27" s="205" t="str">
        <f t="shared" si="0"/>
        <v/>
      </c>
      <c r="G27" s="205">
        <f t="shared" si="1"/>
        <v>8890.4184857482196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62127707</v>
      </c>
      <c r="C28" s="228">
        <f>data!P85</f>
        <v>113974947.59</v>
      </c>
      <c r="D28" s="228">
        <f>ROUND(N('Prior Year'!P59), 0)</f>
        <v>1785280</v>
      </c>
      <c r="E28" s="1">
        <f>data!P59</f>
        <v>2879590</v>
      </c>
      <c r="F28" s="205">
        <f t="shared" si="0"/>
        <v>34.799979274959668</v>
      </c>
      <c r="G28" s="205">
        <f t="shared" si="1"/>
        <v>39.580269270972607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3266540</v>
      </c>
      <c r="C29" s="228">
        <f>data!Q85</f>
        <v>3583955.38</v>
      </c>
      <c r="D29" s="228">
        <f>ROUND(N('Prior Year'!Q59), 0)</f>
        <v>0</v>
      </c>
      <c r="E29" s="1">
        <f>data!Q59</f>
        <v>1436060</v>
      </c>
      <c r="F29" s="205" t="str">
        <f t="shared" si="0"/>
        <v/>
      </c>
      <c r="G29" s="205">
        <f t="shared" si="1"/>
        <v>2.4956863780064897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6323532</v>
      </c>
      <c r="C30" s="228">
        <f>data!R85</f>
        <v>5409302.9400000004</v>
      </c>
      <c r="D30" s="228">
        <f>ROUND(N('Prior Year'!R59), 0)</f>
        <v>0</v>
      </c>
      <c r="E30" s="1">
        <f>data!R59</f>
        <v>1850027.7</v>
      </c>
      <c r="F30" s="205" t="str">
        <f t="shared" si="0"/>
        <v/>
      </c>
      <c r="G30" s="205">
        <f>IFERROR(IF(C30=0,"",IF(E30=0,"",C30/E30)),"")</f>
        <v>2.9239037556032272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2531686</v>
      </c>
      <c r="C31" s="228">
        <f>data!S85</f>
        <v>-213336.13999999972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1141945</v>
      </c>
      <c r="C32" s="228">
        <f>data!T85</f>
        <v>2479117.6199999996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17563889</v>
      </c>
      <c r="C33" s="228">
        <f>data!U85</f>
        <v>32718833.910000004</v>
      </c>
      <c r="D33" s="228">
        <f>ROUND(N('Prior Year'!U59), 0)</f>
        <v>0</v>
      </c>
      <c r="E33" s="1">
        <f>data!U59</f>
        <v>818049</v>
      </c>
      <c r="F33" s="205" t="str">
        <f t="shared" si="0"/>
        <v/>
      </c>
      <c r="G33" s="205">
        <f t="shared" ref="G33:G69" si="4">IF(C33=0,"",IF(E33=0,"",C33/E33))</f>
        <v>39.996178602993226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295908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3629081</v>
      </c>
      <c r="C35" s="228">
        <f>data!W85</f>
        <v>3448011.4000000004</v>
      </c>
      <c r="D35" s="228">
        <f>ROUND(N('Prior Year'!W59), 0)</f>
        <v>0</v>
      </c>
      <c r="E35" s="1">
        <f>data!W59</f>
        <v>5770</v>
      </c>
      <c r="F35" s="205" t="str">
        <f t="shared" si="0"/>
        <v/>
      </c>
      <c r="G35" s="205">
        <f t="shared" si="4"/>
        <v>597.57563258232244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2658580</v>
      </c>
      <c r="C36" s="228">
        <f>data!X85</f>
        <v>6744167.6799999997</v>
      </c>
      <c r="D36" s="228">
        <f>ROUND(N('Prior Year'!X59), 0)</f>
        <v>0</v>
      </c>
      <c r="E36" s="1">
        <f>data!X59</f>
        <v>38570</v>
      </c>
      <c r="F36" s="205" t="str">
        <f t="shared" si="0"/>
        <v/>
      </c>
      <c r="G36" s="205">
        <f t="shared" si="4"/>
        <v>174.85526782473426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41804917</v>
      </c>
      <c r="C37" s="228">
        <f>data!Y85</f>
        <v>19002599.280000001</v>
      </c>
      <c r="D37" s="228">
        <f>ROUND(N('Prior Year'!Y59), 0)</f>
        <v>0</v>
      </c>
      <c r="E37" s="1">
        <f>data!Y59</f>
        <v>118241</v>
      </c>
      <c r="F37" s="205" t="str">
        <f t="shared" si="0"/>
        <v/>
      </c>
      <c r="G37" s="205">
        <f t="shared" si="4"/>
        <v>160.71074568043235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3742939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905776</v>
      </c>
      <c r="C39" s="228">
        <f>data!AA85</f>
        <v>2728071.4899999998</v>
      </c>
      <c r="D39" s="228">
        <f>ROUND(N('Prior Year'!AA59), 0)</f>
        <v>0</v>
      </c>
      <c r="E39" s="1">
        <f>data!AA59</f>
        <v>1635</v>
      </c>
      <c r="F39" s="205" t="str">
        <f t="shared" si="0"/>
        <v/>
      </c>
      <c r="G39" s="205">
        <f t="shared" si="4"/>
        <v>1668.5452538226298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43080861</v>
      </c>
      <c r="C40" s="228">
        <f>data!AB85</f>
        <v>62922195.899999991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4995263</v>
      </c>
      <c r="C41" s="228">
        <f>data!AC85</f>
        <v>8669590.0999999996</v>
      </c>
      <c r="D41" s="228">
        <f>ROUND(N('Prior Year'!AC59), 0)</f>
        <v>0</v>
      </c>
      <c r="E41" s="1">
        <f>data!AC59</f>
        <v>156777</v>
      </c>
      <c r="F41" s="205" t="str">
        <f t="shared" si="0"/>
        <v/>
      </c>
      <c r="G41" s="205">
        <f t="shared" si="4"/>
        <v>55.298864629378031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1112693</v>
      </c>
      <c r="C42" s="228">
        <f>data!AD85</f>
        <v>1553037.6300000001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1084721</v>
      </c>
      <c r="C43" s="228">
        <f>data!AE85</f>
        <v>1584804.9000000001</v>
      </c>
      <c r="D43" s="228">
        <f>ROUND(N('Prior Year'!AE59), 0)</f>
        <v>0</v>
      </c>
      <c r="E43" s="1">
        <f>data!AE59</f>
        <v>24833</v>
      </c>
      <c r="F43" s="205" t="str">
        <f t="shared" si="0"/>
        <v/>
      </c>
      <c r="G43" s="205">
        <f t="shared" si="4"/>
        <v>63.818503604075225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26320259</v>
      </c>
      <c r="C45" s="228">
        <f>data!AG85</f>
        <v>37615038.049999997</v>
      </c>
      <c r="D45" s="228">
        <f>ROUND(N('Prior Year'!AG59), 0)</f>
        <v>67683</v>
      </c>
      <c r="E45" s="1">
        <f>data!AG59</f>
        <v>71163</v>
      </c>
      <c r="F45" s="205">
        <f t="shared" si="0"/>
        <v>388.87547833281621</v>
      </c>
      <c r="G45" s="205">
        <f t="shared" si="4"/>
        <v>528.57577744052378</v>
      </c>
      <c r="H45" s="6">
        <f t="shared" si="6"/>
        <v>0.35924172875756932</v>
      </c>
      <c r="I45" s="228" t="s">
        <v>1372</v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236986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17345199</v>
      </c>
      <c r="C48" s="228">
        <f>data!AJ85</f>
        <v>0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653797</v>
      </c>
      <c r="C49" s="228">
        <f>data!AK85</f>
        <v>984285.38</v>
      </c>
      <c r="D49" s="228">
        <f>ROUND(N('Prior Year'!AK59), 0)</f>
        <v>0</v>
      </c>
      <c r="E49" s="1">
        <f>data!AK59</f>
        <v>17135</v>
      </c>
      <c r="F49" s="205" t="str">
        <f t="shared" si="0"/>
        <v/>
      </c>
      <c r="G49" s="205">
        <f t="shared" si="4"/>
        <v>57.442975196965278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321443</v>
      </c>
      <c r="C50" s="228">
        <f>data!AL85</f>
        <v>492547.96</v>
      </c>
      <c r="D50" s="228">
        <f>ROUND(N('Prior Year'!AL59), 0)</f>
        <v>0</v>
      </c>
      <c r="E50" s="1">
        <f>data!AL59</f>
        <v>4504</v>
      </c>
      <c r="F50" s="205" t="str">
        <f t="shared" si="0"/>
        <v/>
      </c>
      <c r="G50" s="205">
        <f t="shared" si="4"/>
        <v>109.35789520426289</v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631303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501258.85000000003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3757486</v>
      </c>
      <c r="C60" s="228">
        <f>data!AV85</f>
        <v>12108188.629999999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1716458</v>
      </c>
      <c r="C61" s="228">
        <f>data!AW85</f>
        <v>3715462.3100000005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3545774</v>
      </c>
      <c r="C63" s="228">
        <f>data!AY85</f>
        <v>227865.57999999984</v>
      </c>
      <c r="D63" s="228">
        <f>ROUND(N('Prior Year'!AY59), 0)</f>
        <v>180666</v>
      </c>
      <c r="E63" s="1">
        <f>data!AY59</f>
        <v>154782</v>
      </c>
      <c r="F63" s="205">
        <f>IF(B63=0,"",IF(D63=0,"",B63/D63))</f>
        <v>19.626127771689195</v>
      </c>
      <c r="G63" s="205">
        <f t="shared" si="4"/>
        <v>1.4721710534816699</v>
      </c>
      <c r="H63" s="6">
        <f>IF(B63 = 0, "", IF(C63 = 0, "", IF(D63 = 0, "", IF(E63 = 0, "", IF(G63 / F63 - 1 &lt; -0.25, G63 / F63 - 1, IF(G63 / F63 - 1 &gt; 0.25, G63 / F63 - 1, ""))))))</f>
        <v>-0.9249892250469659</v>
      </c>
      <c r="I63" s="228" t="s">
        <v>1372</v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1790050</v>
      </c>
      <c r="C65" s="228">
        <f>data!BA85</f>
        <v>130736.10000000009</v>
      </c>
      <c r="D65" s="228">
        <f>ROUND(N('Prior Year'!BA59), 0)</f>
        <v>1623824</v>
      </c>
      <c r="E65" s="1">
        <f>data!BA59</f>
        <v>0</v>
      </c>
      <c r="F65" s="205">
        <f>IF(B65=0,"",IF(D65=0,"",B65/D65))</f>
        <v>1.1023670052912138</v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0</v>
      </c>
      <c r="C66" s="228">
        <f>data!BB85</f>
        <v>0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522355</v>
      </c>
      <c r="C67" s="228">
        <f>data!BC85</f>
        <v>365806.57999999996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1594261</v>
      </c>
      <c r="C68" s="228">
        <f>data!BD85</f>
        <v>0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9638827</v>
      </c>
      <c r="C69" s="228">
        <f>data!BE85</f>
        <v>1889112.6</v>
      </c>
      <c r="D69" s="228">
        <f>ROUND(N('Prior Year'!BE59), 0)</f>
        <v>665032</v>
      </c>
      <c r="E69" s="1">
        <f>data!BE59</f>
        <v>665031.87</v>
      </c>
      <c r="F69" s="205">
        <f>IF(B69=0,"",IF(D69=0,"",B69/D69))</f>
        <v>14.49377924671294</v>
      </c>
      <c r="G69" s="205">
        <f t="shared" si="4"/>
        <v>2.8406346901840962</v>
      </c>
      <c r="H69" s="6">
        <f>IF(B69 = 0, "", IF(C69 = 0, "", IF(D69 = 0, "", IF(E69 = 0, "", IF(G69 / F69 - 1 &lt; -0.25, G69 / F69 - 1, IF(G69 / F69 - 1 &gt; 0.25, G69 / F69 - 1, ""))))))</f>
        <v>-0.80401007619677067</v>
      </c>
      <c r="I69" s="228" t="s">
        <v>1372</v>
      </c>
      <c r="M69" s="7"/>
    </row>
    <row r="70" spans="1:13" x14ac:dyDescent="0.25">
      <c r="A70" s="1" t="s">
        <v>788</v>
      </c>
      <c r="B70" s="228">
        <f>ROUND(N('Prior Year'!BF85), 0)</f>
        <v>4383800</v>
      </c>
      <c r="C70" s="228">
        <f>data!BF85</f>
        <v>1615662.3800000004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379570</v>
      </c>
      <c r="C71" s="228">
        <f>data!BG85</f>
        <v>0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126603</v>
      </c>
      <c r="C72" s="228">
        <f>data!BH85</f>
        <v>0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324050.5399999998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0</v>
      </c>
      <c r="C74" s="228">
        <f>data!BJ85</f>
        <v>0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0</v>
      </c>
      <c r="C75" s="228">
        <f>data!BK85</f>
        <v>700750.64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2383447</v>
      </c>
      <c r="C76" s="228">
        <f>data!BL85</f>
        <v>351891.95000000007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67916626</v>
      </c>
      <c r="C78" s="228">
        <f>data!BN85</f>
        <v>0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0</v>
      </c>
      <c r="C79" s="228">
        <f>data!BO85</f>
        <v>0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0</v>
      </c>
      <c r="C80" s="228">
        <f>data!BP85</f>
        <v>0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0</v>
      </c>
      <c r="C82" s="228">
        <f>data!BR85</f>
        <v>-49029.990000000005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0</v>
      </c>
      <c r="C83" s="228">
        <f>data!BS85</f>
        <v>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103508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0</v>
      </c>
      <c r="C86" s="228">
        <f>data!BV85</f>
        <v>0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0</v>
      </c>
      <c r="C87" s="228">
        <f>data!BW85</f>
        <v>0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69514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4246389</v>
      </c>
      <c r="C89" s="228">
        <f>data!BY85</f>
        <v>0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3274631</v>
      </c>
      <c r="C90" s="228">
        <f>data!BZ85</f>
        <v>-3550843.36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669006</v>
      </c>
      <c r="C91" s="228">
        <f>data!CA85</f>
        <v>0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-286300.54999999993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85018959</v>
      </c>
      <c r="C93" s="228">
        <f>data!CC85</f>
        <v>83838387.280000001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MPj/3/Y3lgM0GFOYN/nzfPubxmEAomBfepWfyAxmmCpVR6gV370XQeOtkZZDE+Es9mNW3Kp1CRg+3tPFu+OVXw==" saltValue="pkGoz8G0WX0rXNjpTzlboQ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9" workbookViewId="0">
      <selection activeCell="A29" sqref="A29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2586670.6899999967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1" t="s">
        <v>1370</v>
      </c>
      <c r="B15" s="267"/>
      <c r="C15" s="267"/>
      <c r="D15" s="267">
        <v>1599467.35</v>
      </c>
    </row>
    <row r="16" spans="1:4" ht="15.75" x14ac:dyDescent="0.25">
      <c r="A16" s="267" t="s">
        <v>823</v>
      </c>
      <c r="B16" s="267"/>
      <c r="C16" s="267"/>
      <c r="D16" s="267"/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21690945.160000004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1" t="s">
        <v>1371</v>
      </c>
      <c r="B29" s="267"/>
      <c r="C29" s="267"/>
      <c r="D29" s="267">
        <v>21067200</v>
      </c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JKewEjRptjxfTP7epaZ3fQxWFB1jaJQEMWgbbkKQ8w/d4yK8gnH1TcPetI/OMLXLMumNDuUZSWz9gUQaSzJHJg==" saltValue="o6SJE0V4hoTgdmdlToCmWQ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H-37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Deaconess Hospital - MultiCare Health Systems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Spokane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Michele Forgues Lackie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509-458-5800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509-473-7306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321</v>
      </c>
      <c r="B15" s="74"/>
      <c r="C15" s="75" t="s">
        <v>323</v>
      </c>
      <c r="D15" s="74"/>
      <c r="E15" s="75" t="s">
        <v>325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327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328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331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11443</v>
      </c>
      <c r="G23" s="67">
        <f>data!D127</f>
        <v>55737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335</v>
      </c>
      <c r="C26" s="64"/>
      <c r="D26" s="64"/>
      <c r="E26" s="64"/>
      <c r="F26" s="63">
        <f>data!C130</f>
        <v>1684</v>
      </c>
      <c r="G26" s="67">
        <f>data!D130</f>
        <v>2141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337</v>
      </c>
      <c r="C30" s="67"/>
      <c r="D30" s="67">
        <f>data!C132</f>
        <v>66</v>
      </c>
      <c r="E30" s="64" t="s">
        <v>343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124</v>
      </c>
      <c r="E31" s="64" t="s">
        <v>344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34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72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54</v>
      </c>
      <c r="E34" s="64" t="s">
        <v>346</v>
      </c>
      <c r="F34" s="67"/>
      <c r="G34" s="67">
        <f>data!E143</f>
        <v>350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347</v>
      </c>
      <c r="F36" s="67"/>
      <c r="G36" s="67">
        <f>data!C144</f>
        <v>412</v>
      </c>
    </row>
    <row r="37" spans="1:7" ht="20.100000000000001" customHeight="1" x14ac:dyDescent="0.25">
      <c r="A37" s="63"/>
      <c r="E37" s="64" t="s">
        <v>348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Deaconess Hospital - MultiCare Health Systems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358</v>
      </c>
      <c r="F5" s="74"/>
      <c r="G5" s="74"/>
    </row>
    <row r="6" spans="1:7" ht="20.100000000000001" customHeight="1" x14ac:dyDescent="0.25">
      <c r="A6" s="126" t="s">
        <v>856</v>
      </c>
      <c r="B6" s="79" t="s">
        <v>331</v>
      </c>
      <c r="C6" s="79" t="s">
        <v>857</v>
      </c>
      <c r="D6" s="79" t="s">
        <v>354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352</v>
      </c>
      <c r="B7" s="127">
        <f>data!B154</f>
        <v>5760.7710274269539</v>
      </c>
      <c r="C7" s="127">
        <f>data!B155</f>
        <v>28059.782815319068</v>
      </c>
      <c r="D7" s="127">
        <f>data!B156</f>
        <v>15846</v>
      </c>
      <c r="E7" s="127">
        <f>data!B157</f>
        <v>504224868.72000003</v>
      </c>
      <c r="F7" s="127">
        <f>data!B158</f>
        <v>622864930.77999997</v>
      </c>
      <c r="G7" s="127">
        <f>data!B157+data!B158</f>
        <v>1127089799.5</v>
      </c>
    </row>
    <row r="8" spans="1:7" ht="20.100000000000001" customHeight="1" x14ac:dyDescent="0.25">
      <c r="A8" s="63" t="s">
        <v>353</v>
      </c>
      <c r="B8" s="127">
        <f>data!C154</f>
        <v>2244.0682167098694</v>
      </c>
      <c r="C8" s="127">
        <f>data!C155</f>
        <v>10930.492894761686</v>
      </c>
      <c r="D8" s="127">
        <f>data!C156</f>
        <v>6019</v>
      </c>
      <c r="E8" s="127">
        <f>data!C157</f>
        <v>191408014.84</v>
      </c>
      <c r="F8" s="127">
        <f>data!C158</f>
        <v>247948300.22</v>
      </c>
      <c r="G8" s="127">
        <f>data!C157+data!C158</f>
        <v>439356315.06</v>
      </c>
    </row>
    <row r="9" spans="1:7" ht="20.100000000000001" customHeight="1" x14ac:dyDescent="0.25">
      <c r="A9" s="63" t="s">
        <v>858</v>
      </c>
      <c r="B9" s="127">
        <f>data!D154</f>
        <v>3438.1607558631767</v>
      </c>
      <c r="C9" s="127">
        <f>data!D155</f>
        <v>16746.724289919246</v>
      </c>
      <c r="D9" s="127">
        <f>data!D156</f>
        <v>12583</v>
      </c>
      <c r="E9" s="127">
        <f>data!D157</f>
        <v>248293443.52000001</v>
      </c>
      <c r="F9" s="127">
        <f>data!D158</f>
        <v>433024227.83999997</v>
      </c>
      <c r="G9" s="127">
        <f>data!D157+data!D158</f>
        <v>681317671.36000001</v>
      </c>
    </row>
    <row r="10" spans="1:7" ht="20.100000000000001" customHeight="1" x14ac:dyDescent="0.25">
      <c r="A10" s="78" t="s">
        <v>229</v>
      </c>
      <c r="B10" s="127">
        <f>data!E154</f>
        <v>11443</v>
      </c>
      <c r="C10" s="127">
        <f>data!E155</f>
        <v>55737</v>
      </c>
      <c r="D10" s="127">
        <f>data!E156</f>
        <v>34448</v>
      </c>
      <c r="E10" s="127">
        <f>data!E157</f>
        <v>943926327.08000004</v>
      </c>
      <c r="F10" s="127">
        <f>data!E158</f>
        <v>1303837458.8399999</v>
      </c>
      <c r="G10" s="127">
        <f>E10+F10</f>
        <v>2247763785.9200001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358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331</v>
      </c>
      <c r="C15" s="79" t="s">
        <v>857</v>
      </c>
      <c r="D15" s="79" t="s">
        <v>354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352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353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358</v>
      </c>
      <c r="F23" s="74"/>
      <c r="G23" s="74"/>
    </row>
    <row r="24" spans="1:7" ht="20.100000000000001" customHeight="1" x14ac:dyDescent="0.25">
      <c r="A24" s="126" t="s">
        <v>856</v>
      </c>
      <c r="B24" s="79" t="s">
        <v>331</v>
      </c>
      <c r="C24" s="79" t="s">
        <v>857</v>
      </c>
      <c r="D24" s="79" t="s">
        <v>354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361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Deaconess Hospital - MultiCare Health Systems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362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12024842.560000001</v>
      </c>
    </row>
    <row r="7" spans="1:3" ht="20.100000000000001" customHeight="1" x14ac:dyDescent="0.25">
      <c r="A7" s="144">
        <v>3</v>
      </c>
      <c r="B7" s="83" t="s">
        <v>364</v>
      </c>
      <c r="C7" s="63">
        <f>data!C182</f>
        <v>-1235.95</v>
      </c>
    </row>
    <row r="8" spans="1:3" ht="20.100000000000001" customHeight="1" x14ac:dyDescent="0.25">
      <c r="A8" s="144">
        <v>4</v>
      </c>
      <c r="B8" s="64" t="s">
        <v>365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366</v>
      </c>
      <c r="C9" s="63">
        <f>data!C184</f>
        <v>16718533.18</v>
      </c>
    </row>
    <row r="10" spans="1:3" ht="20.100000000000001" customHeight="1" x14ac:dyDescent="0.25">
      <c r="A10" s="144">
        <v>6</v>
      </c>
      <c r="B10" s="64" t="s">
        <v>367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368</v>
      </c>
      <c r="C11" s="63">
        <f>data!C186</f>
        <v>0</v>
      </c>
    </row>
    <row r="12" spans="1:3" ht="20.100000000000001" customHeight="1" x14ac:dyDescent="0.25">
      <c r="A12" s="144">
        <v>8</v>
      </c>
      <c r="B12" s="64" t="s">
        <v>369</v>
      </c>
      <c r="C12" s="63">
        <f>data!C187</f>
        <v>6496168.3099999996</v>
      </c>
    </row>
    <row r="13" spans="1:3" ht="20.100000000000001" customHeight="1" x14ac:dyDescent="0.25">
      <c r="A13" s="144">
        <v>9</v>
      </c>
      <c r="B13" s="64" t="s">
        <v>369</v>
      </c>
      <c r="C13" s="63">
        <f>data!C188</f>
        <v>78959.929999999993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35317268.030000001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370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955404.64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2049445.3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3004849.94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373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4953499.7300000004</v>
      </c>
    </row>
    <row r="26" spans="1:3" ht="20.100000000000001" customHeight="1" x14ac:dyDescent="0.25">
      <c r="A26" s="63">
        <v>18</v>
      </c>
      <c r="B26" s="64" t="s">
        <v>375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4953499.7300000004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377</v>
      </c>
      <c r="C31" s="63">
        <f>data!C199</f>
        <v>242243.63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2962265.37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440309.16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3644818.16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379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381</v>
      </c>
      <c r="C39" s="63">
        <f>data!C205</f>
        <v>6732521.7599999998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6732521.7599999998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382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Deaconess Hospital - MultiCare Health Systems</v>
      </c>
      <c r="F3" s="142" t="str">
        <f>"FYE: "&amp;data!C96</f>
        <v>FYE: 12/31/2024</v>
      </c>
    </row>
    <row r="4" spans="1:6" ht="20.100000000000001" customHeight="1" x14ac:dyDescent="0.25">
      <c r="A4" s="148" t="s">
        <v>383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385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388</v>
      </c>
      <c r="C7" s="67">
        <f>data!B211</f>
        <v>28714498.920000002</v>
      </c>
      <c r="D7" s="67">
        <f>data!C211</f>
        <v>0</v>
      </c>
      <c r="E7" s="67">
        <f>data!D211</f>
        <v>159259.25</v>
      </c>
      <c r="F7" s="67">
        <f>data!E211</f>
        <v>28555239.670000002</v>
      </c>
    </row>
    <row r="8" spans="1:6" ht="20.100000000000001" customHeight="1" x14ac:dyDescent="0.25">
      <c r="A8" s="63">
        <v>2</v>
      </c>
      <c r="B8" s="67" t="s">
        <v>389</v>
      </c>
      <c r="C8" s="67">
        <f>data!B212</f>
        <v>1084671.21</v>
      </c>
      <c r="D8" s="67">
        <f>data!C212</f>
        <v>0</v>
      </c>
      <c r="E8" s="67">
        <f>data!D212</f>
        <v>0</v>
      </c>
      <c r="F8" s="67">
        <f>data!E212</f>
        <v>1084671.21</v>
      </c>
    </row>
    <row r="9" spans="1:6" ht="20.100000000000001" customHeight="1" x14ac:dyDescent="0.25">
      <c r="A9" s="63">
        <v>3</v>
      </c>
      <c r="B9" s="67" t="s">
        <v>390</v>
      </c>
      <c r="C9" s="67">
        <f>data!B213</f>
        <v>137019783.03999999</v>
      </c>
      <c r="D9" s="67">
        <f>data!C213</f>
        <v>5140643.51</v>
      </c>
      <c r="E9" s="67">
        <f>data!D213</f>
        <v>0</v>
      </c>
      <c r="F9" s="67">
        <f>data!E213</f>
        <v>142160426.54999998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5518644.0599999996</v>
      </c>
      <c r="D11" s="67">
        <f>data!C215</f>
        <v>17503.71</v>
      </c>
      <c r="E11" s="67">
        <f>data!D215</f>
        <v>0</v>
      </c>
      <c r="F11" s="67">
        <f>data!E215</f>
        <v>5536147.7699999996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83170861.489999995</v>
      </c>
      <c r="D12" s="67">
        <f>data!C216</f>
        <v>7080537.1900000004</v>
      </c>
      <c r="E12" s="67">
        <f>data!D216</f>
        <v>101050.06999999999</v>
      </c>
      <c r="F12" s="67">
        <f>data!E216</f>
        <v>90150348.609999999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354600</v>
      </c>
      <c r="D14" s="67">
        <f>data!C218</f>
        <v>0</v>
      </c>
      <c r="E14" s="67">
        <f>data!D218</f>
        <v>0</v>
      </c>
      <c r="F14" s="67">
        <f>data!E218</f>
        <v>354600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1669924.66</v>
      </c>
      <c r="D15" s="67">
        <f>data!C219</f>
        <v>15476619.74</v>
      </c>
      <c r="E15" s="67">
        <f>data!D219</f>
        <v>10307794.439999999</v>
      </c>
      <c r="F15" s="67">
        <f>data!E219</f>
        <v>6838749.959999999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257532983.37999997</v>
      </c>
      <c r="D16" s="67">
        <f>data!C220</f>
        <v>27715304.149999999</v>
      </c>
      <c r="E16" s="67">
        <f>data!D220</f>
        <v>10568103.76</v>
      </c>
      <c r="F16" s="67">
        <f>data!E220</f>
        <v>274680183.76999998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389</v>
      </c>
      <c r="C24" s="67">
        <f>data!B225</f>
        <v>551283</v>
      </c>
      <c r="D24" s="67">
        <f>data!C225</f>
        <v>75501.399999999994</v>
      </c>
      <c r="E24" s="67">
        <f>data!D225</f>
        <v>0</v>
      </c>
      <c r="F24" s="67">
        <f>data!E225</f>
        <v>626784.4</v>
      </c>
    </row>
    <row r="25" spans="1:6" ht="20.100000000000001" customHeight="1" x14ac:dyDescent="0.25">
      <c r="A25" s="63">
        <v>13</v>
      </c>
      <c r="B25" s="67" t="s">
        <v>390</v>
      </c>
      <c r="C25" s="67">
        <f>data!B226</f>
        <v>31808762.960000001</v>
      </c>
      <c r="D25" s="67">
        <f>data!C226</f>
        <v>4332614.32</v>
      </c>
      <c r="E25" s="67">
        <f>data!D226</f>
        <v>0</v>
      </c>
      <c r="F25" s="67">
        <f>data!E226</f>
        <v>36141377.280000001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1844682.47</v>
      </c>
      <c r="D27" s="67">
        <f>data!C228</f>
        <v>444812.07</v>
      </c>
      <c r="E27" s="67">
        <f>data!D228</f>
        <v>0</v>
      </c>
      <c r="F27" s="67">
        <f>data!E228</f>
        <v>2289494.54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51011321.670000002</v>
      </c>
      <c r="D28" s="67">
        <f>data!C229</f>
        <v>6514860.8399999999</v>
      </c>
      <c r="E28" s="67">
        <f>data!D229</f>
        <v>97787.4</v>
      </c>
      <c r="F28" s="67">
        <f>data!E229</f>
        <v>57428395.110000007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297483.37</v>
      </c>
      <c r="D30" s="67">
        <f>data!C231</f>
        <v>24241.65</v>
      </c>
      <c r="E30" s="67">
        <f>data!D231</f>
        <v>0</v>
      </c>
      <c r="F30" s="67">
        <f>data!E231</f>
        <v>321725.02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85513533.469999999</v>
      </c>
      <c r="D32" s="67">
        <f>data!C233</f>
        <v>11392030.280000001</v>
      </c>
      <c r="E32" s="67">
        <f>data!D233</f>
        <v>97787.4</v>
      </c>
      <c r="F32" s="67">
        <f>data!E233</f>
        <v>96807776.350000009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Deaconess Hospital - MultiCare Health Systems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10129310.58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352</v>
      </c>
      <c r="D7" s="67">
        <f>data!C239</f>
        <v>847315471.12013233</v>
      </c>
    </row>
    <row r="8" spans="1:4" ht="20.100000000000001" customHeight="1" x14ac:dyDescent="0.25">
      <c r="A8" s="63">
        <v>4</v>
      </c>
      <c r="B8" s="158">
        <v>5820</v>
      </c>
      <c r="C8" s="67" t="s">
        <v>353</v>
      </c>
      <c r="D8" s="67">
        <f>data!C240</f>
        <v>330065838.27313006</v>
      </c>
    </row>
    <row r="9" spans="1:4" ht="20.100000000000001" customHeight="1" x14ac:dyDescent="0.25">
      <c r="A9" s="63">
        <v>5</v>
      </c>
      <c r="B9" s="158">
        <v>5830</v>
      </c>
      <c r="C9" s="67" t="s">
        <v>365</v>
      </c>
      <c r="D9" s="67">
        <f>data!C241</f>
        <v>13302621.09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91407517.644390419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390200131.36234713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1672291579.4899998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7679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6450288.4800000004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15388275.539999999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21838564.02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10787107.349999998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-0.06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10787107.289999997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