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28E30602-9238-4A58-BBF3-2A9083A10AA6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FS" sheetId="8" r:id="rId9"/>
    <sheet name="SS8" sheetId="7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8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9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O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F339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E243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F211" i="32"/>
  <c r="E211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E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F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H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2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F31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F63" i="15" s="1"/>
  <c r="I62" i="15"/>
  <c r="B62" i="15"/>
  <c r="I61" i="15"/>
  <c r="B61" i="15"/>
  <c r="I60" i="15"/>
  <c r="B60" i="15"/>
  <c r="F59" i="15"/>
  <c r="E59" i="15"/>
  <c r="D59" i="15"/>
  <c r="B59" i="15"/>
  <c r="H59" i="15" s="1"/>
  <c r="I59" i="15" s="1"/>
  <c r="E58" i="15"/>
  <c r="D58" i="15"/>
  <c r="B58" i="15"/>
  <c r="H58" i="15" s="1"/>
  <c r="I58" i="15" s="1"/>
  <c r="F57" i="15"/>
  <c r="E57" i="15"/>
  <c r="D57" i="15"/>
  <c r="B57" i="15"/>
  <c r="H57" i="15" s="1"/>
  <c r="I57" i="15" s="1"/>
  <c r="F56" i="15"/>
  <c r="E56" i="15"/>
  <c r="D56" i="15"/>
  <c r="B56" i="15"/>
  <c r="F55" i="15"/>
  <c r="E55" i="15"/>
  <c r="D55" i="15"/>
  <c r="B55" i="15"/>
  <c r="H55" i="15" s="1"/>
  <c r="I55" i="15" s="1"/>
  <c r="F54" i="15"/>
  <c r="E54" i="15"/>
  <c r="D54" i="15"/>
  <c r="B54" i="15"/>
  <c r="H54" i="15" s="1"/>
  <c r="I54" i="15" s="1"/>
  <c r="F53" i="15"/>
  <c r="E53" i="15"/>
  <c r="D53" i="15"/>
  <c r="B53" i="15"/>
  <c r="H53" i="15" s="1"/>
  <c r="I53" i="15" s="1"/>
  <c r="F52" i="15"/>
  <c r="E52" i="15"/>
  <c r="D52" i="15"/>
  <c r="B52" i="15"/>
  <c r="H52" i="15" s="1"/>
  <c r="I52" i="15" s="1"/>
  <c r="F51" i="15"/>
  <c r="E51" i="15"/>
  <c r="D51" i="15"/>
  <c r="B51" i="15"/>
  <c r="H51" i="15" s="1"/>
  <c r="I51" i="15" s="1"/>
  <c r="E50" i="15"/>
  <c r="D50" i="15"/>
  <c r="B50" i="15"/>
  <c r="F50" i="15" s="1"/>
  <c r="E49" i="15"/>
  <c r="D49" i="15"/>
  <c r="F49" i="15" s="1"/>
  <c r="B49" i="15"/>
  <c r="F48" i="15"/>
  <c r="E48" i="15"/>
  <c r="D48" i="15"/>
  <c r="B48" i="15"/>
  <c r="E47" i="15"/>
  <c r="D47" i="15"/>
  <c r="F47" i="15" s="1"/>
  <c r="B47" i="15"/>
  <c r="F46" i="15"/>
  <c r="E46" i="15"/>
  <c r="D46" i="15"/>
  <c r="B46" i="15"/>
  <c r="F45" i="15"/>
  <c r="E45" i="15"/>
  <c r="D45" i="15"/>
  <c r="B45" i="15"/>
  <c r="F44" i="15"/>
  <c r="E44" i="15"/>
  <c r="D44" i="15"/>
  <c r="B44" i="15"/>
  <c r="H44" i="15" s="1"/>
  <c r="I44" i="15" s="1"/>
  <c r="F43" i="15"/>
  <c r="E43" i="15"/>
  <c r="D43" i="15"/>
  <c r="B43" i="15"/>
  <c r="E42" i="15"/>
  <c r="D42" i="15"/>
  <c r="B42" i="15"/>
  <c r="F42" i="15" s="1"/>
  <c r="E41" i="15"/>
  <c r="D41" i="15"/>
  <c r="F41" i="15" s="1"/>
  <c r="B41" i="15"/>
  <c r="I40" i="15"/>
  <c r="B40" i="15"/>
  <c r="F39" i="15"/>
  <c r="E39" i="15"/>
  <c r="D39" i="15"/>
  <c r="B39" i="15"/>
  <c r="E38" i="15"/>
  <c r="D38" i="15"/>
  <c r="B38" i="15"/>
  <c r="F38" i="15" s="1"/>
  <c r="F37" i="15"/>
  <c r="E37" i="15"/>
  <c r="D37" i="15"/>
  <c r="B37" i="15"/>
  <c r="E36" i="15"/>
  <c r="D36" i="15"/>
  <c r="B36" i="15"/>
  <c r="F36" i="15" s="1"/>
  <c r="F35" i="15"/>
  <c r="E35" i="15"/>
  <c r="D35" i="15"/>
  <c r="B35" i="15"/>
  <c r="E34" i="15"/>
  <c r="D34" i="15"/>
  <c r="B34" i="15"/>
  <c r="F34" i="15" s="1"/>
  <c r="F33" i="15"/>
  <c r="E33" i="15"/>
  <c r="D33" i="15"/>
  <c r="B33" i="15"/>
  <c r="I32" i="15"/>
  <c r="B32" i="15"/>
  <c r="I31" i="15"/>
  <c r="B31" i="15"/>
  <c r="F30" i="15"/>
  <c r="E30" i="15"/>
  <c r="D30" i="15"/>
  <c r="B30" i="15"/>
  <c r="E29" i="15"/>
  <c r="D29" i="15"/>
  <c r="B29" i="15"/>
  <c r="F29" i="15" s="1"/>
  <c r="E28" i="15"/>
  <c r="D28" i="15"/>
  <c r="B28" i="15"/>
  <c r="F28" i="15" s="1"/>
  <c r="E27" i="15"/>
  <c r="D27" i="15"/>
  <c r="B27" i="15"/>
  <c r="F26" i="15"/>
  <c r="E26" i="15"/>
  <c r="D26" i="15"/>
  <c r="B26" i="15"/>
  <c r="H26" i="15" s="1"/>
  <c r="I26" i="15" s="1"/>
  <c r="H25" i="15"/>
  <c r="I25" i="15" s="1"/>
  <c r="E25" i="15"/>
  <c r="D25" i="15"/>
  <c r="B25" i="15"/>
  <c r="F25" i="15" s="1"/>
  <c r="E24" i="15"/>
  <c r="D24" i="15"/>
  <c r="B24" i="15"/>
  <c r="F24" i="15" s="1"/>
  <c r="H23" i="15"/>
  <c r="I23" i="15" s="1"/>
  <c r="E23" i="15"/>
  <c r="D23" i="15"/>
  <c r="B23" i="15"/>
  <c r="F23" i="15" s="1"/>
  <c r="F22" i="15"/>
  <c r="E22" i="15"/>
  <c r="D22" i="15"/>
  <c r="B22" i="15"/>
  <c r="H21" i="15"/>
  <c r="I21" i="15" s="1"/>
  <c r="E21" i="15"/>
  <c r="D21" i="15"/>
  <c r="B21" i="15"/>
  <c r="F21" i="15" s="1"/>
  <c r="E20" i="15"/>
  <c r="D20" i="15"/>
  <c r="B20" i="15"/>
  <c r="H20" i="15" s="1"/>
  <c r="I20" i="15" s="1"/>
  <c r="H19" i="15"/>
  <c r="I19" i="15" s="1"/>
  <c r="E19" i="15"/>
  <c r="D19" i="15"/>
  <c r="B19" i="15"/>
  <c r="F19" i="15" s="1"/>
  <c r="F18" i="15"/>
  <c r="E18" i="15"/>
  <c r="D18" i="15"/>
  <c r="B18" i="15"/>
  <c r="H18" i="15" s="1"/>
  <c r="I18" i="15" s="1"/>
  <c r="E17" i="15"/>
  <c r="D17" i="15"/>
  <c r="B17" i="15"/>
  <c r="F17" i="15" s="1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C363" i="24" s="1"/>
  <c r="D237" i="24"/>
  <c r="D233" i="24"/>
  <c r="E32" i="6" s="1"/>
  <c r="C233" i="24"/>
  <c r="D32" i="6" s="1"/>
  <c r="B233" i="24"/>
  <c r="C32" i="6" s="1"/>
  <c r="E232" i="24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E169" i="24"/>
  <c r="E28" i="4" s="1"/>
  <c r="E168" i="24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AZ91" i="24"/>
  <c r="CE91" i="24" s="1"/>
  <c r="CE90" i="24"/>
  <c r="AV89" i="24"/>
  <c r="AU89" i="24"/>
  <c r="AT89" i="24"/>
  <c r="AS89" i="24"/>
  <c r="AE44" i="31" s="1"/>
  <c r="AR89" i="24"/>
  <c r="AE43" i="31" s="1"/>
  <c r="AQ89" i="24"/>
  <c r="AE42" i="31" s="1"/>
  <c r="AP89" i="24"/>
  <c r="AO89" i="24"/>
  <c r="AN89" i="24"/>
  <c r="AM89" i="24"/>
  <c r="AL89" i="24"/>
  <c r="AK89" i="24"/>
  <c r="AJ89" i="24"/>
  <c r="AE35" i="31" s="1"/>
  <c r="AI89" i="24"/>
  <c r="AE34" i="31" s="1"/>
  <c r="AH89" i="24"/>
  <c r="AG89" i="24"/>
  <c r="AE32" i="31" s="1"/>
  <c r="AF89" i="24"/>
  <c r="AE89" i="24"/>
  <c r="AD89" i="24"/>
  <c r="AC89" i="24"/>
  <c r="AB89" i="24"/>
  <c r="AA89" i="24"/>
  <c r="Z89" i="24"/>
  <c r="Y89" i="24"/>
  <c r="AE24" i="31" s="1"/>
  <c r="X89" i="24"/>
  <c r="W89" i="24"/>
  <c r="V89" i="24"/>
  <c r="U89" i="24"/>
  <c r="AE20" i="31" s="1"/>
  <c r="T89" i="24"/>
  <c r="AE19" i="31" s="1"/>
  <c r="S89" i="24"/>
  <c r="R89" i="24"/>
  <c r="Q89" i="24"/>
  <c r="P89" i="24"/>
  <c r="I58" i="32" s="1"/>
  <c r="O89" i="24"/>
  <c r="AE14" i="31" s="1"/>
  <c r="N89" i="24"/>
  <c r="M89" i="24"/>
  <c r="AE12" i="31" s="1"/>
  <c r="L89" i="24"/>
  <c r="AE11" i="31" s="1"/>
  <c r="K89" i="24"/>
  <c r="D58" i="32" s="1"/>
  <c r="J89" i="24"/>
  <c r="I89" i="24"/>
  <c r="H89" i="24"/>
  <c r="AE7" i="31" s="1"/>
  <c r="G89" i="24"/>
  <c r="AE6" i="31" s="1"/>
  <c r="F89" i="24"/>
  <c r="E89" i="24"/>
  <c r="AE4" i="31" s="1"/>
  <c r="D89" i="24"/>
  <c r="D26" i="32" s="1"/>
  <c r="C89" i="24"/>
  <c r="AE2" i="31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O75" i="31" s="1"/>
  <c r="BW69" i="24"/>
  <c r="O74" i="31" s="1"/>
  <c r="BV69" i="24"/>
  <c r="BU69" i="24"/>
  <c r="BT69" i="24"/>
  <c r="BS69" i="24"/>
  <c r="O70" i="31" s="1"/>
  <c r="BR69" i="24"/>
  <c r="BQ69" i="24"/>
  <c r="BP69" i="24"/>
  <c r="O67" i="31" s="1"/>
  <c r="BO69" i="24"/>
  <c r="BN69" i="24"/>
  <c r="BM69" i="24"/>
  <c r="BL69" i="24"/>
  <c r="O63" i="31" s="1"/>
  <c r="BK69" i="24"/>
  <c r="BJ69" i="24"/>
  <c r="BI69" i="24"/>
  <c r="BH69" i="24"/>
  <c r="BG69" i="24"/>
  <c r="O58" i="31" s="1"/>
  <c r="BF69" i="24"/>
  <c r="BE69" i="24"/>
  <c r="BD69" i="24"/>
  <c r="O55" i="31" s="1"/>
  <c r="BC69" i="24"/>
  <c r="BB69" i="24"/>
  <c r="O53" i="31" s="1"/>
  <c r="BA69" i="24"/>
  <c r="AZ69" i="24"/>
  <c r="O51" i="31" s="1"/>
  <c r="AY69" i="24"/>
  <c r="AX69" i="24"/>
  <c r="O49" i="31" s="1"/>
  <c r="AW69" i="24"/>
  <c r="AV69" i="24"/>
  <c r="O47" i="31" s="1"/>
  <c r="AU69" i="24"/>
  <c r="O46" i="31" s="1"/>
  <c r="AT69" i="24"/>
  <c r="AS69" i="24"/>
  <c r="AR69" i="24"/>
  <c r="AQ69" i="24"/>
  <c r="AP69" i="24"/>
  <c r="AO69" i="24"/>
  <c r="AN69" i="24"/>
  <c r="O39" i="31" s="1"/>
  <c r="AM69" i="24"/>
  <c r="AL69" i="24"/>
  <c r="O37" i="31" s="1"/>
  <c r="AK69" i="24"/>
  <c r="AJ69" i="24"/>
  <c r="AI69" i="24"/>
  <c r="O34" i="31" s="1"/>
  <c r="AH69" i="24"/>
  <c r="AG69" i="24"/>
  <c r="AF69" i="24"/>
  <c r="AE69" i="24"/>
  <c r="O30" i="31" s="1"/>
  <c r="AD69" i="24"/>
  <c r="AC69" i="24"/>
  <c r="AB69" i="24"/>
  <c r="O27" i="31" s="1"/>
  <c r="AA69" i="24"/>
  <c r="O26" i="31" s="1"/>
  <c r="Z69" i="24"/>
  <c r="Y69" i="24"/>
  <c r="X69" i="24"/>
  <c r="O23" i="31" s="1"/>
  <c r="W69" i="24"/>
  <c r="O22" i="31" s="1"/>
  <c r="V69" i="24"/>
  <c r="O21" i="31" s="1"/>
  <c r="U69" i="24"/>
  <c r="T69" i="24"/>
  <c r="S69" i="24"/>
  <c r="R69" i="24"/>
  <c r="O17" i="31" s="1"/>
  <c r="Q69" i="24"/>
  <c r="P69" i="24"/>
  <c r="O15" i="31" s="1"/>
  <c r="O69" i="24"/>
  <c r="N69" i="24"/>
  <c r="M69" i="24"/>
  <c r="L69" i="24"/>
  <c r="O11" i="31" s="1"/>
  <c r="K69" i="24"/>
  <c r="D51" i="32" s="1"/>
  <c r="J69" i="24"/>
  <c r="O9" i="31" s="1"/>
  <c r="I69" i="24"/>
  <c r="H69" i="24"/>
  <c r="G69" i="24"/>
  <c r="O6" i="31" s="1"/>
  <c r="F69" i="24"/>
  <c r="E69" i="24"/>
  <c r="D69" i="24"/>
  <c r="D19" i="32" s="1"/>
  <c r="C69" i="24"/>
  <c r="O2" i="31" s="1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K2" i="30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I332" i="32" s="1"/>
  <c r="BZ48" i="24"/>
  <c r="BZ62" i="24" s="1"/>
  <c r="BY48" i="24"/>
  <c r="BY62" i="24" s="1"/>
  <c r="BX48" i="24"/>
  <c r="BX62" i="24" s="1"/>
  <c r="F332" i="32" s="1"/>
  <c r="BW48" i="24"/>
  <c r="BW62" i="24" s="1"/>
  <c r="H74" i="31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H268" i="32" s="1"/>
  <c r="BK48" i="24"/>
  <c r="BK62" i="24" s="1"/>
  <c r="H62" i="31" s="1"/>
  <c r="BJ48" i="24"/>
  <c r="BJ62" i="24" s="1"/>
  <c r="BI48" i="24"/>
  <c r="BI62" i="24" s="1"/>
  <c r="BH48" i="24"/>
  <c r="BH62" i="24" s="1"/>
  <c r="D268" i="32" s="1"/>
  <c r="BG48" i="24"/>
  <c r="BG62" i="24" s="1"/>
  <c r="BF48" i="24"/>
  <c r="BF62" i="24" s="1"/>
  <c r="BE48" i="24"/>
  <c r="BE62" i="24" s="1"/>
  <c r="BD48" i="24"/>
  <c r="BD62" i="24" s="1"/>
  <c r="BC48" i="24"/>
  <c r="BC62" i="24" s="1"/>
  <c r="F236" i="32" s="1"/>
  <c r="BB48" i="24"/>
  <c r="BB62" i="24" s="1"/>
  <c r="BA48" i="24"/>
  <c r="BA62" i="24" s="1"/>
  <c r="AZ48" i="24"/>
  <c r="AZ62" i="24" s="1"/>
  <c r="AY48" i="24"/>
  <c r="AY62" i="24" s="1"/>
  <c r="H50" i="31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E172" i="32" s="1"/>
  <c r="AM48" i="24"/>
  <c r="AM62" i="24" s="1"/>
  <c r="AL48" i="24"/>
  <c r="AL62" i="24" s="1"/>
  <c r="AK48" i="24"/>
  <c r="AK62" i="24" s="1"/>
  <c r="AJ48" i="24"/>
  <c r="AJ62" i="24" s="1"/>
  <c r="AI48" i="24"/>
  <c r="AI62" i="24" s="1"/>
  <c r="H34" i="31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H26" i="31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H19" i="31" s="1"/>
  <c r="S48" i="24"/>
  <c r="S62" i="24" s="1"/>
  <c r="H18" i="31" s="1"/>
  <c r="R48" i="24"/>
  <c r="R62" i="24" s="1"/>
  <c r="Q48" i="24"/>
  <c r="Q62" i="24" s="1"/>
  <c r="P48" i="24"/>
  <c r="P62" i="24" s="1"/>
  <c r="O48" i="24"/>
  <c r="O62" i="24" s="1"/>
  <c r="H14" i="31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H6" i="31" s="1"/>
  <c r="F48" i="24"/>
  <c r="F62" i="24" s="1"/>
  <c r="E48" i="24"/>
  <c r="E62" i="24" s="1"/>
  <c r="D48" i="24"/>
  <c r="D62" i="24" s="1"/>
  <c r="C48" i="24"/>
  <c r="C62" i="24" s="1"/>
  <c r="CE47" i="24"/>
  <c r="H612" i="24" l="1"/>
  <c r="I362" i="32"/>
  <c r="BO85" i="24"/>
  <c r="C627" i="24" s="1"/>
  <c r="H85" i="24"/>
  <c r="C673" i="24" s="1"/>
  <c r="BD85" i="24"/>
  <c r="C624" i="24" s="1"/>
  <c r="AK85" i="24"/>
  <c r="I149" i="32" s="1"/>
  <c r="I83" i="32"/>
  <c r="I51" i="32"/>
  <c r="E307" i="32"/>
  <c r="G243" i="32"/>
  <c r="G147" i="32"/>
  <c r="G115" i="32"/>
  <c r="F115" i="32"/>
  <c r="H83" i="32"/>
  <c r="CE69" i="24"/>
  <c r="I371" i="32" s="1"/>
  <c r="C19" i="32"/>
  <c r="E154" i="32"/>
  <c r="D122" i="32"/>
  <c r="G90" i="32"/>
  <c r="F90" i="32"/>
  <c r="E26" i="32"/>
  <c r="E85" i="24"/>
  <c r="E21" i="32" s="1"/>
  <c r="U85" i="24"/>
  <c r="C686" i="24" s="1"/>
  <c r="BA85" i="24"/>
  <c r="D245" i="32" s="1"/>
  <c r="BQ85" i="24"/>
  <c r="C81" i="15" s="1"/>
  <c r="G81" i="15" s="1"/>
  <c r="H22" i="31"/>
  <c r="I76" i="32"/>
  <c r="H42" i="31"/>
  <c r="H172" i="32"/>
  <c r="H3" i="31"/>
  <c r="D12" i="32"/>
  <c r="H23" i="31"/>
  <c r="C108" i="32"/>
  <c r="F204" i="32"/>
  <c r="H47" i="31"/>
  <c r="C236" i="32"/>
  <c r="H51" i="31"/>
  <c r="I300" i="32"/>
  <c r="H71" i="31"/>
  <c r="H59" i="31"/>
  <c r="H75" i="31"/>
  <c r="BP85" i="24"/>
  <c r="E309" i="32" s="1"/>
  <c r="AJ85" i="24"/>
  <c r="H149" i="32" s="1"/>
  <c r="C85" i="24"/>
  <c r="C21" i="32" s="1"/>
  <c r="D308" i="24"/>
  <c r="C16" i="8"/>
  <c r="C365" i="24"/>
  <c r="BP2" i="30" s="1"/>
  <c r="D13" i="7"/>
  <c r="G10" i="4"/>
  <c r="M5" i="31"/>
  <c r="F17" i="32"/>
  <c r="M9" i="31"/>
  <c r="C49" i="32"/>
  <c r="M13" i="31"/>
  <c r="G49" i="32"/>
  <c r="D81" i="32"/>
  <c r="M17" i="31"/>
  <c r="M21" i="31"/>
  <c r="H81" i="32"/>
  <c r="M25" i="31"/>
  <c r="E113" i="32"/>
  <c r="M29" i="31"/>
  <c r="I113" i="32"/>
  <c r="M33" i="31"/>
  <c r="F145" i="32"/>
  <c r="M37" i="31"/>
  <c r="C177" i="32"/>
  <c r="M41" i="31"/>
  <c r="G177" i="32"/>
  <c r="M45" i="31"/>
  <c r="D209" i="32"/>
  <c r="M49" i="31"/>
  <c r="H209" i="32"/>
  <c r="M53" i="31"/>
  <c r="E241" i="32"/>
  <c r="M57" i="31"/>
  <c r="I241" i="32"/>
  <c r="M61" i="31"/>
  <c r="F273" i="32"/>
  <c r="M65" i="31"/>
  <c r="C305" i="32"/>
  <c r="M69" i="31"/>
  <c r="G305" i="32"/>
  <c r="M73" i="31"/>
  <c r="D337" i="32"/>
  <c r="M77" i="31"/>
  <c r="H337" i="32"/>
  <c r="C15" i="15"/>
  <c r="C20" i="15"/>
  <c r="G20" i="15" s="1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I380" i="32"/>
  <c r="D612" i="24"/>
  <c r="CF90" i="24"/>
  <c r="BN2" i="30"/>
  <c r="C117" i="8"/>
  <c r="D366" i="24"/>
  <c r="C50" i="8"/>
  <c r="D352" i="24"/>
  <c r="C103" i="8" s="1"/>
  <c r="H4" i="31"/>
  <c r="E12" i="32"/>
  <c r="H8" i="31"/>
  <c r="I12" i="32"/>
  <c r="H12" i="31"/>
  <c r="F44" i="32"/>
  <c r="H16" i="31"/>
  <c r="C76" i="32"/>
  <c r="H20" i="31"/>
  <c r="G76" i="32"/>
  <c r="H24" i="31"/>
  <c r="D108" i="32"/>
  <c r="H28" i="31"/>
  <c r="H108" i="32"/>
  <c r="H32" i="31"/>
  <c r="E140" i="32"/>
  <c r="H36" i="31"/>
  <c r="I140" i="32"/>
  <c r="H40" i="31"/>
  <c r="F172" i="32"/>
  <c r="H44" i="31"/>
  <c r="C204" i="32"/>
  <c r="H48" i="31"/>
  <c r="G204" i="32"/>
  <c r="H52" i="31"/>
  <c r="D236" i="32"/>
  <c r="H56" i="31"/>
  <c r="H236" i="32"/>
  <c r="H60" i="31"/>
  <c r="E268" i="32"/>
  <c r="H64" i="31"/>
  <c r="I268" i="32"/>
  <c r="H68" i="31"/>
  <c r="F300" i="32"/>
  <c r="H72" i="31"/>
  <c r="C332" i="32"/>
  <c r="H76" i="31"/>
  <c r="G332" i="32"/>
  <c r="H80" i="31"/>
  <c r="D364" i="32"/>
  <c r="M2" i="31"/>
  <c r="C17" i="32"/>
  <c r="G17" i="32"/>
  <c r="M6" i="31"/>
  <c r="M10" i="31"/>
  <c r="D49" i="32"/>
  <c r="H49" i="32"/>
  <c r="M14" i="31"/>
  <c r="E81" i="32"/>
  <c r="M18" i="31"/>
  <c r="I81" i="32"/>
  <c r="M22" i="31"/>
  <c r="M26" i="31"/>
  <c r="F113" i="32"/>
  <c r="M30" i="31"/>
  <c r="C145" i="32"/>
  <c r="G145" i="32"/>
  <c r="M34" i="31"/>
  <c r="M38" i="31"/>
  <c r="D177" i="32"/>
  <c r="M42" i="31"/>
  <c r="H177" i="32"/>
  <c r="E209" i="32"/>
  <c r="M46" i="31"/>
  <c r="M50" i="31"/>
  <c r="I209" i="32"/>
  <c r="M54" i="31"/>
  <c r="F241" i="32"/>
  <c r="M58" i="31"/>
  <c r="C273" i="32"/>
  <c r="M62" i="31"/>
  <c r="G273" i="32"/>
  <c r="M66" i="31"/>
  <c r="D305" i="32"/>
  <c r="M70" i="31"/>
  <c r="H305" i="32"/>
  <c r="E337" i="32"/>
  <c r="M74" i="31"/>
  <c r="I337" i="32"/>
  <c r="M78" i="31"/>
  <c r="H9" i="31"/>
  <c r="J85" i="24"/>
  <c r="C44" i="32"/>
  <c r="E108" i="32"/>
  <c r="H25" i="31"/>
  <c r="Z85" i="24"/>
  <c r="AE85" i="24"/>
  <c r="H41" i="31"/>
  <c r="G172" i="32"/>
  <c r="AP85" i="24"/>
  <c r="AU85" i="24"/>
  <c r="H57" i="31"/>
  <c r="BF85" i="24"/>
  <c r="I236" i="32"/>
  <c r="H73" i="31"/>
  <c r="BV85" i="24"/>
  <c r="D332" i="32"/>
  <c r="I85" i="24"/>
  <c r="Y85" i="24"/>
  <c r="AO85" i="24"/>
  <c r="BE85" i="24"/>
  <c r="BU85" i="24"/>
  <c r="AE5" i="31"/>
  <c r="F26" i="32"/>
  <c r="AE9" i="31"/>
  <c r="C58" i="32"/>
  <c r="AE13" i="31"/>
  <c r="G58" i="32"/>
  <c r="AE17" i="31"/>
  <c r="D90" i="32"/>
  <c r="AE21" i="31"/>
  <c r="H90" i="32"/>
  <c r="AE25" i="31"/>
  <c r="E122" i="32"/>
  <c r="AE29" i="31"/>
  <c r="I122" i="32"/>
  <c r="AE33" i="31"/>
  <c r="F154" i="32"/>
  <c r="AE37" i="31"/>
  <c r="C186" i="32"/>
  <c r="AE41" i="31"/>
  <c r="G186" i="32"/>
  <c r="AE45" i="31"/>
  <c r="D218" i="32"/>
  <c r="I381" i="32"/>
  <c r="G612" i="24"/>
  <c r="F25" i="6"/>
  <c r="E233" i="24"/>
  <c r="F32" i="6" s="1"/>
  <c r="M3" i="31"/>
  <c r="D17" i="32"/>
  <c r="M7" i="31"/>
  <c r="H17" i="32"/>
  <c r="M11" i="31"/>
  <c r="E49" i="32"/>
  <c r="M15" i="31"/>
  <c r="I49" i="32"/>
  <c r="M19" i="31"/>
  <c r="F81" i="32"/>
  <c r="M23" i="31"/>
  <c r="C113" i="32"/>
  <c r="M27" i="31"/>
  <c r="G113" i="32"/>
  <c r="M31" i="31"/>
  <c r="D145" i="32"/>
  <c r="M35" i="31"/>
  <c r="H145" i="32"/>
  <c r="M39" i="31"/>
  <c r="E177" i="32"/>
  <c r="M43" i="31"/>
  <c r="I177" i="32"/>
  <c r="M47" i="31"/>
  <c r="F209" i="32"/>
  <c r="M51" i="31"/>
  <c r="C241" i="32"/>
  <c r="M55" i="31"/>
  <c r="G241" i="32"/>
  <c r="M59" i="31"/>
  <c r="D273" i="32"/>
  <c r="M63" i="31"/>
  <c r="H273" i="32"/>
  <c r="M67" i="31"/>
  <c r="E305" i="32"/>
  <c r="I305" i="32"/>
  <c r="M71" i="31"/>
  <c r="M75" i="31"/>
  <c r="F337" i="32"/>
  <c r="C369" i="32"/>
  <c r="M79" i="31"/>
  <c r="H5" i="31"/>
  <c r="F12" i="32"/>
  <c r="F85" i="24"/>
  <c r="K85" i="24"/>
  <c r="P85" i="24"/>
  <c r="H21" i="31"/>
  <c r="H76" i="32"/>
  <c r="V85" i="24"/>
  <c r="AF85" i="24"/>
  <c r="H37" i="31"/>
  <c r="C172" i="32"/>
  <c r="AL85" i="24"/>
  <c r="H53" i="31"/>
  <c r="BB85" i="24"/>
  <c r="E236" i="32"/>
  <c r="BG85" i="24"/>
  <c r="H69" i="31"/>
  <c r="BR85" i="24"/>
  <c r="G300" i="32"/>
  <c r="CB85" i="24"/>
  <c r="M85" i="24"/>
  <c r="AC85" i="24"/>
  <c r="AS85" i="24"/>
  <c r="BI85" i="24"/>
  <c r="BY85" i="24"/>
  <c r="CF91" i="24"/>
  <c r="I384" i="32"/>
  <c r="L612" i="24"/>
  <c r="F28" i="4"/>
  <c r="G28" i="4"/>
  <c r="F309" i="24"/>
  <c r="C86" i="8"/>
  <c r="D341" i="24"/>
  <c r="C87" i="8" s="1"/>
  <c r="CE48" i="24"/>
  <c r="M4" i="31"/>
  <c r="E17" i="32"/>
  <c r="M8" i="31"/>
  <c r="I17" i="32"/>
  <c r="M12" i="31"/>
  <c r="F49" i="32"/>
  <c r="M16" i="31"/>
  <c r="C81" i="32"/>
  <c r="M20" i="31"/>
  <c r="G81" i="32"/>
  <c r="M24" i="31"/>
  <c r="D113" i="32"/>
  <c r="H113" i="32"/>
  <c r="M28" i="31"/>
  <c r="M32" i="31"/>
  <c r="E145" i="32"/>
  <c r="M36" i="31"/>
  <c r="I145" i="32"/>
  <c r="M40" i="31"/>
  <c r="F177" i="32"/>
  <c r="M44" i="31"/>
  <c r="C209" i="32"/>
  <c r="M48" i="31"/>
  <c r="G209" i="32"/>
  <c r="M52" i="31"/>
  <c r="D241" i="32"/>
  <c r="M56" i="31"/>
  <c r="H241" i="32"/>
  <c r="M60" i="31"/>
  <c r="E273" i="32"/>
  <c r="M64" i="31"/>
  <c r="I273" i="32"/>
  <c r="M68" i="31"/>
  <c r="F305" i="32"/>
  <c r="M72" i="31"/>
  <c r="C337" i="32"/>
  <c r="M76" i="31"/>
  <c r="G337" i="32"/>
  <c r="M80" i="31"/>
  <c r="D369" i="32"/>
  <c r="L85" i="24"/>
  <c r="H17" i="31"/>
  <c r="D76" i="32"/>
  <c r="R85" i="24"/>
  <c r="AB85" i="24"/>
  <c r="H33" i="31"/>
  <c r="F140" i="32"/>
  <c r="AH85" i="24"/>
  <c r="AM85" i="24"/>
  <c r="AR85" i="24"/>
  <c r="H49" i="31"/>
  <c r="H204" i="32"/>
  <c r="AX85" i="24"/>
  <c r="H65" i="31"/>
  <c r="C300" i="32"/>
  <c r="BN85" i="24"/>
  <c r="CE62" i="24"/>
  <c r="I364" i="32" s="1"/>
  <c r="CE67" i="24"/>
  <c r="I369" i="32" s="1"/>
  <c r="O4" i="31"/>
  <c r="E19" i="32"/>
  <c r="O8" i="31"/>
  <c r="I19" i="32"/>
  <c r="O12" i="31"/>
  <c r="F51" i="32"/>
  <c r="O16" i="31"/>
  <c r="C83" i="32"/>
  <c r="G83" i="32"/>
  <c r="O20" i="31"/>
  <c r="O24" i="31"/>
  <c r="D115" i="32"/>
  <c r="O28" i="31"/>
  <c r="H115" i="32"/>
  <c r="O32" i="31"/>
  <c r="E147" i="32"/>
  <c r="O36" i="31"/>
  <c r="I147" i="32"/>
  <c r="O40" i="31"/>
  <c r="F179" i="32"/>
  <c r="O44" i="31"/>
  <c r="C211" i="32"/>
  <c r="O48" i="31"/>
  <c r="G211" i="32"/>
  <c r="O52" i="31"/>
  <c r="D243" i="32"/>
  <c r="O56" i="31"/>
  <c r="H243" i="32"/>
  <c r="O60" i="31"/>
  <c r="E275" i="32"/>
  <c r="O64" i="31"/>
  <c r="I275" i="32"/>
  <c r="O68" i="31"/>
  <c r="F307" i="32"/>
  <c r="O72" i="31"/>
  <c r="C339" i="32"/>
  <c r="O76" i="31"/>
  <c r="G339" i="32"/>
  <c r="O80" i="31"/>
  <c r="D371" i="32"/>
  <c r="Q85" i="24"/>
  <c r="AG85" i="24"/>
  <c r="AW85" i="24"/>
  <c r="BM85" i="24"/>
  <c r="CC85" i="24"/>
  <c r="CF2" i="28"/>
  <c r="D5" i="7"/>
  <c r="D258" i="24"/>
  <c r="C113" i="8"/>
  <c r="H24" i="15"/>
  <c r="I24" i="15" s="1"/>
  <c r="H42" i="15"/>
  <c r="I42" i="15" s="1"/>
  <c r="O78" i="31"/>
  <c r="I339" i="32"/>
  <c r="S85" i="24"/>
  <c r="W85" i="24"/>
  <c r="AI85" i="24"/>
  <c r="AY85" i="24"/>
  <c r="BK85" i="24"/>
  <c r="BW85" i="24"/>
  <c r="CA85" i="24"/>
  <c r="AE23" i="31"/>
  <c r="C122" i="32"/>
  <c r="AE31" i="31"/>
  <c r="D154" i="32"/>
  <c r="AE39" i="31"/>
  <c r="E186" i="32"/>
  <c r="AE47" i="31"/>
  <c r="F218" i="32"/>
  <c r="E220" i="24"/>
  <c r="H19" i="32"/>
  <c r="O7" i="31"/>
  <c r="O19" i="31"/>
  <c r="F83" i="32"/>
  <c r="O31" i="31"/>
  <c r="D147" i="32"/>
  <c r="O35" i="31"/>
  <c r="H147" i="32"/>
  <c r="O43" i="31"/>
  <c r="I179" i="32"/>
  <c r="O59" i="31"/>
  <c r="D275" i="32"/>
  <c r="O71" i="31"/>
  <c r="I307" i="32"/>
  <c r="O79" i="31"/>
  <c r="C371" i="32"/>
  <c r="D85" i="24"/>
  <c r="T85" i="24"/>
  <c r="X85" i="24"/>
  <c r="AN85" i="24"/>
  <c r="AV85" i="24"/>
  <c r="AZ85" i="24"/>
  <c r="BH85" i="24"/>
  <c r="BL85" i="24"/>
  <c r="BT85" i="24"/>
  <c r="BX85" i="24"/>
  <c r="AE8" i="31"/>
  <c r="I26" i="32"/>
  <c r="AE16" i="31"/>
  <c r="C90" i="32"/>
  <c r="AE28" i="31"/>
  <c r="H122" i="32"/>
  <c r="AE36" i="31"/>
  <c r="I154" i="32"/>
  <c r="AE40" i="31"/>
  <c r="F186" i="32"/>
  <c r="CE89" i="24"/>
  <c r="D383" i="24"/>
  <c r="C137" i="8" s="1"/>
  <c r="D416" i="24"/>
  <c r="F612" i="24"/>
  <c r="J612" i="24"/>
  <c r="C615" i="24"/>
  <c r="F15" i="15"/>
  <c r="F16" i="15"/>
  <c r="F20" i="15"/>
  <c r="F27" i="15"/>
  <c r="F58" i="15"/>
  <c r="G12" i="32"/>
  <c r="G26" i="32"/>
  <c r="E51" i="32"/>
  <c r="E58" i="32"/>
  <c r="F76" i="32"/>
  <c r="D83" i="32"/>
  <c r="F108" i="32"/>
  <c r="C115" i="32"/>
  <c r="G140" i="32"/>
  <c r="C147" i="32"/>
  <c r="H154" i="32"/>
  <c r="C179" i="32"/>
  <c r="H186" i="32"/>
  <c r="C243" i="32"/>
  <c r="G268" i="32"/>
  <c r="H275" i="32"/>
  <c r="E339" i="32"/>
  <c r="AE15" i="31"/>
  <c r="H54" i="31"/>
  <c r="H63" i="31"/>
  <c r="D615" i="34"/>
  <c r="C648" i="34"/>
  <c r="M716" i="34" s="1"/>
  <c r="CE52" i="24"/>
  <c r="H2" i="31"/>
  <c r="C12" i="32"/>
  <c r="H10" i="31"/>
  <c r="D44" i="32"/>
  <c r="H30" i="31"/>
  <c r="C140" i="32"/>
  <c r="H38" i="31"/>
  <c r="D172" i="32"/>
  <c r="H46" i="31"/>
  <c r="E204" i="32"/>
  <c r="H58" i="31"/>
  <c r="C268" i="32"/>
  <c r="H66" i="31"/>
  <c r="D300" i="32"/>
  <c r="H300" i="32"/>
  <c r="H70" i="31"/>
  <c r="O5" i="31"/>
  <c r="F19" i="32"/>
  <c r="O13" i="31"/>
  <c r="G51" i="32"/>
  <c r="O25" i="31"/>
  <c r="E115" i="32"/>
  <c r="O29" i="31"/>
  <c r="I115" i="32"/>
  <c r="O33" i="31"/>
  <c r="F147" i="32"/>
  <c r="O41" i="31"/>
  <c r="G179" i="32"/>
  <c r="O45" i="31"/>
  <c r="D211" i="32"/>
  <c r="O57" i="31"/>
  <c r="I243" i="32"/>
  <c r="O61" i="31"/>
  <c r="F275" i="32"/>
  <c r="O65" i="31"/>
  <c r="C307" i="32"/>
  <c r="O69" i="31"/>
  <c r="G307" i="32"/>
  <c r="O73" i="31"/>
  <c r="D339" i="32"/>
  <c r="O77" i="31"/>
  <c r="H339" i="32"/>
  <c r="CD85" i="24"/>
  <c r="AE18" i="31"/>
  <c r="E90" i="32"/>
  <c r="AE22" i="31"/>
  <c r="I90" i="32"/>
  <c r="AE26" i="31"/>
  <c r="F122" i="32"/>
  <c r="AE30" i="31"/>
  <c r="C154" i="32"/>
  <c r="AE38" i="31"/>
  <c r="D186" i="32"/>
  <c r="AE46" i="31"/>
  <c r="E218" i="32"/>
  <c r="DF2" i="30"/>
  <c r="C170" i="8"/>
  <c r="C26" i="32"/>
  <c r="H58" i="32"/>
  <c r="E332" i="32"/>
  <c r="H78" i="31"/>
  <c r="H7" i="31"/>
  <c r="H12" i="32"/>
  <c r="H11" i="31"/>
  <c r="E44" i="32"/>
  <c r="H15" i="31"/>
  <c r="I44" i="32"/>
  <c r="H27" i="31"/>
  <c r="G108" i="32"/>
  <c r="H31" i="31"/>
  <c r="D140" i="32"/>
  <c r="H35" i="31"/>
  <c r="H140" i="32"/>
  <c r="H43" i="31"/>
  <c r="I172" i="32"/>
  <c r="H55" i="31"/>
  <c r="G236" i="32"/>
  <c r="H67" i="31"/>
  <c r="E300" i="32"/>
  <c r="C364" i="32"/>
  <c r="H79" i="31"/>
  <c r="O14" i="31"/>
  <c r="H51" i="32"/>
  <c r="O18" i="31"/>
  <c r="E83" i="32"/>
  <c r="O38" i="31"/>
  <c r="D179" i="32"/>
  <c r="O42" i="31"/>
  <c r="H179" i="32"/>
  <c r="O50" i="31"/>
  <c r="I211" i="32"/>
  <c r="O54" i="31"/>
  <c r="F243" i="32"/>
  <c r="O62" i="31"/>
  <c r="G275" i="32"/>
  <c r="O66" i="31"/>
  <c r="D307" i="32"/>
  <c r="G85" i="24"/>
  <c r="O85" i="24"/>
  <c r="AA85" i="24"/>
  <c r="AQ85" i="24"/>
  <c r="BC85" i="24"/>
  <c r="BS85" i="24"/>
  <c r="AE27" i="31"/>
  <c r="G122" i="32"/>
  <c r="AH51" i="31"/>
  <c r="C253" i="32"/>
  <c r="I612" i="24"/>
  <c r="C119" i="8"/>
  <c r="G19" i="32"/>
  <c r="H44" i="32"/>
  <c r="C51" i="32"/>
  <c r="E76" i="32"/>
  <c r="G154" i="32"/>
  <c r="I204" i="32"/>
  <c r="H211" i="32"/>
  <c r="C275" i="32"/>
  <c r="H307" i="32"/>
  <c r="H39" i="31"/>
  <c r="F65" i="15"/>
  <c r="C715" i="34"/>
  <c r="D12" i="33" l="1"/>
  <c r="C79" i="15"/>
  <c r="G79" i="15" s="1"/>
  <c r="D309" i="32"/>
  <c r="G245" i="32"/>
  <c r="C68" i="15"/>
  <c r="G68" i="15" s="1"/>
  <c r="H21" i="32"/>
  <c r="C702" i="24"/>
  <c r="C49" i="15"/>
  <c r="G49" i="15" s="1"/>
  <c r="C33" i="15"/>
  <c r="G33" i="15" s="1"/>
  <c r="C701" i="24"/>
  <c r="C48" i="15"/>
  <c r="G48" i="15" s="1"/>
  <c r="C17" i="15"/>
  <c r="C668" i="24"/>
  <c r="G85" i="32"/>
  <c r="C621" i="24"/>
  <c r="C670" i="24"/>
  <c r="C80" i="15"/>
  <c r="G80" i="15" s="1"/>
  <c r="C65" i="15"/>
  <c r="H65" i="15" s="1"/>
  <c r="I65" i="15" s="1"/>
  <c r="C630" i="24"/>
  <c r="F309" i="32"/>
  <c r="C623" i="24"/>
  <c r="D350" i="24"/>
  <c r="F245" i="32"/>
  <c r="C67" i="15"/>
  <c r="G67" i="15" s="1"/>
  <c r="C633" i="24"/>
  <c r="C19" i="15"/>
  <c r="G19" i="15" s="1"/>
  <c r="C672" i="24"/>
  <c r="G21" i="32"/>
  <c r="E373" i="32"/>
  <c r="C94" i="15"/>
  <c r="G94" i="15" s="1"/>
  <c r="C76" i="15"/>
  <c r="G76" i="15" s="1"/>
  <c r="H277" i="32"/>
  <c r="C637" i="24"/>
  <c r="C52" i="15"/>
  <c r="G52" i="15" s="1"/>
  <c r="E181" i="32"/>
  <c r="C705" i="24"/>
  <c r="F16" i="6"/>
  <c r="F234" i="24"/>
  <c r="I213" i="32"/>
  <c r="C625" i="24"/>
  <c r="C63" i="15"/>
  <c r="I277" i="32"/>
  <c r="C638" i="24"/>
  <c r="C77" i="15"/>
  <c r="G77" i="15" s="1"/>
  <c r="C56" i="15"/>
  <c r="I181" i="32"/>
  <c r="C709" i="24"/>
  <c r="C73" i="15"/>
  <c r="G73" i="15" s="1"/>
  <c r="E277" i="32"/>
  <c r="C634" i="24"/>
  <c r="C373" i="32"/>
  <c r="C92" i="15"/>
  <c r="G92" i="15" s="1"/>
  <c r="C622" i="24"/>
  <c r="C277" i="32"/>
  <c r="C618" i="24"/>
  <c r="C71" i="15"/>
  <c r="G71" i="15" s="1"/>
  <c r="C50" i="15"/>
  <c r="C181" i="32"/>
  <c r="C703" i="24"/>
  <c r="C34" i="15"/>
  <c r="C687" i="24"/>
  <c r="H85" i="32"/>
  <c r="C23" i="15"/>
  <c r="G23" i="15" s="1"/>
  <c r="C676" i="24"/>
  <c r="D53" i="32"/>
  <c r="C69" i="15"/>
  <c r="H245" i="32"/>
  <c r="C614" i="24"/>
  <c r="C43" i="15"/>
  <c r="C696" i="24"/>
  <c r="C149" i="32"/>
  <c r="H341" i="32"/>
  <c r="C90" i="15"/>
  <c r="G90" i="15" s="1"/>
  <c r="C646" i="24"/>
  <c r="C58" i="15"/>
  <c r="G58" i="15" s="1"/>
  <c r="D213" i="32"/>
  <c r="C711" i="24"/>
  <c r="C55" i="15"/>
  <c r="G55" i="15" s="1"/>
  <c r="C708" i="24"/>
  <c r="H181" i="32"/>
  <c r="D712" i="34"/>
  <c r="D708" i="34"/>
  <c r="D704" i="34"/>
  <c r="D711" i="34"/>
  <c r="D703" i="34"/>
  <c r="D700" i="34"/>
  <c r="D716" i="34"/>
  <c r="D709" i="34"/>
  <c r="D706" i="34"/>
  <c r="D696" i="34"/>
  <c r="D692" i="34"/>
  <c r="D688" i="34"/>
  <c r="D684" i="34"/>
  <c r="D680" i="34"/>
  <c r="D676" i="34"/>
  <c r="D672" i="34"/>
  <c r="D668" i="34"/>
  <c r="D628" i="34"/>
  <c r="D622" i="34"/>
  <c r="D620" i="34"/>
  <c r="D618" i="34"/>
  <c r="D616" i="34"/>
  <c r="D710" i="34"/>
  <c r="D701" i="34"/>
  <c r="D698" i="34"/>
  <c r="D694" i="34"/>
  <c r="D693" i="34"/>
  <c r="D686" i="34"/>
  <c r="D685" i="34"/>
  <c r="D678" i="34"/>
  <c r="D677" i="34"/>
  <c r="D670" i="34"/>
  <c r="D669" i="34"/>
  <c r="D647" i="34"/>
  <c r="D645" i="34"/>
  <c r="D641" i="34"/>
  <c r="D637" i="34"/>
  <c r="D633" i="34"/>
  <c r="D619" i="34"/>
  <c r="D705" i="34"/>
  <c r="D699" i="34"/>
  <c r="D695" i="34"/>
  <c r="D687" i="34"/>
  <c r="D679" i="34"/>
  <c r="D671" i="34"/>
  <c r="D644" i="34"/>
  <c r="D639" i="34"/>
  <c r="D636" i="34"/>
  <c r="D631" i="34"/>
  <c r="D621" i="34"/>
  <c r="D702" i="34"/>
  <c r="D697" i="34"/>
  <c r="D691" i="34"/>
  <c r="D681" i="34"/>
  <c r="D675" i="34"/>
  <c r="D632" i="34"/>
  <c r="D630" i="34"/>
  <c r="D629" i="34"/>
  <c r="D625" i="34"/>
  <c r="D617" i="34"/>
  <c r="D640" i="34"/>
  <c r="D635" i="34"/>
  <c r="D634" i="34"/>
  <c r="D623" i="34"/>
  <c r="D707" i="34"/>
  <c r="D683" i="34"/>
  <c r="D638" i="34"/>
  <c r="D624" i="34"/>
  <c r="D642" i="34"/>
  <c r="D627" i="34"/>
  <c r="D713" i="34"/>
  <c r="D690" i="34"/>
  <c r="D689" i="34"/>
  <c r="D673" i="34"/>
  <c r="D682" i="34"/>
  <c r="D674" i="34"/>
  <c r="D646" i="34"/>
  <c r="D643" i="34"/>
  <c r="D626" i="34"/>
  <c r="C167" i="8"/>
  <c r="D26" i="33"/>
  <c r="E414" i="24"/>
  <c r="C72" i="15"/>
  <c r="G72" i="15" s="1"/>
  <c r="D277" i="32"/>
  <c r="C636" i="24"/>
  <c r="C36" i="15"/>
  <c r="C117" i="32"/>
  <c r="C689" i="24"/>
  <c r="I341" i="32"/>
  <c r="C647" i="24"/>
  <c r="C91" i="15"/>
  <c r="G91" i="15" s="1"/>
  <c r="C47" i="15"/>
  <c r="G149" i="32"/>
  <c r="C700" i="24"/>
  <c r="C61" i="15"/>
  <c r="C631" i="24"/>
  <c r="G213" i="32"/>
  <c r="H213" i="32"/>
  <c r="C62" i="15"/>
  <c r="C616" i="24"/>
  <c r="C51" i="15"/>
  <c r="G51" i="15" s="1"/>
  <c r="D181" i="32"/>
  <c r="C704" i="24"/>
  <c r="C40" i="15"/>
  <c r="G40" i="15" s="1"/>
  <c r="G117" i="32"/>
  <c r="C693" i="24"/>
  <c r="C24" i="15"/>
  <c r="G24" i="15" s="1"/>
  <c r="E53" i="32"/>
  <c r="C677" i="24"/>
  <c r="C213" i="32"/>
  <c r="C57" i="15"/>
  <c r="G57" i="15" s="1"/>
  <c r="C710" i="24"/>
  <c r="F21" i="32"/>
  <c r="C18" i="15"/>
  <c r="G18" i="15" s="1"/>
  <c r="C671" i="24"/>
  <c r="F181" i="32"/>
  <c r="C53" i="15"/>
  <c r="G53" i="15" s="1"/>
  <c r="C706" i="24"/>
  <c r="D341" i="32"/>
  <c r="C642" i="24"/>
  <c r="C86" i="15"/>
  <c r="G86" i="15" s="1"/>
  <c r="E213" i="32"/>
  <c r="C59" i="15"/>
  <c r="G59" i="15" s="1"/>
  <c r="C712" i="24"/>
  <c r="C38" i="15"/>
  <c r="E117" i="32"/>
  <c r="C691" i="24"/>
  <c r="C22" i="15"/>
  <c r="C53" i="32"/>
  <c r="C675" i="24"/>
  <c r="CE85" i="24"/>
  <c r="F117" i="32"/>
  <c r="C39" i="15"/>
  <c r="C692" i="24"/>
  <c r="F341" i="32"/>
  <c r="C88" i="15"/>
  <c r="G88" i="15" s="1"/>
  <c r="C644" i="24"/>
  <c r="C245" i="32"/>
  <c r="C628" i="24"/>
  <c r="C64" i="15"/>
  <c r="F85" i="32"/>
  <c r="C32" i="15"/>
  <c r="G32" i="15" s="1"/>
  <c r="C685" i="24"/>
  <c r="E341" i="32"/>
  <c r="C87" i="15"/>
  <c r="G87" i="15" s="1"/>
  <c r="C643" i="24"/>
  <c r="I85" i="32"/>
  <c r="C35" i="15"/>
  <c r="C688" i="24"/>
  <c r="E149" i="32"/>
  <c r="C45" i="15"/>
  <c r="C698" i="24"/>
  <c r="C309" i="32"/>
  <c r="C619" i="24"/>
  <c r="C78" i="15"/>
  <c r="G78" i="15" s="1"/>
  <c r="F149" i="32"/>
  <c r="C46" i="15"/>
  <c r="C699" i="24"/>
  <c r="C30" i="15"/>
  <c r="D85" i="32"/>
  <c r="C683" i="24"/>
  <c r="C41" i="15"/>
  <c r="C694" i="24"/>
  <c r="H117" i="32"/>
  <c r="G309" i="32"/>
  <c r="C626" i="24"/>
  <c r="C82" i="15"/>
  <c r="G82" i="15" s="1"/>
  <c r="E245" i="32"/>
  <c r="C66" i="15"/>
  <c r="G66" i="15" s="1"/>
  <c r="C632" i="24"/>
  <c r="D117" i="32"/>
  <c r="C37" i="15"/>
  <c r="C690" i="24"/>
  <c r="G181" i="32"/>
  <c r="C54" i="15"/>
  <c r="G54" i="15" s="1"/>
  <c r="C707" i="24"/>
  <c r="F277" i="32"/>
  <c r="C617" i="24"/>
  <c r="C74" i="15"/>
  <c r="G74" i="15" s="1"/>
  <c r="C26" i="15"/>
  <c r="G26" i="15" s="1"/>
  <c r="G53" i="32"/>
  <c r="C679" i="24"/>
  <c r="H309" i="32"/>
  <c r="C639" i="24"/>
  <c r="C83" i="15"/>
  <c r="G83" i="15" s="1"/>
  <c r="C27" i="15"/>
  <c r="C680" i="24"/>
  <c r="H53" i="32"/>
  <c r="K612" i="24"/>
  <c r="I378" i="32"/>
  <c r="I309" i="32"/>
  <c r="C84" i="15"/>
  <c r="G84" i="15" s="1"/>
  <c r="C640" i="24"/>
  <c r="C60" i="15"/>
  <c r="F213" i="32"/>
  <c r="C713" i="24"/>
  <c r="C16" i="15"/>
  <c r="G16" i="15" s="1"/>
  <c r="C669" i="24"/>
  <c r="D21" i="32"/>
  <c r="G277" i="32"/>
  <c r="C635" i="24"/>
  <c r="C75" i="15"/>
  <c r="G75" i="15" s="1"/>
  <c r="E85" i="32"/>
  <c r="C31" i="15"/>
  <c r="G31" i="15" s="1"/>
  <c r="C684" i="24"/>
  <c r="E380" i="24"/>
  <c r="C93" i="15"/>
  <c r="G93" i="15" s="1"/>
  <c r="C620" i="24"/>
  <c r="D373" i="32"/>
  <c r="C29" i="15"/>
  <c r="C85" i="32"/>
  <c r="C682" i="24"/>
  <c r="C89" i="15"/>
  <c r="G89" i="15" s="1"/>
  <c r="C645" i="24"/>
  <c r="G341" i="32"/>
  <c r="F53" i="32"/>
  <c r="C25" i="15"/>
  <c r="G25" i="15" s="1"/>
  <c r="C678" i="24"/>
  <c r="C44" i="15"/>
  <c r="G44" i="15" s="1"/>
  <c r="D149" i="32"/>
  <c r="C697" i="24"/>
  <c r="C28" i="15"/>
  <c r="I53" i="32"/>
  <c r="C681" i="24"/>
  <c r="C341" i="32"/>
  <c r="C85" i="15"/>
  <c r="G85" i="15" s="1"/>
  <c r="C641" i="24"/>
  <c r="C21" i="15"/>
  <c r="G21" i="15" s="1"/>
  <c r="C674" i="24"/>
  <c r="I21" i="32"/>
  <c r="I245" i="32"/>
  <c r="C629" i="24"/>
  <c r="C70" i="15"/>
  <c r="G70" i="15" s="1"/>
  <c r="C120" i="8"/>
  <c r="D367" i="24"/>
  <c r="I117" i="32"/>
  <c r="C42" i="15"/>
  <c r="G42" i="15" s="1"/>
  <c r="C695" i="24"/>
  <c r="G15" i="15"/>
  <c r="H15" i="15" s="1"/>
  <c r="I15" i="15" s="1"/>
  <c r="H49" i="15" l="1"/>
  <c r="I49" i="15" s="1"/>
  <c r="H33" i="15"/>
  <c r="I33" i="15" s="1"/>
  <c r="G65" i="15"/>
  <c r="G17" i="15"/>
  <c r="H17" i="15" s="1"/>
  <c r="I17" i="15" s="1"/>
  <c r="H48" i="15"/>
  <c r="G28" i="15"/>
  <c r="H28" i="15" s="1"/>
  <c r="I28" i="15" s="1"/>
  <c r="G29" i="15"/>
  <c r="H29" i="15" s="1"/>
  <c r="I29" i="15" s="1"/>
  <c r="G30" i="15"/>
  <c r="H30" i="15"/>
  <c r="I30" i="15" s="1"/>
  <c r="G45" i="15"/>
  <c r="H45" i="15" s="1"/>
  <c r="I45" i="15" s="1"/>
  <c r="I373" i="32"/>
  <c r="C716" i="24"/>
  <c r="G36" i="15"/>
  <c r="H36" i="15" s="1"/>
  <c r="D715" i="34"/>
  <c r="E623" i="34"/>
  <c r="C715" i="24"/>
  <c r="C648" i="24"/>
  <c r="M716" i="24" s="1"/>
  <c r="D615" i="24"/>
  <c r="G34" i="15"/>
  <c r="H34" i="15" s="1"/>
  <c r="I34" i="15" s="1"/>
  <c r="G27" i="15"/>
  <c r="H27" i="15" s="1"/>
  <c r="I27" i="15" s="1"/>
  <c r="G41" i="15"/>
  <c r="H41" i="15"/>
  <c r="G38" i="15"/>
  <c r="H38" i="15"/>
  <c r="I38" i="15" s="1"/>
  <c r="G46" i="15"/>
  <c r="H46" i="15"/>
  <c r="I46" i="15" s="1"/>
  <c r="G39" i="15"/>
  <c r="H39" i="15" s="1"/>
  <c r="I39" i="15" s="1"/>
  <c r="G22" i="15"/>
  <c r="H22" i="15" s="1"/>
  <c r="I22" i="15" s="1"/>
  <c r="G47" i="15"/>
  <c r="H47" i="15" s="1"/>
  <c r="E612" i="34"/>
  <c r="G69" i="15"/>
  <c r="H69" i="15" s="1"/>
  <c r="I69" i="15" s="1"/>
  <c r="C121" i="8"/>
  <c r="D384" i="24"/>
  <c r="G37" i="15"/>
  <c r="H37" i="15"/>
  <c r="I37" i="15" s="1"/>
  <c r="G35" i="15"/>
  <c r="H35" i="15" s="1"/>
  <c r="I35" i="15" s="1"/>
  <c r="H64" i="15"/>
  <c r="I64" i="15" s="1"/>
  <c r="G64" i="15"/>
  <c r="G43" i="15"/>
  <c r="H43" i="15"/>
  <c r="I43" i="15" s="1"/>
  <c r="G50" i="15"/>
  <c r="H50" i="15"/>
  <c r="I50" i="15" s="1"/>
  <c r="G56" i="15"/>
  <c r="H56" i="15" s="1"/>
  <c r="G63" i="15"/>
  <c r="H63" i="15"/>
  <c r="I63" i="15" s="1"/>
  <c r="E713" i="34" l="1"/>
  <c r="E709" i="34"/>
  <c r="E705" i="34"/>
  <c r="E710" i="34"/>
  <c r="E701" i="34"/>
  <c r="E697" i="34"/>
  <c r="E712" i="34"/>
  <c r="E707" i="34"/>
  <c r="E702" i="34"/>
  <c r="E693" i="34"/>
  <c r="E689" i="34"/>
  <c r="E685" i="34"/>
  <c r="E681" i="34"/>
  <c r="E677" i="34"/>
  <c r="E673" i="34"/>
  <c r="E669" i="34"/>
  <c r="E627" i="34"/>
  <c r="E703" i="34"/>
  <c r="E699" i="34"/>
  <c r="E692" i="34"/>
  <c r="E691" i="34"/>
  <c r="E684" i="34"/>
  <c r="E683" i="34"/>
  <c r="E676" i="34"/>
  <c r="E675" i="34"/>
  <c r="E668" i="34"/>
  <c r="E642" i="34"/>
  <c r="E638" i="34"/>
  <c r="E634" i="34"/>
  <c r="E630" i="34"/>
  <c r="E711" i="34"/>
  <c r="E690" i="34"/>
  <c r="E682" i="34"/>
  <c r="E674" i="34"/>
  <c r="E641" i="34"/>
  <c r="E633" i="34"/>
  <c r="E716" i="34"/>
  <c r="E694" i="34"/>
  <c r="E687" i="34"/>
  <c r="E678" i="34"/>
  <c r="E671" i="34"/>
  <c r="E646" i="34"/>
  <c r="E645" i="34"/>
  <c r="E644" i="34"/>
  <c r="E643" i="34"/>
  <c r="E631" i="34"/>
  <c r="E626" i="34"/>
  <c r="E686" i="34"/>
  <c r="E636" i="34"/>
  <c r="E632" i="34"/>
  <c r="E628" i="34"/>
  <c r="E679" i="34"/>
  <c r="E670" i="34"/>
  <c r="E629" i="34"/>
  <c r="E708" i="34"/>
  <c r="E680" i="34"/>
  <c r="E672" i="34"/>
  <c r="E647" i="34"/>
  <c r="E639" i="34"/>
  <c r="E625" i="34"/>
  <c r="E706" i="34"/>
  <c r="E700" i="34"/>
  <c r="E698" i="34"/>
  <c r="E696" i="34"/>
  <c r="E695" i="34"/>
  <c r="E688" i="34"/>
  <c r="E640" i="34"/>
  <c r="E637" i="34"/>
  <c r="E704" i="34"/>
  <c r="E635" i="34"/>
  <c r="E624" i="34"/>
  <c r="D716" i="24"/>
  <c r="D711" i="24"/>
  <c r="D707" i="24"/>
  <c r="D703" i="24"/>
  <c r="D699" i="24"/>
  <c r="D695" i="24"/>
  <c r="D691" i="24"/>
  <c r="D687" i="24"/>
  <c r="D713" i="24"/>
  <c r="D712" i="24"/>
  <c r="D698" i="24"/>
  <c r="D697" i="24"/>
  <c r="D696" i="24"/>
  <c r="D685" i="24"/>
  <c r="D681" i="24"/>
  <c r="D677" i="24"/>
  <c r="D673" i="24"/>
  <c r="D669" i="24"/>
  <c r="D627" i="24"/>
  <c r="D705" i="24"/>
  <c r="D694" i="24"/>
  <c r="D692" i="24"/>
  <c r="D672" i="24"/>
  <c r="D671" i="24"/>
  <c r="D670" i="24"/>
  <c r="D647" i="24"/>
  <c r="D645" i="24"/>
  <c r="D629" i="24"/>
  <c r="D625" i="24"/>
  <c r="D620" i="24"/>
  <c r="D616" i="24"/>
  <c r="D710" i="24"/>
  <c r="D708" i="24"/>
  <c r="D701" i="24"/>
  <c r="D690" i="24"/>
  <c r="D688" i="24"/>
  <c r="D684" i="24"/>
  <c r="D683" i="24"/>
  <c r="D682" i="24"/>
  <c r="D668" i="24"/>
  <c r="D643" i="24"/>
  <c r="D641" i="24"/>
  <c r="D639" i="24"/>
  <c r="D637" i="24"/>
  <c r="D635" i="24"/>
  <c r="D633" i="24"/>
  <c r="D631" i="24"/>
  <c r="D628" i="24"/>
  <c r="D706" i="24"/>
  <c r="D704" i="24"/>
  <c r="D693" i="24"/>
  <c r="D686" i="24"/>
  <c r="D678" i="24"/>
  <c r="D646" i="24"/>
  <c r="D623" i="24"/>
  <c r="D621" i="24"/>
  <c r="D617" i="24"/>
  <c r="D709" i="24"/>
  <c r="D702" i="24"/>
  <c r="D700" i="24"/>
  <c r="D689" i="24"/>
  <c r="D676" i="24"/>
  <c r="D675" i="24"/>
  <c r="D674" i="24"/>
  <c r="D644" i="24"/>
  <c r="D642" i="24"/>
  <c r="D640" i="24"/>
  <c r="D638" i="24"/>
  <c r="D636" i="24"/>
  <c r="D634" i="24"/>
  <c r="D632" i="24"/>
  <c r="D630" i="24"/>
  <c r="D624" i="24"/>
  <c r="D626" i="24"/>
  <c r="D622" i="24"/>
  <c r="D618" i="24"/>
  <c r="D680" i="24"/>
  <c r="D679" i="24"/>
  <c r="D619" i="24"/>
  <c r="C138" i="8"/>
  <c r="D417" i="24"/>
  <c r="C168" i="8" l="1"/>
  <c r="D421" i="24"/>
  <c r="E612" i="24"/>
  <c r="E715" i="34"/>
  <c r="F624" i="34"/>
  <c r="D715" i="24"/>
  <c r="E623" i="24"/>
  <c r="F710" i="34" l="1"/>
  <c r="F706" i="34"/>
  <c r="F716" i="34"/>
  <c r="F709" i="34"/>
  <c r="F708" i="34"/>
  <c r="F707" i="34"/>
  <c r="F702" i="34"/>
  <c r="F698" i="34"/>
  <c r="F713" i="34"/>
  <c r="F703" i="34"/>
  <c r="F701" i="34"/>
  <c r="F700" i="34"/>
  <c r="F699" i="34"/>
  <c r="F694" i="34"/>
  <c r="F690" i="34"/>
  <c r="F686" i="34"/>
  <c r="F682" i="34"/>
  <c r="F678" i="34"/>
  <c r="F674" i="34"/>
  <c r="F670" i="34"/>
  <c r="F647" i="34"/>
  <c r="F646" i="34"/>
  <c r="F645" i="34"/>
  <c r="F629" i="34"/>
  <c r="F626" i="34"/>
  <c r="F712" i="34"/>
  <c r="F705" i="34"/>
  <c r="F643" i="34"/>
  <c r="F639" i="34"/>
  <c r="F635" i="34"/>
  <c r="F631" i="34"/>
  <c r="F704" i="34"/>
  <c r="F696" i="34"/>
  <c r="F688" i="34"/>
  <c r="F680" i="34"/>
  <c r="F672" i="34"/>
  <c r="F640" i="34"/>
  <c r="F638" i="34"/>
  <c r="F632" i="34"/>
  <c r="F630" i="34"/>
  <c r="F625" i="34"/>
  <c r="F684" i="34"/>
  <c r="F668" i="34"/>
  <c r="F642" i="34"/>
  <c r="F685" i="34"/>
  <c r="F683" i="34"/>
  <c r="F679" i="34"/>
  <c r="F673" i="34"/>
  <c r="F641" i="34"/>
  <c r="F637" i="34"/>
  <c r="F633" i="34"/>
  <c r="F675" i="34"/>
  <c r="F671" i="34"/>
  <c r="F644" i="34"/>
  <c r="F636" i="34"/>
  <c r="F627" i="34"/>
  <c r="F695" i="34"/>
  <c r="F689" i="34"/>
  <c r="F676" i="34"/>
  <c r="F711" i="34"/>
  <c r="F697" i="34"/>
  <c r="F693" i="34"/>
  <c r="F692" i="34"/>
  <c r="F691" i="34"/>
  <c r="F687" i="34"/>
  <c r="F681" i="34"/>
  <c r="F677" i="34"/>
  <c r="F634" i="34"/>
  <c r="F628" i="34"/>
  <c r="F669" i="34"/>
  <c r="E712" i="24"/>
  <c r="E708" i="24"/>
  <c r="E704" i="24"/>
  <c r="E700" i="24"/>
  <c r="E696" i="24"/>
  <c r="E692" i="24"/>
  <c r="E688" i="24"/>
  <c r="E711" i="24"/>
  <c r="E710" i="24"/>
  <c r="E709" i="24"/>
  <c r="E695" i="24"/>
  <c r="E694" i="24"/>
  <c r="E693" i="24"/>
  <c r="E682" i="24"/>
  <c r="E678" i="24"/>
  <c r="E674" i="24"/>
  <c r="E670" i="24"/>
  <c r="E647" i="24"/>
  <c r="E646" i="24"/>
  <c r="E645" i="24"/>
  <c r="E629" i="24"/>
  <c r="E626" i="24"/>
  <c r="E703" i="24"/>
  <c r="E701" i="24"/>
  <c r="E690" i="24"/>
  <c r="E685" i="24"/>
  <c r="E684" i="24"/>
  <c r="E683" i="24"/>
  <c r="E669" i="24"/>
  <c r="E668" i="24"/>
  <c r="E639" i="24"/>
  <c r="E631" i="24"/>
  <c r="E706" i="24"/>
  <c r="E699" i="24"/>
  <c r="E697" i="24"/>
  <c r="E686" i="24"/>
  <c r="E681" i="24"/>
  <c r="E680" i="24"/>
  <c r="E679" i="24"/>
  <c r="E716" i="24"/>
  <c r="E713" i="24"/>
  <c r="E702" i="24"/>
  <c r="E689" i="24"/>
  <c r="E677" i="24"/>
  <c r="E676" i="24"/>
  <c r="E675" i="24"/>
  <c r="E642" i="24"/>
  <c r="E640" i="24"/>
  <c r="E636" i="24"/>
  <c r="E624" i="24"/>
  <c r="E707" i="24"/>
  <c r="E705" i="24"/>
  <c r="E698" i="24"/>
  <c r="E687" i="24"/>
  <c r="E673" i="24"/>
  <c r="E672" i="24"/>
  <c r="E671" i="24"/>
  <c r="E625" i="24"/>
  <c r="E643" i="24"/>
  <c r="E641" i="24"/>
  <c r="E637" i="24"/>
  <c r="E635" i="24"/>
  <c r="E633" i="24"/>
  <c r="E628" i="24"/>
  <c r="E627" i="24"/>
  <c r="E691" i="24"/>
  <c r="E644" i="24"/>
  <c r="E638" i="24"/>
  <c r="E634" i="24"/>
  <c r="E632" i="24"/>
  <c r="E630" i="24"/>
  <c r="C172" i="8"/>
  <c r="D424" i="24"/>
  <c r="C177" i="8" s="1"/>
  <c r="E715" i="24" l="1"/>
  <c r="F624" i="24"/>
  <c r="F715" i="34"/>
  <c r="G625" i="34"/>
  <c r="F713" i="24" l="1"/>
  <c r="F697" i="24"/>
  <c r="F707" i="24"/>
  <c r="F690" i="24"/>
  <c r="F671" i="24"/>
  <c r="F641" i="24"/>
  <c r="F637" i="24"/>
  <c r="F633" i="24"/>
  <c r="F625" i="24"/>
  <c r="F686" i="24"/>
  <c r="F704" i="24"/>
  <c r="F677" i="24"/>
  <c r="F700" i="24"/>
  <c r="F672" i="24"/>
  <c r="F685" i="24"/>
  <c r="F668" i="24"/>
  <c r="F628" i="24"/>
  <c r="F680" i="24"/>
  <c r="F646" i="24"/>
  <c r="F626" i="24"/>
  <c r="F701" i="24"/>
  <c r="F708" i="24"/>
  <c r="F691" i="24"/>
  <c r="F675" i="24"/>
  <c r="F642" i="24"/>
  <c r="F638" i="24"/>
  <c r="F634" i="24"/>
  <c r="F630" i="24"/>
  <c r="F688" i="24"/>
  <c r="F716" i="24"/>
  <c r="F711" i="24"/>
  <c r="F673" i="24"/>
  <c r="F694" i="24"/>
  <c r="F669" i="24"/>
  <c r="F712" i="24"/>
  <c r="F709" i="24"/>
  <c r="F693" i="24"/>
  <c r="F706" i="24"/>
  <c r="F683" i="24"/>
  <c r="F644" i="24"/>
  <c r="F640" i="24"/>
  <c r="F636" i="24"/>
  <c r="F632" i="24"/>
  <c r="F710" i="24"/>
  <c r="F682" i="24"/>
  <c r="F702" i="24"/>
  <c r="F676" i="24"/>
  <c r="F687" i="24"/>
  <c r="F703" i="24"/>
  <c r="F684" i="24"/>
  <c r="F647" i="24"/>
  <c r="F627" i="24"/>
  <c r="F698" i="24"/>
  <c r="F705" i="24"/>
  <c r="F689" i="24"/>
  <c r="F692" i="24"/>
  <c r="F679" i="24"/>
  <c r="F643" i="24"/>
  <c r="F639" i="24"/>
  <c r="F635" i="24"/>
  <c r="F631" i="24"/>
  <c r="F699" i="24"/>
  <c r="F681" i="24"/>
  <c r="F695" i="24"/>
  <c r="F674" i="24"/>
  <c r="F696" i="24"/>
  <c r="F670" i="24"/>
  <c r="F645" i="24"/>
  <c r="F678" i="24"/>
  <c r="F629" i="24"/>
  <c r="G716" i="34"/>
  <c r="G711" i="34"/>
  <c r="G707" i="34"/>
  <c r="G703" i="34"/>
  <c r="G699" i="34"/>
  <c r="G704" i="34"/>
  <c r="G695" i="34"/>
  <c r="G691" i="34"/>
  <c r="G687" i="34"/>
  <c r="G683" i="34"/>
  <c r="G679" i="34"/>
  <c r="G675" i="34"/>
  <c r="G671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9" i="34"/>
  <c r="G708" i="34"/>
  <c r="G696" i="34"/>
  <c r="G690" i="34"/>
  <c r="G689" i="34"/>
  <c r="G688" i="34"/>
  <c r="G682" i="34"/>
  <c r="G681" i="34"/>
  <c r="G680" i="34"/>
  <c r="G674" i="34"/>
  <c r="G673" i="34"/>
  <c r="G672" i="34"/>
  <c r="G646" i="34"/>
  <c r="G710" i="34"/>
  <c r="G698" i="34"/>
  <c r="G693" i="34"/>
  <c r="G685" i="34"/>
  <c r="G677" i="34"/>
  <c r="G669" i="34"/>
  <c r="G647" i="34"/>
  <c r="G629" i="34"/>
  <c r="G628" i="34"/>
  <c r="G627" i="34"/>
  <c r="G626" i="34"/>
  <c r="G706" i="34"/>
  <c r="G705" i="34"/>
  <c r="G702" i="34"/>
  <c r="G684" i="34"/>
  <c r="G676" i="34"/>
  <c r="G713" i="34"/>
  <c r="G700" i="34"/>
  <c r="G697" i="34"/>
  <c r="G692" i="34"/>
  <c r="G645" i="34"/>
  <c r="G712" i="34"/>
  <c r="G701" i="34"/>
  <c r="G694" i="34"/>
  <c r="G686" i="34"/>
  <c r="G668" i="34"/>
  <c r="G678" i="34"/>
  <c r="G670" i="34"/>
  <c r="G625" i="24" l="1"/>
  <c r="F715" i="24"/>
  <c r="G715" i="34"/>
  <c r="H628" i="34"/>
  <c r="G710" i="24" l="1"/>
  <c r="G694" i="24"/>
  <c r="G704" i="24"/>
  <c r="G687" i="24"/>
  <c r="G672" i="24"/>
  <c r="G708" i="24"/>
  <c r="G711" i="24"/>
  <c r="G675" i="24"/>
  <c r="G642" i="24"/>
  <c r="G634" i="24"/>
  <c r="G707" i="24"/>
  <c r="G669" i="24"/>
  <c r="G626" i="24"/>
  <c r="G692" i="24"/>
  <c r="G643" i="24"/>
  <c r="G635" i="24"/>
  <c r="G678" i="24"/>
  <c r="G645" i="24"/>
  <c r="G706" i="24"/>
  <c r="G690" i="24"/>
  <c r="G703" i="24"/>
  <c r="G684" i="24"/>
  <c r="G668" i="24"/>
  <c r="G697" i="24"/>
  <c r="G700" i="24"/>
  <c r="G674" i="24"/>
  <c r="G640" i="24"/>
  <c r="G632" i="24"/>
  <c r="G696" i="24"/>
  <c r="G647" i="24"/>
  <c r="G712" i="24"/>
  <c r="G683" i="24"/>
  <c r="G641" i="24"/>
  <c r="G633" i="24"/>
  <c r="G677" i="24"/>
  <c r="G686" i="24"/>
  <c r="G680" i="24"/>
  <c r="G695" i="24"/>
  <c r="G673" i="24"/>
  <c r="G630" i="24"/>
  <c r="G629" i="24"/>
  <c r="G682" i="24"/>
  <c r="G631" i="24"/>
  <c r="G705" i="24"/>
  <c r="G676" i="24"/>
  <c r="G713" i="24"/>
  <c r="G644" i="24"/>
  <c r="G709" i="24"/>
  <c r="G627" i="24"/>
  <c r="G681" i="24"/>
  <c r="G679" i="24"/>
  <c r="G702" i="24"/>
  <c r="G689" i="24"/>
  <c r="G628" i="24"/>
  <c r="G693" i="24"/>
  <c r="G638" i="24"/>
  <c r="G671" i="24"/>
  <c r="G701" i="24"/>
  <c r="G639" i="24"/>
  <c r="G646" i="24"/>
  <c r="G691" i="24"/>
  <c r="G637" i="24"/>
  <c r="G716" i="24"/>
  <c r="G699" i="24"/>
  <c r="G698" i="24"/>
  <c r="G636" i="24"/>
  <c r="G685" i="24"/>
  <c r="G688" i="24"/>
  <c r="G670" i="24"/>
  <c r="H712" i="34"/>
  <c r="H708" i="34"/>
  <c r="H704" i="34"/>
  <c r="H713" i="34"/>
  <c r="H706" i="34"/>
  <c r="H705" i="34"/>
  <c r="H700" i="34"/>
  <c r="H696" i="34"/>
  <c r="H710" i="34"/>
  <c r="H698" i="34"/>
  <c r="H697" i="34"/>
  <c r="H692" i="34"/>
  <c r="H688" i="34"/>
  <c r="H684" i="34"/>
  <c r="H680" i="34"/>
  <c r="H676" i="34"/>
  <c r="H672" i="34"/>
  <c r="H668" i="34"/>
  <c r="H716" i="34"/>
  <c r="H711" i="34"/>
  <c r="H702" i="34"/>
  <c r="H695" i="34"/>
  <c r="H687" i="34"/>
  <c r="H679" i="34"/>
  <c r="H671" i="34"/>
  <c r="H644" i="34"/>
  <c r="H640" i="34"/>
  <c r="H636" i="34"/>
  <c r="H632" i="34"/>
  <c r="H629" i="34"/>
  <c r="H691" i="34"/>
  <c r="H683" i="34"/>
  <c r="H675" i="34"/>
  <c r="H646" i="34"/>
  <c r="H645" i="34"/>
  <c r="H643" i="34"/>
  <c r="H637" i="34"/>
  <c r="H635" i="34"/>
  <c r="H707" i="34"/>
  <c r="H703" i="34"/>
  <c r="H693" i="34"/>
  <c r="H690" i="34"/>
  <c r="H689" i="34"/>
  <c r="H686" i="34"/>
  <c r="H677" i="34"/>
  <c r="H674" i="34"/>
  <c r="H673" i="34"/>
  <c r="H670" i="34"/>
  <c r="H647" i="34"/>
  <c r="H641" i="34"/>
  <c r="H709" i="34"/>
  <c r="H682" i="34"/>
  <c r="H681" i="34"/>
  <c r="H678" i="34"/>
  <c r="H642" i="34"/>
  <c r="H639" i="34"/>
  <c r="H701" i="34"/>
  <c r="H694" i="34"/>
  <c r="H685" i="34"/>
  <c r="H634" i="34"/>
  <c r="H633" i="34"/>
  <c r="H699" i="34"/>
  <c r="H669" i="34"/>
  <c r="H630" i="34"/>
  <c r="H638" i="34"/>
  <c r="H631" i="34"/>
  <c r="H628" i="24" l="1"/>
  <c r="H700" i="24" s="1"/>
  <c r="G715" i="24"/>
  <c r="H715" i="34"/>
  <c r="I629" i="34"/>
  <c r="H635" i="24" l="1"/>
  <c r="H632" i="24"/>
  <c r="H708" i="24"/>
  <c r="H694" i="24"/>
  <c r="H642" i="24"/>
  <c r="H638" i="24"/>
  <c r="H646" i="24"/>
  <c r="H681" i="24"/>
  <c r="H647" i="24"/>
  <c r="H696" i="24"/>
  <c r="H704" i="24"/>
  <c r="H690" i="24"/>
  <c r="H630" i="24"/>
  <c r="H693" i="24"/>
  <c r="H702" i="24"/>
  <c r="H683" i="24"/>
  <c r="H697" i="24"/>
  <c r="H709" i="24"/>
  <c r="H673" i="24"/>
  <c r="H643" i="24"/>
  <c r="H636" i="24"/>
  <c r="H645" i="24"/>
  <c r="H633" i="24"/>
  <c r="H699" i="24"/>
  <c r="H686" i="24"/>
  <c r="H684" i="24"/>
  <c r="H688" i="24"/>
  <c r="H691" i="24"/>
  <c r="H679" i="24"/>
  <c r="H711" i="24"/>
  <c r="H682" i="24"/>
  <c r="H701" i="24"/>
  <c r="H712" i="24"/>
  <c r="H705" i="24"/>
  <c r="H639" i="24"/>
  <c r="H641" i="24"/>
  <c r="H671" i="24"/>
  <c r="H707" i="24"/>
  <c r="H668" i="24"/>
  <c r="H676" i="24"/>
  <c r="H640" i="24"/>
  <c r="H631" i="24"/>
  <c r="H685" i="24"/>
  <c r="H670" i="24"/>
  <c r="H703" i="24"/>
  <c r="H669" i="24"/>
  <c r="H713" i="24"/>
  <c r="H674" i="24"/>
  <c r="H629" i="24"/>
  <c r="H677" i="24"/>
  <c r="H695" i="24"/>
  <c r="H706" i="24"/>
  <c r="H672" i="24"/>
  <c r="H675" i="24"/>
  <c r="H678" i="24"/>
  <c r="H637" i="24"/>
  <c r="H644" i="24"/>
  <c r="H634" i="24"/>
  <c r="H687" i="24"/>
  <c r="H689" i="24"/>
  <c r="H716" i="24"/>
  <c r="H680" i="24"/>
  <c r="H692" i="24"/>
  <c r="H710" i="24"/>
  <c r="H698" i="24"/>
  <c r="I629" i="24"/>
  <c r="I713" i="34"/>
  <c r="I709" i="34"/>
  <c r="I705" i="34"/>
  <c r="I712" i="34"/>
  <c r="I711" i="34"/>
  <c r="I704" i="34"/>
  <c r="I703" i="34"/>
  <c r="I701" i="34"/>
  <c r="I697" i="34"/>
  <c r="I708" i="34"/>
  <c r="I696" i="34"/>
  <c r="I693" i="34"/>
  <c r="I689" i="34"/>
  <c r="I685" i="34"/>
  <c r="I681" i="34"/>
  <c r="I677" i="34"/>
  <c r="I673" i="34"/>
  <c r="I669" i="34"/>
  <c r="I707" i="34"/>
  <c r="I700" i="34"/>
  <c r="I694" i="34"/>
  <c r="I686" i="34"/>
  <c r="I678" i="34"/>
  <c r="I670" i="34"/>
  <c r="I647" i="34"/>
  <c r="I645" i="34"/>
  <c r="I641" i="34"/>
  <c r="I637" i="34"/>
  <c r="I633" i="34"/>
  <c r="I702" i="34"/>
  <c r="I642" i="34"/>
  <c r="I634" i="34"/>
  <c r="I695" i="34"/>
  <c r="I692" i="34"/>
  <c r="I683" i="34"/>
  <c r="I680" i="34"/>
  <c r="I679" i="34"/>
  <c r="I676" i="34"/>
  <c r="I640" i="34"/>
  <c r="I639" i="34"/>
  <c r="I638" i="34"/>
  <c r="I636" i="34"/>
  <c r="I706" i="34"/>
  <c r="I675" i="34"/>
  <c r="I674" i="34"/>
  <c r="I672" i="34"/>
  <c r="I671" i="34"/>
  <c r="I646" i="34"/>
  <c r="I684" i="34"/>
  <c r="I632" i="34"/>
  <c r="I716" i="34"/>
  <c r="I710" i="34"/>
  <c r="I699" i="34"/>
  <c r="I698" i="34"/>
  <c r="I691" i="34"/>
  <c r="I690" i="34"/>
  <c r="I688" i="34"/>
  <c r="I687" i="34"/>
  <c r="I668" i="34"/>
  <c r="I630" i="34"/>
  <c r="I643" i="34"/>
  <c r="I635" i="34"/>
  <c r="I631" i="34"/>
  <c r="I644" i="34"/>
  <c r="I682" i="34"/>
  <c r="H715" i="24" l="1"/>
  <c r="I708" i="24"/>
  <c r="I692" i="24"/>
  <c r="I699" i="24"/>
  <c r="I678" i="24"/>
  <c r="I646" i="24"/>
  <c r="I702" i="24"/>
  <c r="I705" i="24"/>
  <c r="I684" i="24"/>
  <c r="I643" i="24"/>
  <c r="I635" i="24"/>
  <c r="I703" i="24"/>
  <c r="I706" i="24"/>
  <c r="I677" i="24"/>
  <c r="I642" i="24"/>
  <c r="I634" i="24"/>
  <c r="I672" i="24"/>
  <c r="I704" i="24"/>
  <c r="I688" i="24"/>
  <c r="I698" i="24"/>
  <c r="I674" i="24"/>
  <c r="I645" i="24"/>
  <c r="I691" i="24"/>
  <c r="I694" i="24"/>
  <c r="I683" i="24"/>
  <c r="I641" i="24"/>
  <c r="I633" i="24"/>
  <c r="I701" i="24"/>
  <c r="I695" i="24"/>
  <c r="I676" i="24"/>
  <c r="I640" i="24"/>
  <c r="I632" i="24"/>
  <c r="I671" i="24"/>
  <c r="I716" i="24"/>
  <c r="I670" i="24"/>
  <c r="I689" i="24"/>
  <c r="I669" i="24"/>
  <c r="I631" i="24"/>
  <c r="I693" i="24"/>
  <c r="I638" i="24"/>
  <c r="I681" i="24"/>
  <c r="I712" i="24"/>
  <c r="I713" i="24"/>
  <c r="I647" i="24"/>
  <c r="I707" i="24"/>
  <c r="I668" i="24"/>
  <c r="I710" i="24"/>
  <c r="I686" i="24"/>
  <c r="I636" i="24"/>
  <c r="I680" i="24"/>
  <c r="I700" i="24"/>
  <c r="I697" i="24"/>
  <c r="I711" i="24"/>
  <c r="I687" i="24"/>
  <c r="I639" i="24"/>
  <c r="I690" i="24"/>
  <c r="I675" i="24"/>
  <c r="I630" i="24"/>
  <c r="I709" i="24"/>
  <c r="I644" i="24"/>
  <c r="I682" i="24"/>
  <c r="I685" i="24"/>
  <c r="I673" i="24"/>
  <c r="I696" i="24"/>
  <c r="I637" i="24"/>
  <c r="I679" i="24"/>
  <c r="I715" i="34"/>
  <c r="J630" i="34"/>
  <c r="I715" i="24" l="1"/>
  <c r="J630" i="24"/>
  <c r="J710" i="34"/>
  <c r="J706" i="34"/>
  <c r="J702" i="34"/>
  <c r="J698" i="34"/>
  <c r="J716" i="34"/>
  <c r="J711" i="34"/>
  <c r="J705" i="34"/>
  <c r="J694" i="34"/>
  <c r="J690" i="34"/>
  <c r="J686" i="34"/>
  <c r="J682" i="34"/>
  <c r="J678" i="34"/>
  <c r="J674" i="34"/>
  <c r="J670" i="34"/>
  <c r="J647" i="34"/>
  <c r="J646" i="34"/>
  <c r="J645" i="34"/>
  <c r="J697" i="34"/>
  <c r="J693" i="34"/>
  <c r="J692" i="34"/>
  <c r="J691" i="34"/>
  <c r="J685" i="34"/>
  <c r="J684" i="34"/>
  <c r="J683" i="34"/>
  <c r="J677" i="34"/>
  <c r="J676" i="34"/>
  <c r="J675" i="34"/>
  <c r="J669" i="34"/>
  <c r="J668" i="34"/>
  <c r="J642" i="34"/>
  <c r="J638" i="34"/>
  <c r="J634" i="34"/>
  <c r="J703" i="34"/>
  <c r="J701" i="34"/>
  <c r="J695" i="34"/>
  <c r="J689" i="34"/>
  <c r="J687" i="34"/>
  <c r="J681" i="34"/>
  <c r="J679" i="34"/>
  <c r="J673" i="34"/>
  <c r="J671" i="34"/>
  <c r="J644" i="34"/>
  <c r="J639" i="34"/>
  <c r="J636" i="34"/>
  <c r="J631" i="34"/>
  <c r="J709" i="34"/>
  <c r="J708" i="34"/>
  <c r="J704" i="34"/>
  <c r="J696" i="34"/>
  <c r="J637" i="34"/>
  <c r="J635" i="34"/>
  <c r="J680" i="34"/>
  <c r="J643" i="34"/>
  <c r="J713" i="34"/>
  <c r="J700" i="34"/>
  <c r="J699" i="34"/>
  <c r="J688" i="34"/>
  <c r="J672" i="34"/>
  <c r="J633" i="34"/>
  <c r="J712" i="34"/>
  <c r="J640" i="34"/>
  <c r="J707" i="34"/>
  <c r="J641" i="34"/>
  <c r="J632" i="34"/>
  <c r="J701" i="24" l="1"/>
  <c r="J685" i="24"/>
  <c r="J696" i="24"/>
  <c r="J679" i="24"/>
  <c r="J643" i="24"/>
  <c r="J639" i="24"/>
  <c r="J635" i="24"/>
  <c r="J631" i="24"/>
  <c r="J684" i="24"/>
  <c r="J690" i="24"/>
  <c r="J708" i="24"/>
  <c r="J686" i="24"/>
  <c r="J702" i="24"/>
  <c r="J672" i="24"/>
  <c r="J668" i="24"/>
  <c r="J646" i="24"/>
  <c r="J713" i="24"/>
  <c r="J697" i="24"/>
  <c r="J712" i="24"/>
  <c r="J695" i="24"/>
  <c r="J675" i="24"/>
  <c r="J642" i="24"/>
  <c r="J638" i="24"/>
  <c r="J634" i="24"/>
  <c r="J700" i="24"/>
  <c r="J645" i="24"/>
  <c r="J682" i="24"/>
  <c r="J706" i="24"/>
  <c r="J678" i="24"/>
  <c r="J691" i="24"/>
  <c r="J707" i="24"/>
  <c r="J647" i="24"/>
  <c r="J709" i="24"/>
  <c r="J711" i="24"/>
  <c r="J671" i="24"/>
  <c r="J637" i="24"/>
  <c r="J698" i="24"/>
  <c r="J681" i="24"/>
  <c r="J716" i="24"/>
  <c r="J670" i="24"/>
  <c r="J705" i="24"/>
  <c r="J710" i="24"/>
  <c r="J644" i="24"/>
  <c r="J636" i="24"/>
  <c r="J687" i="24"/>
  <c r="J680" i="24"/>
  <c r="J704" i="24"/>
  <c r="J669" i="24"/>
  <c r="J693" i="24"/>
  <c r="J694" i="24"/>
  <c r="J641" i="24"/>
  <c r="J633" i="24"/>
  <c r="J703" i="24"/>
  <c r="J699" i="24"/>
  <c r="J674" i="24"/>
  <c r="J677" i="24"/>
  <c r="J640" i="24"/>
  <c r="J673" i="24"/>
  <c r="J683" i="24"/>
  <c r="J688" i="24"/>
  <c r="J632" i="24"/>
  <c r="J676" i="24"/>
  <c r="J689" i="24"/>
  <c r="J692" i="24"/>
  <c r="L647" i="34"/>
  <c r="K644" i="34"/>
  <c r="J715" i="34"/>
  <c r="L647" i="24" l="1"/>
  <c r="L706" i="24" s="1"/>
  <c r="K644" i="24"/>
  <c r="K694" i="24" s="1"/>
  <c r="J715" i="24"/>
  <c r="L716" i="24"/>
  <c r="L699" i="24"/>
  <c r="L689" i="24"/>
  <c r="L673" i="24"/>
  <c r="L694" i="24"/>
  <c r="L678" i="24"/>
  <c r="L686" i="24"/>
  <c r="L713" i="24"/>
  <c r="L698" i="24"/>
  <c r="L707" i="24"/>
  <c r="L687" i="24"/>
  <c r="L688" i="24"/>
  <c r="L712" i="24"/>
  <c r="L679" i="24"/>
  <c r="L676" i="24"/>
  <c r="L700" i="24"/>
  <c r="L684" i="24"/>
  <c r="L693" i="24"/>
  <c r="L692" i="24"/>
  <c r="L682" i="24"/>
  <c r="L703" i="24"/>
  <c r="L705" i="24"/>
  <c r="L681" i="24"/>
  <c r="L701" i="24"/>
  <c r="L710" i="24"/>
  <c r="L675" i="24"/>
  <c r="L709" i="24"/>
  <c r="L683" i="24"/>
  <c r="L672" i="24"/>
  <c r="L695" i="24"/>
  <c r="L704" i="24"/>
  <c r="L677" i="24"/>
  <c r="L708" i="24"/>
  <c r="L674" i="24"/>
  <c r="L696" i="24"/>
  <c r="L671" i="24"/>
  <c r="L711" i="24"/>
  <c r="L680" i="24"/>
  <c r="L668" i="24"/>
  <c r="L702" i="24"/>
  <c r="L685" i="24"/>
  <c r="L691" i="24"/>
  <c r="L697" i="24"/>
  <c r="L670" i="24"/>
  <c r="L690" i="24"/>
  <c r="L669" i="24"/>
  <c r="K710" i="24"/>
  <c r="K708" i="24"/>
  <c r="K712" i="24"/>
  <c r="K706" i="24"/>
  <c r="K684" i="24"/>
  <c r="K668" i="24"/>
  <c r="K701" i="24"/>
  <c r="K695" i="24"/>
  <c r="K669" i="24"/>
  <c r="K674" i="24"/>
  <c r="K683" i="24"/>
  <c r="K677" i="24"/>
  <c r="K687" i="24"/>
  <c r="K709" i="24"/>
  <c r="K676" i="24"/>
  <c r="K716" i="24"/>
  <c r="K702" i="24"/>
  <c r="K699" i="24"/>
  <c r="K713" i="24"/>
  <c r="K711" i="24"/>
  <c r="K688" i="24"/>
  <c r="K692" i="24"/>
  <c r="K716" i="34"/>
  <c r="K711" i="34"/>
  <c r="K707" i="34"/>
  <c r="K703" i="34"/>
  <c r="K710" i="34"/>
  <c r="K709" i="34"/>
  <c r="K708" i="34"/>
  <c r="K702" i="34"/>
  <c r="K699" i="34"/>
  <c r="K712" i="34"/>
  <c r="K706" i="34"/>
  <c r="K701" i="34"/>
  <c r="K700" i="34"/>
  <c r="K695" i="34"/>
  <c r="K691" i="34"/>
  <c r="K687" i="34"/>
  <c r="K683" i="34"/>
  <c r="K679" i="34"/>
  <c r="K675" i="34"/>
  <c r="K671" i="34"/>
  <c r="K713" i="34"/>
  <c r="K704" i="34"/>
  <c r="K698" i="34"/>
  <c r="K697" i="34"/>
  <c r="K694" i="34"/>
  <c r="K692" i="34"/>
  <c r="K686" i="34"/>
  <c r="K684" i="34"/>
  <c r="K678" i="34"/>
  <c r="K676" i="34"/>
  <c r="K670" i="34"/>
  <c r="K668" i="34"/>
  <c r="K705" i="34"/>
  <c r="K688" i="34"/>
  <c r="K682" i="34"/>
  <c r="K672" i="34"/>
  <c r="K677" i="34"/>
  <c r="K669" i="34"/>
  <c r="K690" i="34"/>
  <c r="K689" i="34"/>
  <c r="K685" i="34"/>
  <c r="K680" i="34"/>
  <c r="K696" i="34"/>
  <c r="K693" i="34"/>
  <c r="K681" i="34"/>
  <c r="K673" i="34"/>
  <c r="K674" i="34"/>
  <c r="L712" i="34"/>
  <c r="M712" i="34" s="1"/>
  <c r="L708" i="34"/>
  <c r="L704" i="34"/>
  <c r="M704" i="34" s="1"/>
  <c r="L716" i="34"/>
  <c r="L707" i="34"/>
  <c r="M707" i="34" s="1"/>
  <c r="L700" i="34"/>
  <c r="M700" i="34" s="1"/>
  <c r="L696" i="34"/>
  <c r="L713" i="34"/>
  <c r="M713" i="34" s="1"/>
  <c r="L709" i="34"/>
  <c r="M709" i="34" s="1"/>
  <c r="L702" i="34"/>
  <c r="L699" i="34"/>
  <c r="M699" i="34" s="1"/>
  <c r="L692" i="34"/>
  <c r="M692" i="34" s="1"/>
  <c r="L688" i="34"/>
  <c r="M688" i="34" s="1"/>
  <c r="L684" i="34"/>
  <c r="L680" i="34"/>
  <c r="M680" i="34" s="1"/>
  <c r="L676" i="34"/>
  <c r="M676" i="34" s="1"/>
  <c r="L672" i="34"/>
  <c r="M672" i="34" s="1"/>
  <c r="L668" i="34"/>
  <c r="L706" i="34"/>
  <c r="L701" i="34"/>
  <c r="L690" i="34"/>
  <c r="M690" i="34" s="1"/>
  <c r="L689" i="34"/>
  <c r="L682" i="34"/>
  <c r="L681" i="34"/>
  <c r="M681" i="34" s="1"/>
  <c r="L674" i="34"/>
  <c r="M674" i="34" s="1"/>
  <c r="L673" i="34"/>
  <c r="L685" i="34"/>
  <c r="M685" i="34" s="1"/>
  <c r="L669" i="34"/>
  <c r="M669" i="34" s="1"/>
  <c r="L670" i="34"/>
  <c r="M670" i="34" s="1"/>
  <c r="L710" i="34"/>
  <c r="M710" i="34" s="1"/>
  <c r="L705" i="34"/>
  <c r="M705" i="34" s="1"/>
  <c r="L698" i="34"/>
  <c r="M698" i="34" s="1"/>
  <c r="L697" i="34"/>
  <c r="M697" i="34" s="1"/>
  <c r="L695" i="34"/>
  <c r="L694" i="34"/>
  <c r="M694" i="34" s="1"/>
  <c r="L693" i="34"/>
  <c r="L691" i="34"/>
  <c r="M691" i="34" s="1"/>
  <c r="L687" i="34"/>
  <c r="L711" i="34"/>
  <c r="M711" i="34" s="1"/>
  <c r="L703" i="34"/>
  <c r="L686" i="34"/>
  <c r="M686" i="34" s="1"/>
  <c r="L677" i="34"/>
  <c r="M677" i="34" s="1"/>
  <c r="L678" i="34"/>
  <c r="M678" i="34" s="1"/>
  <c r="L683" i="34"/>
  <c r="M683" i="34" s="1"/>
  <c r="L679" i="34"/>
  <c r="M679" i="34" s="1"/>
  <c r="L675" i="34"/>
  <c r="L671" i="34"/>
  <c r="K675" i="24" l="1"/>
  <c r="K670" i="24"/>
  <c r="K679" i="24"/>
  <c r="K672" i="24"/>
  <c r="M672" i="24" s="1"/>
  <c r="G23" i="32" s="1"/>
  <c r="K703" i="24"/>
  <c r="M703" i="24" s="1"/>
  <c r="C183" i="32" s="1"/>
  <c r="K682" i="24"/>
  <c r="K671" i="24"/>
  <c r="M671" i="24" s="1"/>
  <c r="F23" i="32" s="1"/>
  <c r="K705" i="24"/>
  <c r="M705" i="24" s="1"/>
  <c r="E183" i="32" s="1"/>
  <c r="K686" i="24"/>
  <c r="M686" i="24" s="1"/>
  <c r="G87" i="32" s="1"/>
  <c r="K678" i="24"/>
  <c r="M678" i="24" s="1"/>
  <c r="K707" i="24"/>
  <c r="M707" i="24" s="1"/>
  <c r="G183" i="32" s="1"/>
  <c r="K697" i="24"/>
  <c r="M697" i="24" s="1"/>
  <c r="D151" i="32" s="1"/>
  <c r="K691" i="24"/>
  <c r="M691" i="24" s="1"/>
  <c r="E119" i="32" s="1"/>
  <c r="M710" i="24"/>
  <c r="C215" i="32" s="1"/>
  <c r="M684" i="24"/>
  <c r="E87" i="32" s="1"/>
  <c r="M694" i="24"/>
  <c r="H119" i="32" s="1"/>
  <c r="K704" i="24"/>
  <c r="K698" i="24"/>
  <c r="M698" i="24" s="1"/>
  <c r="E151" i="32" s="1"/>
  <c r="K693" i="24"/>
  <c r="M693" i="24" s="1"/>
  <c r="K681" i="24"/>
  <c r="M681" i="24" s="1"/>
  <c r="I55" i="32" s="1"/>
  <c r="K673" i="24"/>
  <c r="K680" i="24"/>
  <c r="M680" i="24" s="1"/>
  <c r="H55" i="32" s="1"/>
  <c r="K689" i="24"/>
  <c r="K685" i="24"/>
  <c r="M685" i="24" s="1"/>
  <c r="F87" i="32" s="1"/>
  <c r="K690" i="24"/>
  <c r="M690" i="24" s="1"/>
  <c r="D119" i="32" s="1"/>
  <c r="K700" i="24"/>
  <c r="M700" i="24" s="1"/>
  <c r="G151" i="32" s="1"/>
  <c r="K696" i="24"/>
  <c r="M696" i="24" s="1"/>
  <c r="C151" i="32" s="1"/>
  <c r="M708" i="24"/>
  <c r="H183" i="32" s="1"/>
  <c r="M670" i="24"/>
  <c r="E23" i="32" s="1"/>
  <c r="M702" i="24"/>
  <c r="I151" i="32" s="1"/>
  <c r="M677" i="24"/>
  <c r="M683" i="24"/>
  <c r="D87" i="32" s="1"/>
  <c r="M701" i="24"/>
  <c r="H151" i="32" s="1"/>
  <c r="M682" i="24"/>
  <c r="C87" i="32" s="1"/>
  <c r="M688" i="24"/>
  <c r="I87" i="32" s="1"/>
  <c r="M713" i="24"/>
  <c r="F215" i="32" s="1"/>
  <c r="M673" i="24"/>
  <c r="H23" i="32" s="1"/>
  <c r="M704" i="24"/>
  <c r="D183" i="32" s="1"/>
  <c r="M709" i="24"/>
  <c r="I183" i="32" s="1"/>
  <c r="M692" i="24"/>
  <c r="F55" i="32" s="1"/>
  <c r="M676" i="24"/>
  <c r="D55" i="32" s="1"/>
  <c r="M687" i="24"/>
  <c r="H87" i="32" s="1"/>
  <c r="M711" i="24"/>
  <c r="D215" i="32" s="1"/>
  <c r="M712" i="24"/>
  <c r="E215" i="32" s="1"/>
  <c r="M699" i="24"/>
  <c r="F151" i="32" s="1"/>
  <c r="M669" i="24"/>
  <c r="D23" i="32" s="1"/>
  <c r="M674" i="24"/>
  <c r="I23" i="32" s="1"/>
  <c r="M695" i="24"/>
  <c r="I119" i="32" s="1"/>
  <c r="M675" i="24"/>
  <c r="C55" i="32" s="1"/>
  <c r="M679" i="24"/>
  <c r="M706" i="24"/>
  <c r="F183" i="32" s="1"/>
  <c r="L715" i="24"/>
  <c r="M668" i="24"/>
  <c r="K715" i="34"/>
  <c r="M703" i="34"/>
  <c r="M693" i="34"/>
  <c r="M701" i="34"/>
  <c r="M671" i="34"/>
  <c r="M682" i="34"/>
  <c r="M706" i="34"/>
  <c r="M696" i="34"/>
  <c r="M675" i="34"/>
  <c r="M687" i="34"/>
  <c r="M695" i="34"/>
  <c r="M673" i="34"/>
  <c r="M689" i="34"/>
  <c r="L715" i="34"/>
  <c r="M668" i="34"/>
  <c r="M684" i="34"/>
  <c r="M702" i="34"/>
  <c r="M708" i="34"/>
  <c r="E55" i="32" l="1"/>
  <c r="K715" i="24"/>
  <c r="M689" i="24"/>
  <c r="C119" i="32" s="1"/>
  <c r="G119" i="32"/>
  <c r="G55" i="32"/>
  <c r="F119" i="32"/>
  <c r="C23" i="32"/>
  <c r="M715" i="34"/>
  <c r="M715" i="24" l="1"/>
</calcChain>
</file>

<file path=xl/sharedStrings.xml><?xml version="1.0" encoding="utf-8"?>
<sst xmlns="http://schemas.openxmlformats.org/spreadsheetml/2006/main" count="4866" uniqueCount="1382">
  <si>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</si>
  <si>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</si>
  <si>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</si>
  <si>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</si>
  <si>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</si>
  <si>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</si>
  <si>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</si>
  <si>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</si>
  <si>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</si>
  <si>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</si>
  <si>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</si>
  <si>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</si>
  <si>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</si>
  <si>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</si>
  <si>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</si>
  <si>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</si>
  <si>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</si>
  <si>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</si>
  <si>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</si>
  <si>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</si>
  <si>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</si>
  <si>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</si>
  <si>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</si>
  <si>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</si>
  <si>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</si>
  <si>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</si>
  <si>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</si>
  <si>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</si>
  <si>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</si>
  <si>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</si>
  <si>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</si>
  <si>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</si>
  <si>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</si>
  <si>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</si>
  <si>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</si>
  <si>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</si>
  <si>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</si>
  <si>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</si>
  <si>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</si>
  <si>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</si>
  <si>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</si>
  <si>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</si>
  <si>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</si>
  <si>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</si>
  <si>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</si>
  <si>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</si>
  <si>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</si>
  <si>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</si>
  <si>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</si>
  <si>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</si>
  <si>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</si>
  <si>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</si>
  <si>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</si>
  <si>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</si>
  <si>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</si>
  <si>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</si>
  <si>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</si>
  <si>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</si>
  <si>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</si>
  <si>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</si>
  <si>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</si>
  <si>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</si>
  <si>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</si>
  <si>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</si>
  <si>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</si>
  <si>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</si>
  <si>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</si>
  <si>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</si>
  <si>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</si>
  <si>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</si>
  <si>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</si>
  <si>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</si>
  <si>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</si>
  <si>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</si>
  <si>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</si>
  <si>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</si>
  <si>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</si>
  <si>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</si>
  <si>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</si>
  <si>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</si>
  <si>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</si>
  <si>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</si>
  <si>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</si>
  <si>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</si>
  <si>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</si>
  <si>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</si>
  <si>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</si>
  <si>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</si>
  <si>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</si>
  <si>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</si>
  <si>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</si>
  <si>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</si>
  <si>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</si>
  <si>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</si>
  <si>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</si>
  <si>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</si>
  <si>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</si>
  <si>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</si>
  <si>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</si>
  <si>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</si>
  <si>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</si>
  <si>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</si>
  <si>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</si>
  <si>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</si>
  <si>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</si>
  <si>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</si>
  <si>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</si>
  <si>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</si>
  <si>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</si>
  <si>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</si>
  <si>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</si>
  <si>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</si>
  <si>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</si>
  <si>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</si>
  <si>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</si>
  <si>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</si>
  <si>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</si>
  <si>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</si>
  <si>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</si>
  <si>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</si>
  <si>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</si>
  <si>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</si>
  <si>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</si>
  <si>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</si>
  <si>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</si>
  <si>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</si>
  <si>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</si>
  <si>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</si>
  <si>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</si>
  <si>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</si>
  <si>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</si>
  <si>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</si>
  <si>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</si>
  <si>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</si>
  <si>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</si>
  <si>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</si>
  <si>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</si>
  <si>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</si>
  <si>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</si>
  <si>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</si>
  <si>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</si>
  <si>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</si>
  <si>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</si>
  <si>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</si>
  <si>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</si>
  <si>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</si>
  <si>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</si>
  <si>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</si>
  <si>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</si>
  <si>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</si>
  <si>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</si>
  <si>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</si>
  <si>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</si>
  <si>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</si>
  <si>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</si>
  <si>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</si>
  <si>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</si>
  <si>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</si>
  <si>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</si>
  <si>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</si>
  <si>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</si>
  <si>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</si>
  <si>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</si>
  <si>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</si>
  <si>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</si>
  <si>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</si>
  <si>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</si>
  <si>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</si>
  <si>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</si>
  <si>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</si>
  <si>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</si>
  <si>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</si>
  <si>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</si>
  <si>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</si>
  <si>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</si>
  <si>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</si>
  <si>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</si>
  <si>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</si>
  <si>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</si>
  <si>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</si>
  <si>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</si>
  <si>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</si>
  <si>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</si>
  <si>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</si>
  <si>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</si>
  <si>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</si>
  <si>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</si>
  <si>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</si>
  <si>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</si>
  <si>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</si>
  <si>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</si>
  <si>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</si>
  <si>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</si>
  <si>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</si>
  <si>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</si>
  <si>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</si>
  <si>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</si>
  <si>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</si>
  <si>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</si>
  <si>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</si>
  <si>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</si>
  <si>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</si>
  <si>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</si>
  <si>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</si>
  <si>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</si>
  <si>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</si>
  <si>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</si>
  <si>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</si>
  <si>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</si>
  <si>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</si>
  <si>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</si>
  <si>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</si>
  <si>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</si>
  <si>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</si>
  <si>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</si>
  <si>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</si>
  <si>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</si>
  <si>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</si>
  <si>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</si>
  <si>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</si>
  <si>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</si>
  <si>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</si>
  <si>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</si>
  <si>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</si>
  <si>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</si>
  <si>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</si>
  <si>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</si>
  <si>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</si>
  <si>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</si>
  <si>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</si>
  <si>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</si>
  <si>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</si>
  <si>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</si>
  <si>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</si>
  <si>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</si>
  <si>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</si>
  <si>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</si>
  <si>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</si>
  <si>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</si>
  <si>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</si>
  <si>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</si>
  <si>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</si>
  <si>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</si>
  <si>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</si>
  <si>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</si>
  <si>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</si>
  <si>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</si>
  <si>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</si>
  <si>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</si>
  <si>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</si>
  <si>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</si>
  <si>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</si>
  <si>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</si>
  <si>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</si>
  <si>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</si>
  <si>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</si>
  <si>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</si>
  <si>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</si>
  <si>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</si>
  <si>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</si>
  <si>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</si>
  <si>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</si>
  <si>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</si>
  <si>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</si>
  <si>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</si>
  <si>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</si>
  <si>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</si>
  <si>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</si>
  <si>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</si>
  <si>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</si>
  <si>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</si>
  <si>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</si>
  <si>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</si>
  <si>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</si>
  <si>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</si>
  <si>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</si>
  <si>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</si>
  <si>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</si>
  <si>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</si>
  <si>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</si>
  <si>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</si>
  <si>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</si>
  <si>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</si>
  <si>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</si>
  <si>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</si>
  <si>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</si>
  <si>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</si>
  <si>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</si>
  <si>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</si>
  <si>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</si>
  <si>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</si>
  <si>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</si>
  <si>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</si>
  <si>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</si>
  <si>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</si>
  <si>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</si>
  <si>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</si>
  <si>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</si>
  <si>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</si>
  <si>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</si>
  <si>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038</t>
  </si>
  <si>
    <t>Hospital Name</t>
  </si>
  <si>
    <t>Olympic Medical Center</t>
  </si>
  <si>
    <t>Mailing Address</t>
  </si>
  <si>
    <t xml:space="preserve">939 Caroline St </t>
  </si>
  <si>
    <t>City</t>
  </si>
  <si>
    <t>Port Angeles 98362</t>
  </si>
  <si>
    <t>State</t>
  </si>
  <si>
    <t>WA</t>
  </si>
  <si>
    <t>Zip</t>
  </si>
  <si>
    <t>County</t>
  </si>
  <si>
    <t>Clallam 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</si>
  <si>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</si>
  <si>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</si>
  <si>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</si>
  <si>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</si>
  <si>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</si>
  <si>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</si>
  <si>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</si>
  <si>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</si>
  <si>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</si>
  <si>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</si>
  <si>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</si>
  <si>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</si>
  <si>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</si>
  <si>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</si>
  <si>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</si>
  <si>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</si>
  <si>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</si>
  <si>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</si>
  <si>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</si>
  <si>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</si>
  <si>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</si>
  <si>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</si>
  <si>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</si>
  <si>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</si>
  <si>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</si>
  <si>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</si>
  <si>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</si>
  <si>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</si>
  <si>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</si>
  <si>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</si>
  <si>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</si>
  <si>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</si>
  <si>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</si>
  <si>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</si>
  <si>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</si>
  <si>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</si>
  <si>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</si>
  <si>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</si>
  <si>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</si>
  <si>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</si>
  <si>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</si>
  <si>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</si>
  <si>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</si>
  <si>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</si>
  <si>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</si>
  <si>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</si>
  <si>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</si>
  <si>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</si>
  <si>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</si>
  <si>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</si>
  <si>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</si>
  <si>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</si>
  <si>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</si>
  <si>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</si>
  <si>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</si>
  <si>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</si>
  <si>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</si>
  <si>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</si>
  <si>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</si>
  <si>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</si>
  <si>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</si>
  <si>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</si>
  <si>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</si>
  <si>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</si>
  <si>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</si>
  <si>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</si>
  <si>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</si>
  <si>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</si>
  <si>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</si>
  <si>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</si>
  <si>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</si>
  <si>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</si>
  <si>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</si>
  <si>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</si>
  <si>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</si>
  <si>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</si>
  <si>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</si>
  <si>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</si>
  <si>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</si>
  <si>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</si>
  <si>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</si>
  <si>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</si>
  <si>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</si>
  <si>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</si>
  <si>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</si>
  <si>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</si>
  <si>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</si>
  <si>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</si>
  <si>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</si>
  <si>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</si>
  <si>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</si>
  <si>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</si>
  <si>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</si>
  <si>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</si>
  <si>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</si>
  <si>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</si>
  <si>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</si>
  <si>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</si>
  <si>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</si>
  <si>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</si>
  <si>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</si>
  <si>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</si>
  <si>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</si>
  <si>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</si>
  <si>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</si>
  <si>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</si>
  <si>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</si>
  <si>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</si>
  <si>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</si>
  <si>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</si>
  <si>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</si>
  <si>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</si>
  <si>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</si>
  <si>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</si>
  <si>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</si>
  <si>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</si>
  <si>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</si>
  <si>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</si>
  <si>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</si>
  <si>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</si>
  <si>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</si>
  <si>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</si>
  <si>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</si>
  <si>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</si>
  <si>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</si>
  <si>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</si>
  <si>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</si>
  <si>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</si>
  <si>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</si>
  <si>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</si>
  <si>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</si>
  <si>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</si>
  <si>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</si>
  <si>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</si>
  <si>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</si>
  <si>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</si>
  <si>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</si>
  <si>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</si>
  <si>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</si>
  <si>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</si>
  <si>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</si>
  <si>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</si>
  <si>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</si>
  <si>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</si>
  <si>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</si>
  <si>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</si>
  <si>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</si>
  <si>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</si>
  <si>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</si>
  <si>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</si>
  <si>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</si>
  <si>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</si>
  <si>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</si>
  <si>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</si>
  <si>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</si>
  <si>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</si>
  <si>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</si>
  <si>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</si>
  <si>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</si>
  <si>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</si>
  <si>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</si>
  <si>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</si>
  <si>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</si>
  <si>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</si>
  <si>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</si>
  <si>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</si>
  <si>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</si>
  <si>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</si>
  <si>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</si>
  <si>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</si>
  <si>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</si>
  <si>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</si>
  <si>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</si>
  <si>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</si>
  <si>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</si>
  <si>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</si>
  <si>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</si>
  <si>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</si>
  <si>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</si>
  <si>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</si>
  <si>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</si>
  <si>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</si>
  <si>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</si>
  <si>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</si>
  <si>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</si>
  <si>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</si>
  <si>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</si>
  <si>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</si>
  <si>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</si>
  <si>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</si>
  <si>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</si>
  <si>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</si>
  <si>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</si>
  <si>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</si>
  <si>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</si>
  <si>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</si>
  <si>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</si>
  <si>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</si>
  <si>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</si>
  <si>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</si>
  <si>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</si>
  <si>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</si>
  <si>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</si>
  <si>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</si>
  <si>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</si>
  <si>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</si>
  <si>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</si>
  <si>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</si>
  <si>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</si>
  <si>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</si>
  <si>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</si>
  <si>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</si>
  <si>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</si>
  <si>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</si>
  <si>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</si>
  <si>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</si>
  <si>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</si>
  <si>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</si>
  <si>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</si>
  <si>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</si>
  <si>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</si>
  <si>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</si>
  <si>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</si>
  <si>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</si>
  <si>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</si>
  <si>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</si>
  <si>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</si>
  <si>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</si>
  <si>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</si>
  <si>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</si>
  <si>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</si>
  <si>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</si>
  <si>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</si>
  <si>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</si>
  <si>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</si>
  <si>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</si>
  <si>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</si>
  <si>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</si>
  <si>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</si>
  <si>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</si>
  <si>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</si>
  <si>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</si>
  <si>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</si>
  <si>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</si>
  <si>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</si>
  <si>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</si>
  <si>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</si>
  <si>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</si>
  <si>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</si>
  <si>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</si>
  <si>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</si>
  <si>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</si>
  <si>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</si>
  <si>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</si>
  <si>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</si>
  <si>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</si>
  <si>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</si>
  <si>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</si>
  <si>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</si>
  <si>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</si>
  <si>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</si>
  <si>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</si>
  <si>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</si>
  <si>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</si>
  <si>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</si>
  <si>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</si>
  <si>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</si>
  <si>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</si>
  <si>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</si>
  <si>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</si>
  <si>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</si>
  <si>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</si>
  <si>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</si>
  <si>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</si>
  <si>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</si>
  <si>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</si>
  <si>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</si>
  <si>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</si>
  <si>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</si>
  <si>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</si>
  <si>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</si>
  <si>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</si>
  <si>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</si>
  <si>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</si>
  <si>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</si>
  <si>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</si>
  <si>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</si>
  <si>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</si>
  <si>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</si>
  <si>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</si>
  <si>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</si>
  <si>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</si>
  <si>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</si>
  <si>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</si>
  <si>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</si>
  <si>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</si>
  <si>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</si>
  <si>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</si>
  <si>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</si>
  <si>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</si>
  <si>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</si>
  <si>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</si>
  <si>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</si>
  <si>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</si>
  <si>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</si>
  <si>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</si>
  <si>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</si>
  <si>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</si>
  <si>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</si>
  <si>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</si>
  <si>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</si>
  <si>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</si>
  <si>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</si>
  <si>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</si>
  <si>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</si>
  <si>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</si>
  <si>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</si>
  <si>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</si>
  <si>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</si>
  <si>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</si>
  <si>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</si>
  <si>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</si>
  <si>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</si>
  <si>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</si>
  <si>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</si>
  <si>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</si>
  <si>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</si>
  <si>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</si>
  <si>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</si>
  <si>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</si>
  <si>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</si>
  <si>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</si>
  <si>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</si>
  <si>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</si>
  <si>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</si>
  <si>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</si>
  <si>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</si>
  <si>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</si>
  <si>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</si>
  <si>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</si>
  <si>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</si>
  <si>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</si>
  <si>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</si>
  <si>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</si>
  <si>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</si>
  <si>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</si>
  <si>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</si>
  <si>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</si>
  <si>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</si>
  <si>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</si>
  <si>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</si>
  <si>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</si>
  <si>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</si>
  <si>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</si>
  <si>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</si>
  <si>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</si>
  <si>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</si>
  <si>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</si>
  <si>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</si>
  <si>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</si>
  <si>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</si>
  <si>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</si>
  <si>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</si>
  <si>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</si>
  <si>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</si>
  <si>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</si>
  <si>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</si>
  <si>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</si>
  <si>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</si>
  <si>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</si>
  <si>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</si>
  <si>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</si>
  <si>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</si>
  <si>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</si>
  <si>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</si>
  <si>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</si>
  <si>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</si>
  <si>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</si>
  <si>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</si>
  <si>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</si>
  <si>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</si>
  <si>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</si>
  <si>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</si>
  <si>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</si>
  <si>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</si>
  <si>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</si>
  <si>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</si>
  <si>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</si>
  <si>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</si>
  <si>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</si>
  <si>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</si>
  <si>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</si>
  <si>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</si>
  <si>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</si>
  <si>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</si>
  <si>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</si>
  <si>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</si>
  <si>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</si>
  <si>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</si>
  <si>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</si>
  <si>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</si>
  <si>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</si>
  <si>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</si>
  <si>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</si>
  <si>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</si>
  <si>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</si>
  <si>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</si>
  <si>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</si>
  <si>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</si>
  <si>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</si>
  <si>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</si>
  <si>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</si>
  <si>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</si>
  <si>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</si>
  <si>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</si>
  <si>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</si>
  <si>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</si>
  <si>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</si>
  <si>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</si>
  <si>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</si>
  <si>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</si>
  <si>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</si>
  <si>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</si>
  <si>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</si>
  <si>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</si>
  <si>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</si>
  <si>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</si>
  <si>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</si>
  <si>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</si>
  <si>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</si>
  <si>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</si>
  <si>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</si>
  <si>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</si>
  <si>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</si>
  <si>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</si>
  <si>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</si>
  <si>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</si>
  <si>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</si>
  <si>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</si>
  <si>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</si>
  <si>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</si>
  <si>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</si>
  <si>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</si>
  <si>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</si>
  <si>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</si>
  <si>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</si>
  <si>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</si>
  <si>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</si>
  <si>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</si>
  <si>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</si>
  <si>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</si>
  <si>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</si>
  <si>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</si>
  <si>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</si>
  <si>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</si>
  <si>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</si>
  <si>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</si>
  <si>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</si>
  <si>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</si>
  <si>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</si>
  <si>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</si>
  <si>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</si>
  <si>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</si>
  <si>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</si>
  <si>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</si>
  <si>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</si>
  <si>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</si>
  <si>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</si>
  <si>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</si>
  <si>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</si>
  <si>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</si>
  <si>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</si>
  <si>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</si>
  <si>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</si>
  <si>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</si>
  <si>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</si>
  <si>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</si>
  <si>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</si>
  <si>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</si>
  <si>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</si>
  <si>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</si>
  <si>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</si>
  <si>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</si>
  <si>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</si>
  <si>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</si>
  <si>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</si>
  <si>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</si>
  <si>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</si>
  <si>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</si>
  <si>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</si>
  <si>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</si>
  <si>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</si>
  <si>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</si>
  <si>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</si>
  <si>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</si>
  <si>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</si>
  <si>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</si>
  <si>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</si>
  <si>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</si>
  <si>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</si>
  <si>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</si>
  <si>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</si>
  <si>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</si>
  <si>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</si>
  <si>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</si>
  <si>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</si>
  <si>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</si>
  <si>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</si>
  <si>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</si>
  <si>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</si>
  <si>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</si>
  <si>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</si>
  <si>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</si>
  <si>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</si>
  <si>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</si>
  <si>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</si>
  <si>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</si>
  <si>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</si>
  <si>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</si>
  <si>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</si>
  <si>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</si>
  <si>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</si>
  <si>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</si>
  <si>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</si>
  <si>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</si>
  <si>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</si>
  <si>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</si>
  <si>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</si>
  <si>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</si>
  <si>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</si>
  <si>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</si>
  <si>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</si>
  <si>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</si>
  <si>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</si>
  <si>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</si>
  <si>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</si>
  <si>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</si>
  <si>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</si>
  <si>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</si>
  <si>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</si>
  <si>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</si>
  <si>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</si>
  <si>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</si>
  <si>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</si>
  <si>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</si>
  <si>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</si>
  <si>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</si>
  <si>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</si>
  <si>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</si>
  <si>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</si>
  <si>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</si>
  <si>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</si>
  <si>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</si>
  <si>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</si>
  <si>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</si>
  <si>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</si>
  <si>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</si>
  <si>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</si>
  <si>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</si>
  <si>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</si>
  <si>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</si>
  <si>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</si>
  <si>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</si>
  <si>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</si>
  <si>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</si>
  <si>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</si>
  <si>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</si>
  <si>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</si>
  <si>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</si>
  <si>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</si>
  <si>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</si>
  <si>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</si>
  <si>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</si>
  <si>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</si>
  <si>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</si>
  <si>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</si>
  <si>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</si>
  <si>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</si>
  <si>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</si>
  <si>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</si>
  <si>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</si>
  <si>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</si>
  <si>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</si>
  <si>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</si>
  <si>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</si>
  <si>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</si>
  <si>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</si>
  <si>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</si>
  <si>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</si>
  <si>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</si>
  <si>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</si>
  <si>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</si>
  <si>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</si>
  <si>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</si>
  <si>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</si>
  <si>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</si>
  <si>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</si>
  <si>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</si>
  <si>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</si>
  <si>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</si>
  <si>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</si>
  <si>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</si>
  <si>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</si>
  <si>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</si>
  <si>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</si>
  <si>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</si>
  <si>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</si>
  <si>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</si>
  <si>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</si>
  <si>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</si>
  <si>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</si>
  <si>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</si>
  <si>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</si>
  <si>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</si>
  <si>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</si>
  <si>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</si>
  <si>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</si>
  <si>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</si>
  <si>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</si>
  <si>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</si>
  <si>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</si>
  <si>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</si>
  <si>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</si>
  <si>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</si>
  <si>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</si>
  <si>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</si>
  <si>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</si>
  <si>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</si>
  <si>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</si>
  <si>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</si>
  <si>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</si>
  <si>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</si>
  <si>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</si>
  <si>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</si>
  <si>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</si>
  <si>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</si>
  <si>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</si>
  <si>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</si>
  <si>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</si>
  <si>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</si>
  <si>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</si>
  <si>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</si>
  <si>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</si>
  <si>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</si>
  <si>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</si>
  <si>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</si>
  <si>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</si>
  <si>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</si>
  <si>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</si>
  <si>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</si>
  <si>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</si>
  <si>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</si>
  <si>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</si>
  <si>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</si>
  <si>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</si>
  <si>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</si>
  <si>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</si>
  <si>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</si>
  <si>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</si>
  <si>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</si>
  <si>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</si>
  <si>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</si>
  <si>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</si>
  <si>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</si>
  <si>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</si>
  <si>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</si>
  <si>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</si>
  <si>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</si>
  <si>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</si>
  <si>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</si>
  <si>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</si>
  <si>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</si>
  <si>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</si>
  <si>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</si>
  <si>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</si>
  <si>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</si>
  <si>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</si>
  <si>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</si>
  <si>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</si>
  <si>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</si>
  <si>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</si>
  <si>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</si>
  <si>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</si>
  <si>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</si>
  <si>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</si>
  <si>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</si>
  <si>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</si>
  <si>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</si>
  <si>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</si>
  <si>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</si>
  <si>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</si>
  <si>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</si>
  <si>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</si>
  <si>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</si>
  <si>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</si>
  <si>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</si>
  <si>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</si>
  <si>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</si>
  <si>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</si>
  <si>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</si>
  <si>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</si>
  <si>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</si>
  <si>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</si>
  <si>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</si>
  <si>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</si>
  <si>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</si>
  <si>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</si>
  <si>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</si>
  <si>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</si>
  <si>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</si>
  <si>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</si>
  <si>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</si>
  <si>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</si>
  <si>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</si>
  <si>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</si>
  <si>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</si>
  <si>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</si>
  <si>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</si>
  <si>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</si>
  <si>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</si>
  <si>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</si>
  <si>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</si>
  <si>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</si>
  <si>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</si>
  <si>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</si>
  <si>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</si>
  <si>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</si>
  <si>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</si>
  <si>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</si>
  <si>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</si>
  <si>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</si>
  <si>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</si>
  <si>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</si>
  <si>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</si>
  <si>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</si>
  <si>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</si>
  <si>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</si>
  <si>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</si>
  <si>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</si>
  <si>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</si>
  <si>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</si>
  <si>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</si>
  <si>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</si>
  <si>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</si>
  <si>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</si>
  <si>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</si>
  <si>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Li Li</t>
  </si>
  <si>
    <t>lili@olympicmedical.org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</si>
  <si>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</si>
  <si>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</si>
  <si>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</si>
  <si>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</si>
  <si>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</si>
  <si>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</si>
  <si>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</si>
  <si>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</si>
  <si>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</si>
  <si>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</si>
  <si>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</si>
  <si>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</si>
  <si>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</si>
  <si>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</si>
  <si>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</si>
  <si>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</si>
  <si>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</si>
  <si>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</si>
  <si>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</si>
  <si>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</si>
  <si>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</si>
  <si>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</si>
  <si>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</si>
  <si>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</si>
  <si>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</si>
  <si>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</si>
  <si>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</si>
  <si>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</si>
  <si>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</si>
  <si>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</si>
  <si>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</si>
  <si>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</si>
  <si>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</si>
  <si>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</si>
  <si>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</si>
  <si>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</si>
  <si>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</si>
  <si>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</si>
  <si>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</si>
  <si>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</si>
  <si>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</si>
  <si>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</si>
  <si>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</si>
  <si>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</si>
  <si>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</si>
  <si>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</si>
  <si>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</si>
  <si>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</si>
  <si>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</si>
  <si>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</si>
  <si>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</si>
  <si>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</si>
  <si>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</si>
  <si>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</si>
  <si>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</si>
  <si>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</si>
  <si>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</si>
  <si>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</si>
  <si>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</si>
  <si>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</si>
  <si>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</si>
  <si>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</si>
  <si>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</si>
  <si>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</si>
  <si>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</si>
  <si>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</si>
  <si>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</si>
  <si>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</si>
  <si>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</si>
  <si>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</si>
  <si>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</si>
  <si>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</si>
  <si>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</si>
  <si>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</si>
  <si>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</si>
  <si>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</si>
  <si>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</si>
  <si>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</si>
  <si>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</si>
  <si>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</si>
  <si>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</si>
  <si>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</si>
  <si>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</si>
  <si>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</si>
  <si>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</si>
  <si>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</si>
  <si>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</si>
  <si>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</si>
  <si>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</si>
  <si>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</si>
  <si>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</si>
  <si>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</si>
  <si>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</si>
  <si>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</si>
  <si>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</si>
  <si>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</si>
  <si>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</si>
  <si>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</si>
  <si>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</si>
  <si>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</si>
  <si>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</si>
  <si>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</si>
  <si>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</si>
  <si>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</si>
  <si>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</si>
  <si>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</si>
  <si>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</si>
  <si>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</si>
  <si>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</si>
  <si>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</si>
  <si>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</si>
  <si>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</si>
  <si>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</si>
  <si>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</si>
  <si>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</si>
  <si>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</si>
  <si>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</si>
  <si>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</si>
  <si>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</si>
  <si>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</si>
  <si>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</si>
  <si>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</si>
  <si>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</si>
  <si>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</si>
  <si>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</si>
  <si>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</si>
  <si>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</si>
  <si>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</si>
  <si>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</si>
  <si>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</si>
  <si>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</si>
  <si>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</si>
  <si>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</si>
  <si>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</si>
  <si>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</si>
  <si>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</si>
  <si>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</si>
  <si>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</si>
  <si>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</si>
  <si>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</si>
  <si>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</si>
  <si>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</si>
  <si>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</si>
  <si>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</si>
  <si>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</si>
  <si>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</si>
  <si>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</si>
  <si>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</si>
  <si>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</si>
  <si>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</si>
  <si>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</si>
  <si>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</si>
  <si>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</si>
  <si>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</si>
  <si>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</si>
  <si>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</si>
  <si>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</si>
  <si>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</si>
  <si>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</si>
  <si>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</si>
  <si>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</si>
  <si>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</si>
  <si>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</si>
  <si>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</si>
  <si>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</si>
  <si>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</si>
  <si>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</si>
  <si>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</si>
  <si>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</si>
  <si>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</si>
  <si>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</si>
  <si>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</si>
  <si>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</si>
  <si>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</si>
  <si>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</si>
  <si>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</si>
  <si>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</si>
  <si>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</si>
  <si>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</si>
  <si>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</si>
  <si>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</si>
  <si>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</si>
  <si>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</si>
  <si>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</si>
  <si>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</si>
  <si>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</si>
  <si>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</si>
  <si>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</si>
  <si>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</si>
  <si>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</si>
  <si>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</si>
  <si>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</si>
  <si>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</si>
  <si>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</si>
  <si>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</si>
  <si>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</si>
  <si>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</si>
  <si>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</si>
  <si>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</si>
  <si>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</si>
  <si>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</si>
  <si>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</si>
  <si>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</si>
  <si>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</si>
  <si>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</si>
  <si>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</si>
  <si>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</si>
  <si>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</si>
  <si>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</si>
  <si>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</si>
  <si>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</si>
  <si>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</si>
  <si>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</si>
  <si>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</si>
  <si>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</si>
  <si>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</si>
  <si>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</si>
  <si>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</si>
  <si>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</si>
  <si>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</si>
  <si>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</si>
  <si>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</si>
  <si>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</si>
  <si>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</si>
  <si>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</si>
  <si>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</si>
  <si>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</si>
  <si>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</si>
  <si>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</si>
  <si>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</si>
  <si>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</si>
  <si>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</si>
  <si>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</si>
  <si>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</si>
  <si>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</si>
  <si>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</si>
  <si>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</si>
  <si>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</si>
  <si>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</si>
  <si>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</si>
  <si>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</si>
  <si>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</si>
  <si>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</si>
  <si>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</si>
  <si>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</si>
  <si>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</si>
  <si>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</si>
  <si>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</si>
  <si>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</si>
  <si>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</si>
  <si>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</si>
  <si>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</si>
  <si>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</si>
  <si>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</si>
  <si>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</si>
  <si>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</si>
  <si>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</si>
  <si>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</si>
  <si>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</si>
  <si>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</si>
  <si>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</si>
  <si>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</si>
  <si>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</si>
  <si>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</si>
  <si>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</si>
  <si>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</si>
  <si>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</si>
  <si>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</si>
  <si>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</si>
  <si>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</si>
  <si>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</si>
  <si>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</si>
  <si>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</si>
  <si>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</si>
  <si>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</si>
  <si>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</si>
  <si>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</si>
  <si>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</si>
  <si>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</si>
  <si>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</si>
  <si>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</si>
  <si>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</si>
  <si>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</si>
  <si>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</si>
  <si>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</si>
  <si>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</si>
  <si>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</si>
  <si>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</si>
  <si>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</si>
  <si>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</si>
  <si>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</si>
  <si>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</si>
  <si>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</si>
  <si>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</si>
  <si>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</si>
  <si>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</si>
  <si>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</si>
  <si>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</si>
  <si>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</si>
  <si>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</si>
  <si>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</si>
  <si>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</si>
  <si>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</si>
  <si>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</si>
  <si>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</si>
  <si>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</si>
  <si>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Darryl Wolfe</t>
  </si>
  <si>
    <t>Lorraine Cannon</t>
  </si>
  <si>
    <t>Ann Marie Henninger</t>
  </si>
  <si>
    <t xml:space="preserve"> 340B Pharmacy</t>
  </si>
  <si>
    <t>Miscellaneous Revenue</t>
  </si>
  <si>
    <t>PQRS Incentive Review</t>
  </si>
  <si>
    <t>Payer Interest Income</t>
  </si>
  <si>
    <t>Lifeline Revenue</t>
  </si>
  <si>
    <t>Dues and Subscriptions</t>
  </si>
  <si>
    <t>Credit Card Fees</t>
  </si>
  <si>
    <t xml:space="preserve"> 340B Dispensing Fees</t>
  </si>
  <si>
    <t>Freight Purchases</t>
  </si>
  <si>
    <t>Employment Advertising</t>
  </si>
  <si>
    <t>Mileage Client Visits</t>
  </si>
  <si>
    <t>Other Direct Expense</t>
  </si>
  <si>
    <t>With the implementation of new accounting software, several departments were merged and split, resulting in significant increases and decreases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</si>
</sst>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49" fontId="18" fillId="29" borderId="14" xfId="0" applyNumberFormat="1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0" fontId="28" fillId="7" borderId="2" xfId="0" applyNumberFormat="1" applyFont="1" applyFill="1" applyBorder="1" applyAlignment="1">
      <alignment horizontal="center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37615521.5</v>
      </c>
      <c r="C48" s="25">
        <f t="shared" ref="C48:AH48" si="0">IF($B$48,(ROUND((($B$48/$CE$61)*C61),0)))</f>
        <v>1578111</v>
      </c>
      <c r="D48" s="25">
        <f t="shared" si="0"/>
        <v>0</v>
      </c>
      <c r="E48" s="25">
        <f t="shared" si="0"/>
        <v>2217142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172307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104615</v>
      </c>
      <c r="P48" s="25">
        <f t="shared" si="0"/>
        <v>925176</v>
      </c>
      <c r="Q48" s="25">
        <f t="shared" si="0"/>
        <v>190660</v>
      </c>
      <c r="R48" s="25">
        <f t="shared" si="0"/>
        <v>72927</v>
      </c>
      <c r="S48" s="25">
        <f t="shared" si="0"/>
        <v>174975</v>
      </c>
      <c r="T48" s="25">
        <f t="shared" si="0"/>
        <v>40345</v>
      </c>
      <c r="U48" s="25">
        <f t="shared" si="0"/>
        <v>1583648</v>
      </c>
      <c r="V48" s="25">
        <f t="shared" si="0"/>
        <v>804652</v>
      </c>
      <c r="W48" s="25">
        <f t="shared" si="0"/>
        <v>262830</v>
      </c>
      <c r="X48" s="25">
        <f t="shared" si="0"/>
        <v>382942</v>
      </c>
      <c r="Y48" s="25">
        <f t="shared" si="0"/>
        <v>1808067</v>
      </c>
      <c r="Z48" s="25">
        <f t="shared" si="0"/>
        <v>700214</v>
      </c>
      <c r="AA48" s="25">
        <f t="shared" si="0"/>
        <v>33911</v>
      </c>
      <c r="AB48" s="25">
        <f t="shared" si="0"/>
        <v>869137</v>
      </c>
      <c r="AC48" s="25">
        <f t="shared" si="0"/>
        <v>307181</v>
      </c>
      <c r="AD48" s="25">
        <f t="shared" si="0"/>
        <v>0</v>
      </c>
      <c r="AE48" s="25">
        <f t="shared" si="0"/>
        <v>1028682</v>
      </c>
      <c r="AF48" s="25">
        <f t="shared" si="0"/>
        <v>0</v>
      </c>
      <c r="AG48" s="25">
        <f t="shared" si="0"/>
        <v>2068502</v>
      </c>
      <c r="AH48" s="25">
        <f t="shared" si="0"/>
        <v>57586</v>
      </c>
      <c r="AI48" s="25">
        <f t="shared" ref="AI48:BN48" si="1">IF($B$48,(ROUND((($B$48/$CE$61)*AI61),0)))</f>
        <v>725741</v>
      </c>
      <c r="AJ48" s="25">
        <f t="shared" si="1"/>
        <v>9229988</v>
      </c>
      <c r="AK48" s="25">
        <f t="shared" si="1"/>
        <v>135450</v>
      </c>
      <c r="AL48" s="25">
        <f t="shared" si="1"/>
        <v>137052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1844287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1119493</v>
      </c>
      <c r="AW48" s="25">
        <f t="shared" si="1"/>
        <v>0</v>
      </c>
      <c r="AX48" s="25">
        <f t="shared" si="1"/>
        <v>20523</v>
      </c>
      <c r="AY48" s="25">
        <f t="shared" si="1"/>
        <v>556676</v>
      </c>
      <c r="AZ48" s="25">
        <f t="shared" si="1"/>
        <v>57353</v>
      </c>
      <c r="BA48" s="25">
        <f t="shared" si="1"/>
        <v>105217</v>
      </c>
      <c r="BB48" s="25">
        <f t="shared" si="1"/>
        <v>653568</v>
      </c>
      <c r="BC48" s="25">
        <f t="shared" si="1"/>
        <v>0</v>
      </c>
      <c r="BD48" s="25">
        <f t="shared" si="1"/>
        <v>451115</v>
      </c>
      <c r="BE48" s="25">
        <f t="shared" si="1"/>
        <v>441534</v>
      </c>
      <c r="BF48" s="25">
        <f t="shared" si="1"/>
        <v>672421</v>
      </c>
      <c r="BG48" s="25">
        <f t="shared" si="1"/>
        <v>0</v>
      </c>
      <c r="BH48" s="25">
        <f t="shared" si="1"/>
        <v>893437</v>
      </c>
      <c r="BI48" s="25">
        <f t="shared" si="1"/>
        <v>290415</v>
      </c>
      <c r="BJ48" s="25">
        <f t="shared" si="1"/>
        <v>332105</v>
      </c>
      <c r="BK48" s="25">
        <f t="shared" si="1"/>
        <v>755931</v>
      </c>
      <c r="BL48" s="25">
        <f t="shared" si="1"/>
        <v>898508</v>
      </c>
      <c r="BM48" s="25">
        <f t="shared" si="1"/>
        <v>0</v>
      </c>
      <c r="BN48" s="25">
        <f t="shared" si="1"/>
        <v>585019</v>
      </c>
      <c r="BO48" s="25">
        <f t="shared" ref="BO48:CD48" si="2">IF($B$48,(ROUND((($B$48/$CE$61)*BO61),0)))</f>
        <v>76710</v>
      </c>
      <c r="BP48" s="25">
        <f t="shared" si="2"/>
        <v>84141</v>
      </c>
      <c r="BQ48" s="25">
        <f t="shared" si="2"/>
        <v>0</v>
      </c>
      <c r="BR48" s="25">
        <f t="shared" si="2"/>
        <v>435849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212326</v>
      </c>
      <c r="BW48" s="25">
        <f t="shared" si="2"/>
        <v>61559</v>
      </c>
      <c r="BX48" s="25">
        <f t="shared" si="2"/>
        <v>0</v>
      </c>
      <c r="BY48" s="25">
        <f t="shared" si="2"/>
        <v>402306</v>
      </c>
      <c r="BZ48" s="25">
        <f t="shared" si="2"/>
        <v>0</v>
      </c>
      <c r="CA48" s="25">
        <f t="shared" si="2"/>
        <v>121956</v>
      </c>
      <c r="CB48" s="25">
        <f t="shared" si="2"/>
        <v>0</v>
      </c>
      <c r="CC48" s="25">
        <f t="shared" si="2"/>
        <v>931229</v>
      </c>
      <c r="CD48" s="25">
        <f t="shared" si="2"/>
        <v>0</v>
      </c>
      <c r="CE48" s="25">
        <f>SUM(C48:CD48)</f>
        <v>37615519</v>
      </c>
    </row>
    <row r="49" spans="1:83" x14ac:dyDescent="0.25">
      <c r="A49" s="16" t="s">
        <v>232</v>
      </c>
      <c r="B49" s="25">
        <f>B47+B48</f>
        <v>37615521.5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50364.02</v>
      </c>
      <c r="D51" s="273"/>
      <c r="E51" s="273">
        <v>46549.761500000001</v>
      </c>
      <c r="F51" s="273"/>
      <c r="G51" s="273"/>
      <c r="H51" s="273"/>
      <c r="I51" s="273"/>
      <c r="J51" s="273">
        <v>7116.3484000000008</v>
      </c>
      <c r="K51" s="273"/>
      <c r="L51" s="273"/>
      <c r="M51" s="273"/>
      <c r="N51" s="273"/>
      <c r="O51" s="273">
        <v>4320.6401000000005</v>
      </c>
      <c r="P51" s="273">
        <v>375387.68000000005</v>
      </c>
      <c r="Q51" s="273">
        <v>448.67999999999995</v>
      </c>
      <c r="R51" s="273">
        <v>29833.43</v>
      </c>
      <c r="S51" s="273">
        <v>109573.03</v>
      </c>
      <c r="T51" s="273"/>
      <c r="U51" s="273">
        <v>239154.75999999998</v>
      </c>
      <c r="V51" s="273">
        <v>291027.75000000006</v>
      </c>
      <c r="W51" s="273">
        <v>137712.83000000002</v>
      </c>
      <c r="X51" s="273">
        <v>11960.220000000001</v>
      </c>
      <c r="Y51" s="273">
        <v>793423.63</v>
      </c>
      <c r="Z51" s="273">
        <v>668783.35</v>
      </c>
      <c r="AA51" s="273">
        <v>8714.84</v>
      </c>
      <c r="AB51" s="273">
        <v>243891.37999999998</v>
      </c>
      <c r="AC51" s="273">
        <v>34252.959999999999</v>
      </c>
      <c r="AD51" s="273"/>
      <c r="AE51" s="273">
        <v>16381.31</v>
      </c>
      <c r="AF51" s="273"/>
      <c r="AG51" s="273">
        <v>145879.08000000002</v>
      </c>
      <c r="AH51" s="273"/>
      <c r="AI51" s="273">
        <v>35241.800000000003</v>
      </c>
      <c r="AJ51" s="273">
        <v>768360.35999999987</v>
      </c>
      <c r="AK51" s="273"/>
      <c r="AL51" s="273">
        <v>315.8</v>
      </c>
      <c r="AM51" s="273"/>
      <c r="AN51" s="273"/>
      <c r="AO51" s="273"/>
      <c r="AP51" s="273"/>
      <c r="AQ51" s="273"/>
      <c r="AR51" s="273">
        <v>17192.330000000002</v>
      </c>
      <c r="AS51" s="273"/>
      <c r="AT51" s="273"/>
      <c r="AU51" s="273"/>
      <c r="AV51" s="273">
        <v>24485.11</v>
      </c>
      <c r="AW51" s="273"/>
      <c r="AX51" s="273">
        <v>606.16</v>
      </c>
      <c r="AY51" s="273">
        <v>45818.09</v>
      </c>
      <c r="AZ51" s="273">
        <v>1200.03</v>
      </c>
      <c r="BA51" s="273">
        <v>31048.46</v>
      </c>
      <c r="BB51" s="273">
        <v>675.16</v>
      </c>
      <c r="BC51" s="273"/>
      <c r="BD51" s="273">
        <v>40664.159999999996</v>
      </c>
      <c r="BE51" s="273">
        <v>139775.64000000001</v>
      </c>
      <c r="BF51" s="273">
        <v>54</v>
      </c>
      <c r="BG51" s="273"/>
      <c r="BH51" s="273">
        <v>4332122.6399999987</v>
      </c>
      <c r="BI51" s="273">
        <v>114938.66999999998</v>
      </c>
      <c r="BJ51" s="273">
        <v>14050.75</v>
      </c>
      <c r="BK51" s="273">
        <v>874.37</v>
      </c>
      <c r="BL51" s="273">
        <v>7011.28</v>
      </c>
      <c r="BM51" s="273"/>
      <c r="BN51" s="273">
        <v>8408.5300000000007</v>
      </c>
      <c r="BO51" s="273">
        <v>516.05999999999995</v>
      </c>
      <c r="BP51" s="273">
        <v>2588.3499999999995</v>
      </c>
      <c r="BQ51" s="273"/>
      <c r="BR51" s="273">
        <v>109040.77000000002</v>
      </c>
      <c r="BS51" s="273"/>
      <c r="BT51" s="273"/>
      <c r="BU51" s="273"/>
      <c r="BV51" s="273">
        <v>2359</v>
      </c>
      <c r="BW51" s="273"/>
      <c r="BX51" s="273"/>
      <c r="BY51" s="273">
        <v>3336.84</v>
      </c>
      <c r="BZ51" s="273"/>
      <c r="CA51" s="273">
        <v>115501.45000000001</v>
      </c>
      <c r="CB51" s="273"/>
      <c r="CC51" s="273">
        <v>5810928.0399999991</v>
      </c>
      <c r="CD51" s="16"/>
      <c r="CE51" s="25">
        <f>SUM(C51:CD51)</f>
        <v>14841889.549999993</v>
      </c>
    </row>
    <row r="52" spans="1:83" x14ac:dyDescent="0.25">
      <c r="A52" s="31" t="s">
        <v>234</v>
      </c>
      <c r="B52" s="272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4368</v>
      </c>
      <c r="D59" s="273"/>
      <c r="E59" s="273">
        <v>9873</v>
      </c>
      <c r="F59" s="273"/>
      <c r="G59" s="273"/>
      <c r="H59" s="273"/>
      <c r="I59" s="273"/>
      <c r="J59" s="273">
        <v>705</v>
      </c>
      <c r="K59" s="273"/>
      <c r="L59" s="273"/>
      <c r="M59" s="273"/>
      <c r="N59" s="273"/>
      <c r="O59" s="273">
        <v>274</v>
      </c>
      <c r="P59" s="274">
        <v>264770</v>
      </c>
      <c r="Q59" s="275">
        <v>172580</v>
      </c>
      <c r="R59" s="275">
        <v>398898</v>
      </c>
      <c r="S59" s="263">
        <v>0</v>
      </c>
      <c r="T59" s="263">
        <v>0</v>
      </c>
      <c r="U59" s="276">
        <v>594674</v>
      </c>
      <c r="V59" s="275">
        <v>36332</v>
      </c>
      <c r="W59" s="275">
        <v>7195</v>
      </c>
      <c r="X59" s="275">
        <v>26879</v>
      </c>
      <c r="Y59" s="275">
        <v>81149</v>
      </c>
      <c r="Z59" s="275"/>
      <c r="AA59" s="275">
        <v>578</v>
      </c>
      <c r="AB59" s="263">
        <v>0</v>
      </c>
      <c r="AC59" s="275">
        <v>65590.900000000009</v>
      </c>
      <c r="AD59" s="275"/>
      <c r="AE59" s="275">
        <v>81668</v>
      </c>
      <c r="AF59" s="275"/>
      <c r="AG59" s="275">
        <v>27145</v>
      </c>
      <c r="AH59" s="275"/>
      <c r="AI59" s="275">
        <v>47724</v>
      </c>
      <c r="AJ59" s="275">
        <v>272782</v>
      </c>
      <c r="AK59" s="275"/>
      <c r="AL59" s="275"/>
      <c r="AM59" s="275"/>
      <c r="AN59" s="275"/>
      <c r="AO59" s="275"/>
      <c r="AP59" s="275"/>
      <c r="AQ59" s="275"/>
      <c r="AR59" s="275">
        <v>2916</v>
      </c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455377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54.642961538461506</v>
      </c>
      <c r="D60" s="277"/>
      <c r="E60" s="277">
        <v>80.462795673076926</v>
      </c>
      <c r="F60" s="277"/>
      <c r="G60" s="277"/>
      <c r="H60" s="277"/>
      <c r="I60" s="277"/>
      <c r="J60" s="277">
        <v>6.3909326923076817</v>
      </c>
      <c r="K60" s="277"/>
      <c r="L60" s="277"/>
      <c r="M60" s="277"/>
      <c r="N60" s="277"/>
      <c r="O60" s="277">
        <v>3.8802091346153782</v>
      </c>
      <c r="P60" s="274">
        <v>34.709927884615404</v>
      </c>
      <c r="Q60" s="274">
        <v>5.7239423076923064</v>
      </c>
      <c r="R60" s="274">
        <v>1.9786778846153847</v>
      </c>
      <c r="S60" s="278">
        <v>10.665187499999998</v>
      </c>
      <c r="T60" s="278">
        <v>0.98400961538461573</v>
      </c>
      <c r="U60" s="279">
        <v>65.19281730769228</v>
      </c>
      <c r="V60" s="274">
        <v>26.818307692307695</v>
      </c>
      <c r="W60" s="274">
        <v>9.0065288461538451</v>
      </c>
      <c r="X60" s="274">
        <v>15.14866826923077</v>
      </c>
      <c r="Y60" s="274">
        <v>70.958942307692269</v>
      </c>
      <c r="Z60" s="274">
        <v>18.405235576923072</v>
      </c>
      <c r="AA60" s="274">
        <v>1.7656634615384614</v>
      </c>
      <c r="AB60" s="278">
        <v>20.908860576923075</v>
      </c>
      <c r="AC60" s="274">
        <v>10.004629807692307</v>
      </c>
      <c r="AD60" s="274"/>
      <c r="AE60" s="274">
        <v>30.737475961538458</v>
      </c>
      <c r="AF60" s="274"/>
      <c r="AG60" s="274">
        <v>67.939567307692315</v>
      </c>
      <c r="AH60" s="274">
        <v>0.92103365384615388</v>
      </c>
      <c r="AI60" s="274">
        <v>21.326942307692313</v>
      </c>
      <c r="AJ60" s="274">
        <v>223.98732211538467</v>
      </c>
      <c r="AK60" s="274">
        <v>2.4380144230769227</v>
      </c>
      <c r="AL60" s="274">
        <v>3.3930336538461545</v>
      </c>
      <c r="AM60" s="274"/>
      <c r="AN60" s="274"/>
      <c r="AO60" s="274"/>
      <c r="AP60" s="274"/>
      <c r="AQ60" s="274"/>
      <c r="AR60" s="274">
        <v>54.396288461538475</v>
      </c>
      <c r="AS60" s="274"/>
      <c r="AT60" s="274"/>
      <c r="AU60" s="274"/>
      <c r="AV60" s="278">
        <v>10.492528846153846</v>
      </c>
      <c r="AW60" s="278"/>
      <c r="AX60" s="278">
        <v>0.7649038461538461</v>
      </c>
      <c r="AY60" s="274">
        <v>33.373668269230762</v>
      </c>
      <c r="AZ60" s="274">
        <v>2.6385288461538461</v>
      </c>
      <c r="BA60" s="278">
        <v>6.6821875000000004</v>
      </c>
      <c r="BB60" s="278">
        <v>17.182879807692306</v>
      </c>
      <c r="BC60" s="278"/>
      <c r="BD60" s="278">
        <v>21.963865384615389</v>
      </c>
      <c r="BE60" s="274">
        <v>18.006485576923076</v>
      </c>
      <c r="BF60" s="278">
        <v>41.47529807692306</v>
      </c>
      <c r="BG60" s="278"/>
      <c r="BH60" s="278">
        <v>25.432153846153842</v>
      </c>
      <c r="BI60" s="278">
        <v>14.633668269230771</v>
      </c>
      <c r="BJ60" s="278">
        <v>12.813874999999999</v>
      </c>
      <c r="BK60" s="278">
        <v>32.060817307692304</v>
      </c>
      <c r="BL60" s="278">
        <v>50.311572115384656</v>
      </c>
      <c r="BM60" s="278"/>
      <c r="BN60" s="278">
        <v>5.5644230769230765</v>
      </c>
      <c r="BO60" s="278">
        <v>1.8905528846153847</v>
      </c>
      <c r="BP60" s="278">
        <v>2.2090480769230769</v>
      </c>
      <c r="BQ60" s="278"/>
      <c r="BR60" s="278">
        <v>14.334533653846149</v>
      </c>
      <c r="BS60" s="278"/>
      <c r="BT60" s="278"/>
      <c r="BU60" s="278"/>
      <c r="BV60" s="278">
        <v>8.0942836538461549</v>
      </c>
      <c r="BW60" s="278">
        <v>2.7212740384615386</v>
      </c>
      <c r="BX60" s="278"/>
      <c r="BY60" s="278">
        <v>14.002692307692312</v>
      </c>
      <c r="BZ60" s="278"/>
      <c r="CA60" s="278">
        <v>2.9323317307692309</v>
      </c>
      <c r="CB60" s="278"/>
      <c r="CC60" s="278">
        <v>28.669831730769232</v>
      </c>
      <c r="CD60" s="209" t="s">
        <v>247</v>
      </c>
      <c r="CE60" s="227">
        <f t="shared" ref="CE60:CE68" si="6">SUM(C60:CD60)</f>
        <v>1211.0393798076923</v>
      </c>
    </row>
    <row r="61" spans="1:83" x14ac:dyDescent="0.25">
      <c r="A61" s="31" t="s">
        <v>262</v>
      </c>
      <c r="B61" s="16"/>
      <c r="C61" s="273">
        <v>5392070.7699999996</v>
      </c>
      <c r="D61" s="273"/>
      <c r="E61" s="273">
        <v>7575502.5795</v>
      </c>
      <c r="F61" s="273"/>
      <c r="G61" s="273"/>
      <c r="H61" s="273"/>
      <c r="I61" s="273"/>
      <c r="J61" s="273">
        <v>588735.02520000003</v>
      </c>
      <c r="K61" s="273"/>
      <c r="L61" s="273"/>
      <c r="M61" s="273"/>
      <c r="N61" s="273"/>
      <c r="O61" s="273">
        <v>357446.26530000003</v>
      </c>
      <c r="P61" s="275">
        <v>3161129.87</v>
      </c>
      <c r="Q61" s="275">
        <v>651445.28</v>
      </c>
      <c r="R61" s="275">
        <v>249175.74</v>
      </c>
      <c r="S61" s="280">
        <v>597853.23</v>
      </c>
      <c r="T61" s="280">
        <v>137849.26999999999</v>
      </c>
      <c r="U61" s="276">
        <v>5410990.1499999994</v>
      </c>
      <c r="V61" s="275">
        <v>2749325.23</v>
      </c>
      <c r="W61" s="275">
        <v>898035.9</v>
      </c>
      <c r="X61" s="275">
        <v>1308433.2</v>
      </c>
      <c r="Y61" s="275">
        <v>6177782.6000000006</v>
      </c>
      <c r="Z61" s="275">
        <v>2392484.31</v>
      </c>
      <c r="AA61" s="275">
        <v>115867.22</v>
      </c>
      <c r="AB61" s="281">
        <v>2969658.1999999997</v>
      </c>
      <c r="AC61" s="275">
        <v>1049573.8400000001</v>
      </c>
      <c r="AD61" s="275"/>
      <c r="AE61" s="275">
        <v>3514788.62</v>
      </c>
      <c r="AF61" s="275"/>
      <c r="AG61" s="275">
        <v>7067632.79</v>
      </c>
      <c r="AH61" s="275">
        <v>196759.09</v>
      </c>
      <c r="AI61" s="275">
        <v>2479701.64</v>
      </c>
      <c r="AJ61" s="275">
        <v>31536912.210000012</v>
      </c>
      <c r="AK61" s="275">
        <v>462803.03</v>
      </c>
      <c r="AL61" s="275">
        <v>468277.28</v>
      </c>
      <c r="AM61" s="275"/>
      <c r="AN61" s="275"/>
      <c r="AO61" s="275"/>
      <c r="AP61" s="275"/>
      <c r="AQ61" s="275"/>
      <c r="AR61" s="275">
        <v>6301538.290000001</v>
      </c>
      <c r="AS61" s="275"/>
      <c r="AT61" s="275"/>
      <c r="AU61" s="275"/>
      <c r="AV61" s="280">
        <v>3825069.65</v>
      </c>
      <c r="AW61" s="280"/>
      <c r="AX61" s="280">
        <v>70122.11</v>
      </c>
      <c r="AY61" s="275">
        <v>1902045.38</v>
      </c>
      <c r="AZ61" s="275">
        <v>195962.13</v>
      </c>
      <c r="BA61" s="280">
        <v>359502.83</v>
      </c>
      <c r="BB61" s="280">
        <v>2233104.7800000003</v>
      </c>
      <c r="BC61" s="280"/>
      <c r="BD61" s="280">
        <v>1541365.06</v>
      </c>
      <c r="BE61" s="275">
        <v>1508628.6400000001</v>
      </c>
      <c r="BF61" s="280">
        <v>2297520.7799999998</v>
      </c>
      <c r="BG61" s="280"/>
      <c r="BH61" s="280">
        <v>3052685.64</v>
      </c>
      <c r="BI61" s="280">
        <v>992288.16</v>
      </c>
      <c r="BJ61" s="280">
        <v>1134731.1599999999</v>
      </c>
      <c r="BK61" s="280">
        <v>2582855.54</v>
      </c>
      <c r="BL61" s="280">
        <v>3070011.8200000003</v>
      </c>
      <c r="BM61" s="280"/>
      <c r="BN61" s="280">
        <v>1998886.94</v>
      </c>
      <c r="BO61" s="280">
        <v>262101.41999999998</v>
      </c>
      <c r="BP61" s="280">
        <v>287493.52</v>
      </c>
      <c r="BQ61" s="280"/>
      <c r="BR61" s="280">
        <v>1489204.04</v>
      </c>
      <c r="BS61" s="280"/>
      <c r="BT61" s="280"/>
      <c r="BU61" s="280"/>
      <c r="BV61" s="280">
        <v>725472.66</v>
      </c>
      <c r="BW61" s="280">
        <v>210334.64</v>
      </c>
      <c r="BX61" s="280"/>
      <c r="BY61" s="280">
        <v>1374592.5699999998</v>
      </c>
      <c r="BZ61" s="280"/>
      <c r="CA61" s="280">
        <v>416696.1</v>
      </c>
      <c r="CB61" s="280"/>
      <c r="CC61" s="280">
        <v>3181810.74</v>
      </c>
      <c r="CD61" s="24" t="s">
        <v>247</v>
      </c>
      <c r="CE61" s="25">
        <f t="shared" si="6"/>
        <v>128524257.94000001</v>
      </c>
    </row>
    <row r="62" spans="1:83" x14ac:dyDescent="0.25">
      <c r="A62" s="31" t="s">
        <v>10</v>
      </c>
      <c r="B62" s="16"/>
      <c r="C62" s="25">
        <f t="shared" ref="C62:AH62" si="7">ROUND(C47+C48,0)</f>
        <v>1578111</v>
      </c>
      <c r="D62" s="25">
        <f t="shared" si="7"/>
        <v>0</v>
      </c>
      <c r="E62" s="25">
        <f t="shared" si="7"/>
        <v>2217142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172307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104615</v>
      </c>
      <c r="P62" s="25">
        <f t="shared" si="7"/>
        <v>925176</v>
      </c>
      <c r="Q62" s="25">
        <f t="shared" si="7"/>
        <v>190660</v>
      </c>
      <c r="R62" s="25">
        <f t="shared" si="7"/>
        <v>72927</v>
      </c>
      <c r="S62" s="25">
        <f t="shared" si="7"/>
        <v>174975</v>
      </c>
      <c r="T62" s="25">
        <f t="shared" si="7"/>
        <v>40345</v>
      </c>
      <c r="U62" s="25">
        <f t="shared" si="7"/>
        <v>1583648</v>
      </c>
      <c r="V62" s="25">
        <f t="shared" si="7"/>
        <v>804652</v>
      </c>
      <c r="W62" s="25">
        <f t="shared" si="7"/>
        <v>262830</v>
      </c>
      <c r="X62" s="25">
        <f t="shared" si="7"/>
        <v>382942</v>
      </c>
      <c r="Y62" s="25">
        <f t="shared" si="7"/>
        <v>1808067</v>
      </c>
      <c r="Z62" s="25">
        <f t="shared" si="7"/>
        <v>700214</v>
      </c>
      <c r="AA62" s="25">
        <f t="shared" si="7"/>
        <v>33911</v>
      </c>
      <c r="AB62" s="25">
        <f t="shared" si="7"/>
        <v>869137</v>
      </c>
      <c r="AC62" s="25">
        <f t="shared" si="7"/>
        <v>307181</v>
      </c>
      <c r="AD62" s="25">
        <f t="shared" si="7"/>
        <v>0</v>
      </c>
      <c r="AE62" s="25">
        <f t="shared" si="7"/>
        <v>1028682</v>
      </c>
      <c r="AF62" s="25">
        <f t="shared" si="7"/>
        <v>0</v>
      </c>
      <c r="AG62" s="25">
        <f t="shared" si="7"/>
        <v>2068502</v>
      </c>
      <c r="AH62" s="25">
        <f t="shared" si="7"/>
        <v>57586</v>
      </c>
      <c r="AI62" s="25">
        <f t="shared" ref="AI62:BN62" si="8">ROUND(AI47+AI48,0)</f>
        <v>725741</v>
      </c>
      <c r="AJ62" s="25">
        <f t="shared" si="8"/>
        <v>9229988</v>
      </c>
      <c r="AK62" s="25">
        <f t="shared" si="8"/>
        <v>135450</v>
      </c>
      <c r="AL62" s="25">
        <f t="shared" si="8"/>
        <v>137052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1844287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1119493</v>
      </c>
      <c r="AW62" s="25">
        <f t="shared" si="8"/>
        <v>0</v>
      </c>
      <c r="AX62" s="25">
        <f t="shared" si="8"/>
        <v>20523</v>
      </c>
      <c r="AY62" s="25">
        <f t="shared" si="8"/>
        <v>556676</v>
      </c>
      <c r="AZ62" s="25">
        <f t="shared" si="8"/>
        <v>57353</v>
      </c>
      <c r="BA62" s="25">
        <f t="shared" si="8"/>
        <v>105217</v>
      </c>
      <c r="BB62" s="25">
        <f t="shared" si="8"/>
        <v>653568</v>
      </c>
      <c r="BC62" s="25">
        <f t="shared" si="8"/>
        <v>0</v>
      </c>
      <c r="BD62" s="25">
        <f t="shared" si="8"/>
        <v>451115</v>
      </c>
      <c r="BE62" s="25">
        <f t="shared" si="8"/>
        <v>441534</v>
      </c>
      <c r="BF62" s="25">
        <f t="shared" si="8"/>
        <v>672421</v>
      </c>
      <c r="BG62" s="25">
        <f t="shared" si="8"/>
        <v>0</v>
      </c>
      <c r="BH62" s="25">
        <f t="shared" si="8"/>
        <v>893437</v>
      </c>
      <c r="BI62" s="25">
        <f t="shared" si="8"/>
        <v>290415</v>
      </c>
      <c r="BJ62" s="25">
        <f t="shared" si="8"/>
        <v>332105</v>
      </c>
      <c r="BK62" s="25">
        <f t="shared" si="8"/>
        <v>755931</v>
      </c>
      <c r="BL62" s="25">
        <f t="shared" si="8"/>
        <v>898508</v>
      </c>
      <c r="BM62" s="25">
        <f t="shared" si="8"/>
        <v>0</v>
      </c>
      <c r="BN62" s="25">
        <f t="shared" si="8"/>
        <v>585019</v>
      </c>
      <c r="BO62" s="25">
        <f t="shared" ref="BO62:CC62" si="9">ROUND(BO47+BO48,0)</f>
        <v>76710</v>
      </c>
      <c r="BP62" s="25">
        <f t="shared" si="9"/>
        <v>84141</v>
      </c>
      <c r="BQ62" s="25">
        <f t="shared" si="9"/>
        <v>0</v>
      </c>
      <c r="BR62" s="25">
        <f t="shared" si="9"/>
        <v>435849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212326</v>
      </c>
      <c r="BW62" s="25">
        <f t="shared" si="9"/>
        <v>61559</v>
      </c>
      <c r="BX62" s="25">
        <f t="shared" si="9"/>
        <v>0</v>
      </c>
      <c r="BY62" s="25">
        <f t="shared" si="9"/>
        <v>402306</v>
      </c>
      <c r="BZ62" s="25">
        <f t="shared" si="9"/>
        <v>0</v>
      </c>
      <c r="CA62" s="25">
        <f t="shared" si="9"/>
        <v>121956</v>
      </c>
      <c r="CB62" s="25">
        <f t="shared" si="9"/>
        <v>0</v>
      </c>
      <c r="CC62" s="25">
        <f t="shared" si="9"/>
        <v>931229</v>
      </c>
      <c r="CD62" s="24" t="s">
        <v>247</v>
      </c>
      <c r="CE62" s="25">
        <f t="shared" si="6"/>
        <v>37615519</v>
      </c>
    </row>
    <row r="63" spans="1:83" x14ac:dyDescent="0.25">
      <c r="A63" s="31" t="s">
        <v>263</v>
      </c>
      <c r="B63" s="16"/>
      <c r="C63" s="273"/>
      <c r="D63" s="273"/>
      <c r="E63" s="273">
        <v>211000.35</v>
      </c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>
        <v>2504302.62</v>
      </c>
      <c r="S63" s="280">
        <v>992</v>
      </c>
      <c r="T63" s="280"/>
      <c r="U63" s="276">
        <v>40000</v>
      </c>
      <c r="V63" s="275">
        <v>222172</v>
      </c>
      <c r="W63" s="275"/>
      <c r="X63" s="275"/>
      <c r="Y63" s="275">
        <v>816441.33</v>
      </c>
      <c r="Z63" s="275">
        <v>1051235.02</v>
      </c>
      <c r="AA63" s="275"/>
      <c r="AB63" s="281">
        <v>20400</v>
      </c>
      <c r="AC63" s="275"/>
      <c r="AD63" s="275"/>
      <c r="AE63" s="275"/>
      <c r="AF63" s="275"/>
      <c r="AG63" s="275">
        <v>3047220.25</v>
      </c>
      <c r="AH63" s="275"/>
      <c r="AI63" s="275"/>
      <c r="AJ63" s="275">
        <v>7112119.1400000006</v>
      </c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>
        <v>1151066.83</v>
      </c>
      <c r="AW63" s="280"/>
      <c r="AX63" s="280"/>
      <c r="AY63" s="275"/>
      <c r="AZ63" s="275"/>
      <c r="BA63" s="280"/>
      <c r="BB63" s="280"/>
      <c r="BC63" s="280"/>
      <c r="BD63" s="280"/>
      <c r="BE63" s="275">
        <v>7949</v>
      </c>
      <c r="BF63" s="280"/>
      <c r="BG63" s="280"/>
      <c r="BH63" s="280">
        <v>320360.92</v>
      </c>
      <c r="BI63" s="280"/>
      <c r="BJ63" s="280">
        <v>346746.37</v>
      </c>
      <c r="BK63" s="280"/>
      <c r="BL63" s="280"/>
      <c r="BM63" s="280"/>
      <c r="BN63" s="280">
        <v>282905.69</v>
      </c>
      <c r="BO63" s="280"/>
      <c r="BP63" s="280"/>
      <c r="BQ63" s="280"/>
      <c r="BR63" s="280">
        <v>437555.23</v>
      </c>
      <c r="BS63" s="280"/>
      <c r="BT63" s="280"/>
      <c r="BU63" s="280"/>
      <c r="BV63" s="280"/>
      <c r="BW63" s="280">
        <v>26250</v>
      </c>
      <c r="BX63" s="280"/>
      <c r="BY63" s="280">
        <v>36604.17</v>
      </c>
      <c r="BZ63" s="280"/>
      <c r="CA63" s="280"/>
      <c r="CB63" s="280"/>
      <c r="CC63" s="280">
        <v>575980.18999999994</v>
      </c>
      <c r="CD63" s="24" t="s">
        <v>247</v>
      </c>
      <c r="CE63" s="25">
        <f t="shared" si="6"/>
        <v>18211301.110000007</v>
      </c>
    </row>
    <row r="64" spans="1:83" x14ac:dyDescent="0.25">
      <c r="A64" s="31" t="s">
        <v>264</v>
      </c>
      <c r="B64" s="16"/>
      <c r="C64" s="273">
        <v>355009.84</v>
      </c>
      <c r="D64" s="273"/>
      <c r="E64" s="273">
        <v>435065.95699999999</v>
      </c>
      <c r="F64" s="273"/>
      <c r="G64" s="273"/>
      <c r="H64" s="273"/>
      <c r="I64" s="273"/>
      <c r="J64" s="273">
        <v>42825.983200000002</v>
      </c>
      <c r="K64" s="273"/>
      <c r="L64" s="273"/>
      <c r="M64" s="273"/>
      <c r="N64" s="273"/>
      <c r="O64" s="273">
        <v>26001.489800000003</v>
      </c>
      <c r="P64" s="275">
        <v>6627448.3599999994</v>
      </c>
      <c r="Q64" s="275">
        <v>23426.36</v>
      </c>
      <c r="R64" s="275">
        <v>192213.01</v>
      </c>
      <c r="S64" s="280">
        <v>149993.61000000002</v>
      </c>
      <c r="T64" s="280">
        <v>78077.540000000008</v>
      </c>
      <c r="U64" s="276">
        <v>2756806.06</v>
      </c>
      <c r="V64" s="275">
        <v>409854.43</v>
      </c>
      <c r="W64" s="275">
        <v>79863.290000000008</v>
      </c>
      <c r="X64" s="275">
        <v>286813.94000000006</v>
      </c>
      <c r="Y64" s="275">
        <v>1309244.3900000004</v>
      </c>
      <c r="Z64" s="275">
        <v>38106.17</v>
      </c>
      <c r="AA64" s="275">
        <v>353499.49</v>
      </c>
      <c r="AB64" s="281">
        <v>22459036.079999998</v>
      </c>
      <c r="AC64" s="275">
        <v>198868.05</v>
      </c>
      <c r="AD64" s="275"/>
      <c r="AE64" s="275">
        <v>52298.390000000007</v>
      </c>
      <c r="AF64" s="275"/>
      <c r="AG64" s="275">
        <v>896623.41</v>
      </c>
      <c r="AH64" s="275">
        <v>1726.15</v>
      </c>
      <c r="AI64" s="275">
        <v>287639.13</v>
      </c>
      <c r="AJ64" s="275">
        <v>2578171.9699999997</v>
      </c>
      <c r="AK64" s="275">
        <v>15009.1</v>
      </c>
      <c r="AL64" s="275">
        <v>4139.16</v>
      </c>
      <c r="AM64" s="275"/>
      <c r="AN64" s="275"/>
      <c r="AO64" s="275"/>
      <c r="AP64" s="275"/>
      <c r="AQ64" s="275"/>
      <c r="AR64" s="275">
        <v>237975</v>
      </c>
      <c r="AS64" s="275"/>
      <c r="AT64" s="275"/>
      <c r="AU64" s="275"/>
      <c r="AV64" s="280">
        <v>14321.150000000001</v>
      </c>
      <c r="AW64" s="280"/>
      <c r="AX64" s="280">
        <v>64414.040000000008</v>
      </c>
      <c r="AY64" s="275">
        <v>1019854.2200000002</v>
      </c>
      <c r="AZ64" s="275">
        <v>1706.94</v>
      </c>
      <c r="BA64" s="280">
        <v>207618.85</v>
      </c>
      <c r="BB64" s="280">
        <v>5280.29</v>
      </c>
      <c r="BC64" s="280"/>
      <c r="BD64" s="280">
        <v>409033.23000000004</v>
      </c>
      <c r="BE64" s="275">
        <v>375628.45</v>
      </c>
      <c r="BF64" s="280">
        <v>357024.74000000005</v>
      </c>
      <c r="BG64" s="280"/>
      <c r="BH64" s="280">
        <v>291641.87999999995</v>
      </c>
      <c r="BI64" s="280">
        <v>32720.190000000002</v>
      </c>
      <c r="BJ64" s="280">
        <v>7754.38</v>
      </c>
      <c r="BK64" s="280">
        <v>21169.88</v>
      </c>
      <c r="BL64" s="280">
        <v>25503.09</v>
      </c>
      <c r="BM64" s="280"/>
      <c r="BN64" s="280">
        <v>22096.079999999998</v>
      </c>
      <c r="BO64" s="280">
        <v>43497.62</v>
      </c>
      <c r="BP64" s="280">
        <v>21000.48</v>
      </c>
      <c r="BQ64" s="280"/>
      <c r="BR64" s="280">
        <v>35040.49</v>
      </c>
      <c r="BS64" s="280"/>
      <c r="BT64" s="280"/>
      <c r="BU64" s="280"/>
      <c r="BV64" s="280">
        <v>5041.5</v>
      </c>
      <c r="BW64" s="280">
        <v>19198.3</v>
      </c>
      <c r="BX64" s="280"/>
      <c r="BY64" s="280">
        <v>4523.1000000000004</v>
      </c>
      <c r="BZ64" s="280"/>
      <c r="CA64" s="280">
        <v>8842.0499999999993</v>
      </c>
      <c r="CB64" s="280"/>
      <c r="CC64" s="280">
        <v>60915.71</v>
      </c>
      <c r="CD64" s="24" t="s">
        <v>247</v>
      </c>
      <c r="CE64" s="25">
        <f t="shared" si="6"/>
        <v>42949563.019999988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>
        <v>1325.1899999999998</v>
      </c>
      <c r="V65" s="275">
        <v>3366.45</v>
      </c>
      <c r="W65" s="275"/>
      <c r="X65" s="275"/>
      <c r="Y65" s="275">
        <v>30</v>
      </c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>
        <v>540</v>
      </c>
      <c r="AW65" s="280"/>
      <c r="AX65" s="280"/>
      <c r="AY65" s="275"/>
      <c r="AZ65" s="275"/>
      <c r="BA65" s="280"/>
      <c r="BB65" s="280">
        <v>270</v>
      </c>
      <c r="BC65" s="280"/>
      <c r="BD65" s="280"/>
      <c r="BE65" s="275">
        <v>2130739.34</v>
      </c>
      <c r="BF65" s="280"/>
      <c r="BG65" s="280"/>
      <c r="BH65" s="280">
        <v>551988.86</v>
      </c>
      <c r="BI65" s="280"/>
      <c r="BJ65" s="280"/>
      <c r="BK65" s="280"/>
      <c r="BL65" s="280"/>
      <c r="BM65" s="280"/>
      <c r="BN65" s="280">
        <v>270</v>
      </c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2688529.84</v>
      </c>
    </row>
    <row r="66" spans="1:83" x14ac:dyDescent="0.25">
      <c r="A66" s="31" t="s">
        <v>266</v>
      </c>
      <c r="B66" s="16"/>
      <c r="C66" s="273">
        <v>955347.67</v>
      </c>
      <c r="D66" s="273"/>
      <c r="E66" s="273">
        <v>1971906.2565000001</v>
      </c>
      <c r="F66" s="273"/>
      <c r="G66" s="273"/>
      <c r="H66" s="273"/>
      <c r="I66" s="273"/>
      <c r="J66" s="273">
        <v>144410.0644</v>
      </c>
      <c r="K66" s="273"/>
      <c r="L66" s="273"/>
      <c r="M66" s="273"/>
      <c r="N66" s="273"/>
      <c r="O66" s="273">
        <v>87677.539100000009</v>
      </c>
      <c r="P66" s="275">
        <v>77787.51999999999</v>
      </c>
      <c r="Q66" s="275">
        <v>136063.25</v>
      </c>
      <c r="R66" s="275"/>
      <c r="S66" s="280">
        <v>133818.61000000002</v>
      </c>
      <c r="T66" s="280"/>
      <c r="U66" s="276">
        <v>3403487.73</v>
      </c>
      <c r="V66" s="275">
        <v>585432.19999999995</v>
      </c>
      <c r="W66" s="275">
        <v>8902</v>
      </c>
      <c r="X66" s="275">
        <v>174536.3</v>
      </c>
      <c r="Y66" s="275">
        <v>1243225.2399999998</v>
      </c>
      <c r="Z66" s="275">
        <v>712549.70000000007</v>
      </c>
      <c r="AA66" s="275">
        <v>1788.71</v>
      </c>
      <c r="AB66" s="281">
        <v>193684.84</v>
      </c>
      <c r="AC66" s="275">
        <v>435405.8</v>
      </c>
      <c r="AD66" s="275"/>
      <c r="AE66" s="275"/>
      <c r="AF66" s="275"/>
      <c r="AG66" s="275">
        <v>1709113.26</v>
      </c>
      <c r="AH66" s="275">
        <v>48692.509999999995</v>
      </c>
      <c r="AI66" s="275"/>
      <c r="AJ66" s="275">
        <v>202665.64000000004</v>
      </c>
      <c r="AK66" s="275"/>
      <c r="AL66" s="275"/>
      <c r="AM66" s="275"/>
      <c r="AN66" s="275"/>
      <c r="AO66" s="275"/>
      <c r="AP66" s="275"/>
      <c r="AQ66" s="275"/>
      <c r="AR66" s="275">
        <v>279873.02</v>
      </c>
      <c r="AS66" s="275"/>
      <c r="AT66" s="275"/>
      <c r="AU66" s="275"/>
      <c r="AV66" s="280">
        <v>3823.45</v>
      </c>
      <c r="AW66" s="280"/>
      <c r="AX66" s="280">
        <v>103.89</v>
      </c>
      <c r="AY66" s="275"/>
      <c r="AZ66" s="275">
        <v>458.9</v>
      </c>
      <c r="BA66" s="280">
        <v>2254.5300000000002</v>
      </c>
      <c r="BB66" s="280">
        <v>301011.28000000003</v>
      </c>
      <c r="BC66" s="280"/>
      <c r="BD66" s="280">
        <v>82839.409999999989</v>
      </c>
      <c r="BE66" s="275">
        <v>340183.17999999993</v>
      </c>
      <c r="BF66" s="280">
        <v>275163.76</v>
      </c>
      <c r="BG66" s="280"/>
      <c r="BH66" s="280">
        <v>311330.54000000004</v>
      </c>
      <c r="BI66" s="280">
        <v>236879.15</v>
      </c>
      <c r="BJ66" s="280">
        <v>683436.71</v>
      </c>
      <c r="BK66" s="280">
        <v>442037.64</v>
      </c>
      <c r="BL66" s="280">
        <v>50095.97</v>
      </c>
      <c r="BM66" s="280"/>
      <c r="BN66" s="280">
        <v>533808.74</v>
      </c>
      <c r="BO66" s="280">
        <v>147.19</v>
      </c>
      <c r="BP66" s="280">
        <v>99216.26</v>
      </c>
      <c r="BQ66" s="280"/>
      <c r="BR66" s="280">
        <v>27143.39</v>
      </c>
      <c r="BS66" s="280"/>
      <c r="BT66" s="280"/>
      <c r="BU66" s="280"/>
      <c r="BV66" s="280">
        <v>115645.73</v>
      </c>
      <c r="BW66" s="280">
        <v>45341.66</v>
      </c>
      <c r="BX66" s="280"/>
      <c r="BY66" s="280">
        <v>146741.25</v>
      </c>
      <c r="BZ66" s="280"/>
      <c r="CA66" s="280">
        <v>229099.82</v>
      </c>
      <c r="CB66" s="280"/>
      <c r="CC66" s="280">
        <v>392168.59</v>
      </c>
      <c r="CD66" s="24" t="s">
        <v>247</v>
      </c>
      <c r="CE66" s="25">
        <f t="shared" si="6"/>
        <v>16825298.900000002</v>
      </c>
    </row>
    <row r="67" spans="1:83" x14ac:dyDescent="0.25">
      <c r="A67" s="31" t="s">
        <v>15</v>
      </c>
      <c r="B67" s="16"/>
      <c r="C67" s="25">
        <f t="shared" ref="C67:AH67" si="10">ROUND(C51+C52,0)</f>
        <v>50364</v>
      </c>
      <c r="D67" s="25">
        <f t="shared" si="10"/>
        <v>0</v>
      </c>
      <c r="E67" s="25">
        <f t="shared" si="10"/>
        <v>46550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7116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4321</v>
      </c>
      <c r="P67" s="25">
        <f t="shared" si="10"/>
        <v>375388</v>
      </c>
      <c r="Q67" s="25">
        <f t="shared" si="10"/>
        <v>449</v>
      </c>
      <c r="R67" s="25">
        <f t="shared" si="10"/>
        <v>29833</v>
      </c>
      <c r="S67" s="25">
        <f t="shared" si="10"/>
        <v>109573</v>
      </c>
      <c r="T67" s="25">
        <f t="shared" si="10"/>
        <v>0</v>
      </c>
      <c r="U67" s="25">
        <f t="shared" si="10"/>
        <v>239155</v>
      </c>
      <c r="V67" s="25">
        <f t="shared" si="10"/>
        <v>291028</v>
      </c>
      <c r="W67" s="25">
        <f t="shared" si="10"/>
        <v>137713</v>
      </c>
      <c r="X67" s="25">
        <f t="shared" si="10"/>
        <v>11960</v>
      </c>
      <c r="Y67" s="25">
        <f t="shared" si="10"/>
        <v>793424</v>
      </c>
      <c r="Z67" s="25">
        <f t="shared" si="10"/>
        <v>668783</v>
      </c>
      <c r="AA67" s="25">
        <f t="shared" si="10"/>
        <v>8715</v>
      </c>
      <c r="AB67" s="25">
        <f t="shared" si="10"/>
        <v>243891</v>
      </c>
      <c r="AC67" s="25">
        <f t="shared" si="10"/>
        <v>34253</v>
      </c>
      <c r="AD67" s="25">
        <f t="shared" si="10"/>
        <v>0</v>
      </c>
      <c r="AE67" s="25">
        <f t="shared" si="10"/>
        <v>16381</v>
      </c>
      <c r="AF67" s="25">
        <f t="shared" si="10"/>
        <v>0</v>
      </c>
      <c r="AG67" s="25">
        <f t="shared" si="10"/>
        <v>145879</v>
      </c>
      <c r="AH67" s="25">
        <f t="shared" si="10"/>
        <v>0</v>
      </c>
      <c r="AI67" s="25">
        <f t="shared" ref="AI67:BN67" si="11">ROUND(AI51+AI52,0)</f>
        <v>35242</v>
      </c>
      <c r="AJ67" s="25">
        <f t="shared" si="11"/>
        <v>768360</v>
      </c>
      <c r="AK67" s="25">
        <f t="shared" si="11"/>
        <v>0</v>
      </c>
      <c r="AL67" s="25">
        <f t="shared" si="11"/>
        <v>316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17192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24485</v>
      </c>
      <c r="AW67" s="25">
        <f t="shared" si="11"/>
        <v>0</v>
      </c>
      <c r="AX67" s="25">
        <f t="shared" si="11"/>
        <v>606</v>
      </c>
      <c r="AY67" s="25">
        <f t="shared" si="11"/>
        <v>45818</v>
      </c>
      <c r="AZ67" s="25">
        <f t="shared" si="11"/>
        <v>1200</v>
      </c>
      <c r="BA67" s="25">
        <f t="shared" si="11"/>
        <v>31048</v>
      </c>
      <c r="BB67" s="25">
        <f t="shared" si="11"/>
        <v>675</v>
      </c>
      <c r="BC67" s="25">
        <f t="shared" si="11"/>
        <v>0</v>
      </c>
      <c r="BD67" s="25">
        <f t="shared" si="11"/>
        <v>40664</v>
      </c>
      <c r="BE67" s="25">
        <f t="shared" si="11"/>
        <v>139776</v>
      </c>
      <c r="BF67" s="25">
        <f t="shared" si="11"/>
        <v>54</v>
      </c>
      <c r="BG67" s="25">
        <f t="shared" si="11"/>
        <v>0</v>
      </c>
      <c r="BH67" s="25">
        <f t="shared" si="11"/>
        <v>4332123</v>
      </c>
      <c r="BI67" s="25">
        <f t="shared" si="11"/>
        <v>114939</v>
      </c>
      <c r="BJ67" s="25">
        <f t="shared" si="11"/>
        <v>14051</v>
      </c>
      <c r="BK67" s="25">
        <f t="shared" si="11"/>
        <v>874</v>
      </c>
      <c r="BL67" s="25">
        <f t="shared" si="11"/>
        <v>7011</v>
      </c>
      <c r="BM67" s="25">
        <f t="shared" si="11"/>
        <v>0</v>
      </c>
      <c r="BN67" s="25">
        <f t="shared" si="11"/>
        <v>8409</v>
      </c>
      <c r="BO67" s="25">
        <f t="shared" ref="BO67:CC67" si="12">ROUND(BO51+BO52,0)</f>
        <v>516</v>
      </c>
      <c r="BP67" s="25">
        <f t="shared" si="12"/>
        <v>2588</v>
      </c>
      <c r="BQ67" s="25">
        <f t="shared" si="12"/>
        <v>0</v>
      </c>
      <c r="BR67" s="25">
        <f t="shared" si="12"/>
        <v>109041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2359</v>
      </c>
      <c r="BW67" s="25">
        <f t="shared" si="12"/>
        <v>0</v>
      </c>
      <c r="BX67" s="25">
        <f t="shared" si="12"/>
        <v>0</v>
      </c>
      <c r="BY67" s="25">
        <f t="shared" si="12"/>
        <v>3337</v>
      </c>
      <c r="BZ67" s="25">
        <f t="shared" si="12"/>
        <v>0</v>
      </c>
      <c r="CA67" s="25">
        <f t="shared" si="12"/>
        <v>115501</v>
      </c>
      <c r="CB67" s="25">
        <f t="shared" si="12"/>
        <v>0</v>
      </c>
      <c r="CC67" s="25">
        <f t="shared" si="12"/>
        <v>5810928</v>
      </c>
      <c r="CD67" s="24" t="s">
        <v>247</v>
      </c>
      <c r="CE67" s="25">
        <f t="shared" si="6"/>
        <v>14841889</v>
      </c>
    </row>
    <row r="68" spans="1:83" x14ac:dyDescent="0.25">
      <c r="A68" s="31" t="s">
        <v>267</v>
      </c>
      <c r="B68" s="25"/>
      <c r="C68" s="273">
        <v>834.11</v>
      </c>
      <c r="D68" s="273"/>
      <c r="E68" s="273">
        <v>9830.11</v>
      </c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97.55</v>
      </c>
      <c r="Q68" s="275"/>
      <c r="R68" s="275"/>
      <c r="S68" s="280">
        <v>97.55</v>
      </c>
      <c r="T68" s="280"/>
      <c r="U68" s="276">
        <v>195.01</v>
      </c>
      <c r="V68" s="275">
        <v>293.40999999999997</v>
      </c>
      <c r="W68" s="275"/>
      <c r="X68" s="275"/>
      <c r="Y68" s="275">
        <v>390.2</v>
      </c>
      <c r="Z68" s="275"/>
      <c r="AA68" s="275"/>
      <c r="AB68" s="281">
        <v>97.55</v>
      </c>
      <c r="AC68" s="275">
        <v>10673.18</v>
      </c>
      <c r="AD68" s="275"/>
      <c r="AE68" s="275">
        <v>885.64</v>
      </c>
      <c r="AF68" s="275"/>
      <c r="AG68" s="275">
        <v>97.55</v>
      </c>
      <c r="AH68" s="275"/>
      <c r="AI68" s="275"/>
      <c r="AJ68" s="275">
        <v>890.75999999999988</v>
      </c>
      <c r="AK68" s="275"/>
      <c r="AL68" s="275"/>
      <c r="AM68" s="275"/>
      <c r="AN68" s="275"/>
      <c r="AO68" s="275"/>
      <c r="AP68" s="275"/>
      <c r="AQ68" s="275"/>
      <c r="AR68" s="275">
        <v>97.55</v>
      </c>
      <c r="AS68" s="275"/>
      <c r="AT68" s="275"/>
      <c r="AU68" s="275"/>
      <c r="AV68" s="280">
        <v>97.55</v>
      </c>
      <c r="AW68" s="280"/>
      <c r="AX68" s="280">
        <v>97.55</v>
      </c>
      <c r="AY68" s="275"/>
      <c r="AZ68" s="275"/>
      <c r="BA68" s="280">
        <v>97.55</v>
      </c>
      <c r="BB68" s="280"/>
      <c r="BC68" s="280"/>
      <c r="BD68" s="280">
        <v>1593.11</v>
      </c>
      <c r="BE68" s="275">
        <v>97.55</v>
      </c>
      <c r="BF68" s="280">
        <v>97.55</v>
      </c>
      <c r="BG68" s="280"/>
      <c r="BH68" s="280">
        <v>390.11</v>
      </c>
      <c r="BI68" s="280">
        <v>97.55</v>
      </c>
      <c r="BJ68" s="280"/>
      <c r="BK68" s="280">
        <v>370.49</v>
      </c>
      <c r="BL68" s="280">
        <v>97.55</v>
      </c>
      <c r="BM68" s="280"/>
      <c r="BN68" s="280">
        <v>175.48</v>
      </c>
      <c r="BO68" s="280">
        <v>97.55</v>
      </c>
      <c r="BP68" s="280">
        <v>97.55</v>
      </c>
      <c r="BQ68" s="280"/>
      <c r="BR68" s="280"/>
      <c r="BS68" s="280"/>
      <c r="BT68" s="280"/>
      <c r="BU68" s="280"/>
      <c r="BV68" s="280">
        <v>97.55</v>
      </c>
      <c r="BW68" s="280"/>
      <c r="BX68" s="280"/>
      <c r="BY68" s="280">
        <v>2842.49</v>
      </c>
      <c r="BZ68" s="280"/>
      <c r="CA68" s="280"/>
      <c r="CB68" s="280"/>
      <c r="CC68" s="280">
        <v>23799.53</v>
      </c>
      <c r="CD68" s="24" t="s">
        <v>247</v>
      </c>
      <c r="CE68" s="25">
        <f t="shared" si="6"/>
        <v>54626.87999999999</v>
      </c>
    </row>
    <row r="69" spans="1:83" x14ac:dyDescent="0.25">
      <c r="A69" s="31" t="s">
        <v>268</v>
      </c>
      <c r="B69" s="16"/>
      <c r="C69" s="25">
        <f t="shared" ref="C69:AH69" si="13">SUM(C70:C83)</f>
        <v>9107.15</v>
      </c>
      <c r="D69" s="25">
        <f t="shared" si="13"/>
        <v>0</v>
      </c>
      <c r="E69" s="25">
        <f t="shared" si="13"/>
        <v>24383.289000000001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2797.4184000000005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1698.4326000000001</v>
      </c>
      <c r="P69" s="25">
        <f t="shared" si="13"/>
        <v>393958.66000000003</v>
      </c>
      <c r="Q69" s="25">
        <f t="shared" si="13"/>
        <v>1300</v>
      </c>
      <c r="R69" s="25">
        <f t="shared" si="13"/>
        <v>803</v>
      </c>
      <c r="S69" s="25">
        <f t="shared" si="13"/>
        <v>106831.43</v>
      </c>
      <c r="T69" s="25">
        <f t="shared" si="13"/>
        <v>0</v>
      </c>
      <c r="U69" s="25">
        <f t="shared" si="13"/>
        <v>315868.97000000003</v>
      </c>
      <c r="V69" s="25">
        <f t="shared" si="13"/>
        <v>158940.93000000002</v>
      </c>
      <c r="W69" s="25">
        <f t="shared" si="13"/>
        <v>336199.89</v>
      </c>
      <c r="X69" s="25">
        <f t="shared" si="13"/>
        <v>452129.54999999993</v>
      </c>
      <c r="Y69" s="25">
        <f t="shared" si="13"/>
        <v>828837.67</v>
      </c>
      <c r="Z69" s="25">
        <f t="shared" si="13"/>
        <v>718118.49</v>
      </c>
      <c r="AA69" s="25">
        <f t="shared" si="13"/>
        <v>140509.38</v>
      </c>
      <c r="AB69" s="25">
        <f t="shared" si="13"/>
        <v>430436.9</v>
      </c>
      <c r="AC69" s="25">
        <f t="shared" si="13"/>
        <v>2559.5299999999997</v>
      </c>
      <c r="AD69" s="25">
        <f t="shared" si="13"/>
        <v>0</v>
      </c>
      <c r="AE69" s="25">
        <f t="shared" si="13"/>
        <v>10088.51</v>
      </c>
      <c r="AF69" s="25">
        <f t="shared" si="13"/>
        <v>0</v>
      </c>
      <c r="AG69" s="25">
        <f t="shared" si="13"/>
        <v>49898.710000000006</v>
      </c>
      <c r="AH69" s="25">
        <f t="shared" si="13"/>
        <v>0</v>
      </c>
      <c r="AI69" s="25">
        <f t="shared" ref="AI69:BN69" si="14">SUM(AI70:AI83)</f>
        <v>2317.0100000000002</v>
      </c>
      <c r="AJ69" s="25">
        <f t="shared" si="14"/>
        <v>772002.19000000018</v>
      </c>
      <c r="AK69" s="25">
        <f t="shared" si="14"/>
        <v>1526.3600000000001</v>
      </c>
      <c r="AL69" s="25">
        <f t="shared" si="14"/>
        <v>241.5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254323.69999999998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80992.210000000006</v>
      </c>
      <c r="AW69" s="25">
        <f t="shared" si="14"/>
        <v>0</v>
      </c>
      <c r="AX69" s="25">
        <f t="shared" si="14"/>
        <v>0</v>
      </c>
      <c r="AY69" s="25">
        <f t="shared" si="14"/>
        <v>124744.16</v>
      </c>
      <c r="AZ69" s="25">
        <f t="shared" si="14"/>
        <v>813.78</v>
      </c>
      <c r="BA69" s="25">
        <f t="shared" si="14"/>
        <v>0</v>
      </c>
      <c r="BB69" s="25">
        <f t="shared" si="14"/>
        <v>10133.599999999999</v>
      </c>
      <c r="BC69" s="25">
        <f t="shared" si="14"/>
        <v>0</v>
      </c>
      <c r="BD69" s="25">
        <f t="shared" si="14"/>
        <v>1800756.3599999999</v>
      </c>
      <c r="BE69" s="25">
        <f t="shared" si="14"/>
        <v>585651.73</v>
      </c>
      <c r="BF69" s="25">
        <f t="shared" si="14"/>
        <v>0</v>
      </c>
      <c r="BG69" s="25">
        <f t="shared" si="14"/>
        <v>0</v>
      </c>
      <c r="BH69" s="25">
        <f t="shared" si="14"/>
        <v>961654.69000000006</v>
      </c>
      <c r="BI69" s="25">
        <f t="shared" si="14"/>
        <v>25649.65</v>
      </c>
      <c r="BJ69" s="25">
        <f t="shared" si="14"/>
        <v>94499.36</v>
      </c>
      <c r="BK69" s="25">
        <f t="shared" si="14"/>
        <v>287777.47999999992</v>
      </c>
      <c r="BL69" s="25">
        <f t="shared" si="14"/>
        <v>4151.92</v>
      </c>
      <c r="BM69" s="25">
        <f t="shared" si="14"/>
        <v>0</v>
      </c>
      <c r="BN69" s="25">
        <f t="shared" si="14"/>
        <v>390410.7</v>
      </c>
      <c r="BO69" s="25">
        <f t="shared" ref="BO69:CE69" si="15">SUM(BO70:BO83)</f>
        <v>170756.41</v>
      </c>
      <c r="BP69" s="25">
        <f t="shared" si="15"/>
        <v>327522.02</v>
      </c>
      <c r="BQ69" s="25">
        <f t="shared" si="15"/>
        <v>0</v>
      </c>
      <c r="BR69" s="25">
        <f t="shared" si="15"/>
        <v>773780.64000000013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183.9</v>
      </c>
      <c r="BW69" s="25">
        <f t="shared" si="15"/>
        <v>5190.87</v>
      </c>
      <c r="BX69" s="25">
        <f t="shared" si="15"/>
        <v>0</v>
      </c>
      <c r="BY69" s="25">
        <f t="shared" si="15"/>
        <v>2249</v>
      </c>
      <c r="BZ69" s="25">
        <f t="shared" si="15"/>
        <v>0</v>
      </c>
      <c r="CA69" s="25">
        <f t="shared" si="15"/>
        <v>-12427.09</v>
      </c>
      <c r="CB69" s="25">
        <f t="shared" si="15"/>
        <v>0</v>
      </c>
      <c r="CC69" s="25">
        <f t="shared" si="15"/>
        <v>4529435.32</v>
      </c>
      <c r="CD69" s="25">
        <f t="shared" si="15"/>
        <v>0</v>
      </c>
      <c r="CE69" s="25">
        <f t="shared" si="15"/>
        <v>15178805.380000001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956.4</v>
      </c>
      <c r="D77" s="282"/>
      <c r="E77" s="282">
        <v>2604.25</v>
      </c>
      <c r="F77" s="282"/>
      <c r="G77" s="282"/>
      <c r="H77" s="282"/>
      <c r="I77" s="282"/>
      <c r="J77" s="282">
        <v>1325.8000000000002</v>
      </c>
      <c r="K77" s="282"/>
      <c r="L77" s="282"/>
      <c r="M77" s="282"/>
      <c r="N77" s="282"/>
      <c r="O77" s="282">
        <v>804.95</v>
      </c>
      <c r="P77" s="282">
        <v>309115.7</v>
      </c>
      <c r="Q77" s="282"/>
      <c r="R77" s="282"/>
      <c r="S77" s="282">
        <v>117364.86</v>
      </c>
      <c r="T77" s="282"/>
      <c r="U77" s="282">
        <v>293508.02</v>
      </c>
      <c r="V77" s="282">
        <v>143969.89000000001</v>
      </c>
      <c r="W77" s="282">
        <v>335846.57</v>
      </c>
      <c r="X77" s="282">
        <v>448724.07999999996</v>
      </c>
      <c r="Y77" s="282">
        <v>808991.14</v>
      </c>
      <c r="Z77" s="282">
        <v>700570.99</v>
      </c>
      <c r="AA77" s="282">
        <v>126011.13</v>
      </c>
      <c r="AB77" s="282">
        <v>93160.51999999999</v>
      </c>
      <c r="AC77" s="282">
        <v>1179.53</v>
      </c>
      <c r="AD77" s="282"/>
      <c r="AE77" s="282"/>
      <c r="AF77" s="282"/>
      <c r="AG77" s="282">
        <v>8544.2000000000007</v>
      </c>
      <c r="AH77" s="282"/>
      <c r="AI77" s="282">
        <v>610.29</v>
      </c>
      <c r="AJ77" s="282">
        <v>38005.289999999994</v>
      </c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>
        <v>61685.32</v>
      </c>
      <c r="AZ77" s="282"/>
      <c r="BA77" s="282"/>
      <c r="BB77" s="282"/>
      <c r="BC77" s="282"/>
      <c r="BD77" s="282">
        <v>1482520.5199999998</v>
      </c>
      <c r="BE77" s="282">
        <v>553958.26</v>
      </c>
      <c r="BF77" s="282"/>
      <c r="BG77" s="282"/>
      <c r="BH77" s="282">
        <v>947794.59000000008</v>
      </c>
      <c r="BI77" s="282">
        <v>23632.73</v>
      </c>
      <c r="BJ77" s="282">
        <v>25235.47</v>
      </c>
      <c r="BK77" s="282">
        <v>906.72</v>
      </c>
      <c r="BL77" s="282">
        <v>3324.8</v>
      </c>
      <c r="BM77" s="282"/>
      <c r="BN77" s="282">
        <v>11984.92</v>
      </c>
      <c r="BO77" s="282"/>
      <c r="BP77" s="282">
        <v>107130.18</v>
      </c>
      <c r="BQ77" s="282"/>
      <c r="BR77" s="282">
        <v>5963.78</v>
      </c>
      <c r="BS77" s="282"/>
      <c r="BT77" s="282"/>
      <c r="BU77" s="282"/>
      <c r="BV77" s="282">
        <v>183.9</v>
      </c>
      <c r="BW77" s="282"/>
      <c r="BX77" s="282"/>
      <c r="BY77" s="282"/>
      <c r="BZ77" s="282"/>
      <c r="CA77" s="282">
        <v>1264.8800000000001</v>
      </c>
      <c r="CB77" s="282"/>
      <c r="CC77" s="282">
        <v>-5432.5</v>
      </c>
      <c r="CD77" s="282"/>
      <c r="CE77" s="25">
        <f t="shared" si="16"/>
        <v>6651447.1799999997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>
        <v>8150.75</v>
      </c>
      <c r="D83" s="273"/>
      <c r="E83" s="275">
        <v>21779.039000000001</v>
      </c>
      <c r="F83" s="275"/>
      <c r="G83" s="273"/>
      <c r="H83" s="273"/>
      <c r="I83" s="275"/>
      <c r="J83" s="275">
        <v>1471.6184000000001</v>
      </c>
      <c r="K83" s="275"/>
      <c r="L83" s="275"/>
      <c r="M83" s="273"/>
      <c r="N83" s="273"/>
      <c r="O83" s="273">
        <v>893.48260000000005</v>
      </c>
      <c r="P83" s="275">
        <v>84842.96</v>
      </c>
      <c r="Q83" s="275">
        <v>1300</v>
      </c>
      <c r="R83" s="276">
        <v>803</v>
      </c>
      <c r="S83" s="275">
        <v>-10533.43</v>
      </c>
      <c r="T83" s="273"/>
      <c r="U83" s="275">
        <v>22360.95</v>
      </c>
      <c r="V83" s="275">
        <v>14971.039999999999</v>
      </c>
      <c r="W83" s="273">
        <v>353.32</v>
      </c>
      <c r="X83" s="275">
        <v>3405.4700000000003</v>
      </c>
      <c r="Y83" s="275">
        <v>19846.53</v>
      </c>
      <c r="Z83" s="275">
        <v>17547.5</v>
      </c>
      <c r="AA83" s="275">
        <v>14498.25</v>
      </c>
      <c r="AB83" s="275">
        <v>337276.38</v>
      </c>
      <c r="AC83" s="275">
        <v>1380</v>
      </c>
      <c r="AD83" s="275"/>
      <c r="AE83" s="275">
        <v>10088.51</v>
      </c>
      <c r="AF83" s="275"/>
      <c r="AG83" s="275">
        <v>41354.51</v>
      </c>
      <c r="AH83" s="275"/>
      <c r="AI83" s="275">
        <v>1706.72</v>
      </c>
      <c r="AJ83" s="275">
        <v>733996.90000000014</v>
      </c>
      <c r="AK83" s="275">
        <v>1526.3600000000001</v>
      </c>
      <c r="AL83" s="275">
        <v>241.5</v>
      </c>
      <c r="AM83" s="275"/>
      <c r="AN83" s="275"/>
      <c r="AO83" s="273"/>
      <c r="AP83" s="275"/>
      <c r="AQ83" s="273"/>
      <c r="AR83" s="273">
        <v>254323.69999999998</v>
      </c>
      <c r="AS83" s="273"/>
      <c r="AT83" s="273"/>
      <c r="AU83" s="275"/>
      <c r="AV83" s="275">
        <v>80992.210000000006</v>
      </c>
      <c r="AW83" s="275"/>
      <c r="AX83" s="275"/>
      <c r="AY83" s="275">
        <v>63058.84</v>
      </c>
      <c r="AZ83" s="275">
        <v>813.78</v>
      </c>
      <c r="BA83" s="275"/>
      <c r="BB83" s="275">
        <v>10133.599999999999</v>
      </c>
      <c r="BC83" s="275"/>
      <c r="BD83" s="275">
        <v>318235.83999999997</v>
      </c>
      <c r="BE83" s="275">
        <v>31693.469999999998</v>
      </c>
      <c r="BF83" s="275"/>
      <c r="BG83" s="275"/>
      <c r="BH83" s="276">
        <v>13860.1</v>
      </c>
      <c r="BI83" s="275">
        <v>2016.92</v>
      </c>
      <c r="BJ83" s="275">
        <v>69263.89</v>
      </c>
      <c r="BK83" s="275">
        <v>286870.75999999995</v>
      </c>
      <c r="BL83" s="275">
        <v>827.12</v>
      </c>
      <c r="BM83" s="275"/>
      <c r="BN83" s="275">
        <v>378425.78</v>
      </c>
      <c r="BO83" s="275">
        <v>170756.41</v>
      </c>
      <c r="BP83" s="275">
        <v>220391.84000000003</v>
      </c>
      <c r="BQ83" s="275"/>
      <c r="BR83" s="275">
        <v>767816.8600000001</v>
      </c>
      <c r="BS83" s="275"/>
      <c r="BT83" s="275"/>
      <c r="BU83" s="275"/>
      <c r="BV83" s="275"/>
      <c r="BW83" s="275">
        <v>5190.87</v>
      </c>
      <c r="BX83" s="275"/>
      <c r="BY83" s="275">
        <v>2249</v>
      </c>
      <c r="BZ83" s="275"/>
      <c r="CA83" s="275">
        <v>-13691.97</v>
      </c>
      <c r="CB83" s="275"/>
      <c r="CC83" s="275">
        <v>4534867.82</v>
      </c>
      <c r="CD83" s="282"/>
      <c r="CE83" s="25">
        <f t="shared" si="16"/>
        <v>8527358.2000000011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8340844.54</v>
      </c>
      <c r="D85" s="25">
        <f t="shared" si="17"/>
        <v>0</v>
      </c>
      <c r="E85" s="25">
        <f t="shared" si="17"/>
        <v>12491380.542000001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958191.49120000005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581759.72680000006</v>
      </c>
      <c r="P85" s="25">
        <f t="shared" si="17"/>
        <v>11560985.960000001</v>
      </c>
      <c r="Q85" s="25">
        <f t="shared" si="17"/>
        <v>1003343.89</v>
      </c>
      <c r="R85" s="25">
        <f t="shared" si="17"/>
        <v>3049254.37</v>
      </c>
      <c r="S85" s="25">
        <f t="shared" si="17"/>
        <v>1274134.43</v>
      </c>
      <c r="T85" s="25">
        <f t="shared" si="17"/>
        <v>256271.81</v>
      </c>
      <c r="U85" s="25">
        <f t="shared" si="17"/>
        <v>13751476.109999999</v>
      </c>
      <c r="V85" s="25">
        <f t="shared" si="17"/>
        <v>5225064.6500000004</v>
      </c>
      <c r="W85" s="25">
        <f t="shared" si="17"/>
        <v>1723544.08</v>
      </c>
      <c r="X85" s="25">
        <f t="shared" si="17"/>
        <v>2616814.9899999998</v>
      </c>
      <c r="Y85" s="25">
        <f t="shared" si="17"/>
        <v>12977442.43</v>
      </c>
      <c r="Z85" s="25">
        <f t="shared" si="17"/>
        <v>6281490.6900000004</v>
      </c>
      <c r="AA85" s="25">
        <f t="shared" si="17"/>
        <v>654290.80000000005</v>
      </c>
      <c r="AB85" s="25">
        <f t="shared" si="17"/>
        <v>27186341.569999997</v>
      </c>
      <c r="AC85" s="25">
        <f t="shared" si="17"/>
        <v>2038514.4000000001</v>
      </c>
      <c r="AD85" s="25">
        <f t="shared" si="17"/>
        <v>0</v>
      </c>
      <c r="AE85" s="25">
        <f t="shared" si="17"/>
        <v>4623124.1599999992</v>
      </c>
      <c r="AF85" s="25">
        <f t="shared" si="17"/>
        <v>0</v>
      </c>
      <c r="AG85" s="25">
        <f t="shared" si="17"/>
        <v>14984966.970000001</v>
      </c>
      <c r="AH85" s="25">
        <f t="shared" si="17"/>
        <v>304763.75</v>
      </c>
      <c r="AI85" s="25">
        <f t="shared" ref="AI85:BN85" si="18">SUM(AI61:AI69)-AI84</f>
        <v>3530640.78</v>
      </c>
      <c r="AJ85" s="25">
        <f t="shared" si="18"/>
        <v>52201109.910000004</v>
      </c>
      <c r="AK85" s="25">
        <f t="shared" si="18"/>
        <v>614788.49</v>
      </c>
      <c r="AL85" s="25">
        <f t="shared" si="18"/>
        <v>610025.94000000006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8935286.5600000005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6219888.8400000008</v>
      </c>
      <c r="AW85" s="25">
        <f t="shared" si="18"/>
        <v>0</v>
      </c>
      <c r="AX85" s="25">
        <f t="shared" si="18"/>
        <v>155866.59000000003</v>
      </c>
      <c r="AY85" s="25">
        <f t="shared" si="18"/>
        <v>3649137.7600000002</v>
      </c>
      <c r="AZ85" s="25">
        <f t="shared" si="18"/>
        <v>257494.75</v>
      </c>
      <c r="BA85" s="25">
        <f t="shared" si="18"/>
        <v>705738.76000000013</v>
      </c>
      <c r="BB85" s="25">
        <f t="shared" si="18"/>
        <v>3204042.9500000007</v>
      </c>
      <c r="BC85" s="25">
        <f t="shared" si="18"/>
        <v>0</v>
      </c>
      <c r="BD85" s="25">
        <f t="shared" si="18"/>
        <v>4327366.17</v>
      </c>
      <c r="BE85" s="25">
        <f t="shared" si="18"/>
        <v>5530187.8899999987</v>
      </c>
      <c r="BF85" s="25">
        <f t="shared" si="18"/>
        <v>3602281.83</v>
      </c>
      <c r="BG85" s="25">
        <f t="shared" si="18"/>
        <v>0</v>
      </c>
      <c r="BH85" s="25">
        <f t="shared" si="18"/>
        <v>10715612.639999999</v>
      </c>
      <c r="BI85" s="25">
        <f t="shared" si="18"/>
        <v>1692988.7</v>
      </c>
      <c r="BJ85" s="25">
        <f t="shared" si="18"/>
        <v>2613323.9799999995</v>
      </c>
      <c r="BK85" s="25">
        <f t="shared" si="18"/>
        <v>4091016.0300000003</v>
      </c>
      <c r="BL85" s="25">
        <f t="shared" si="18"/>
        <v>4055379.35</v>
      </c>
      <c r="BM85" s="25">
        <f t="shared" si="18"/>
        <v>0</v>
      </c>
      <c r="BN85" s="25">
        <f t="shared" si="18"/>
        <v>3821981.6300000004</v>
      </c>
      <c r="BO85" s="25">
        <f t="shared" ref="BO85:CD85" si="19">SUM(BO61:BO69)-BO84</f>
        <v>553826.18999999994</v>
      </c>
      <c r="BP85" s="25">
        <f t="shared" si="19"/>
        <v>822058.83000000007</v>
      </c>
      <c r="BQ85" s="25">
        <f t="shared" si="19"/>
        <v>0</v>
      </c>
      <c r="BR85" s="25">
        <f t="shared" si="19"/>
        <v>3307613.7900000005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1061126.3400000001</v>
      </c>
      <c r="BW85" s="25">
        <f t="shared" si="19"/>
        <v>367874.47</v>
      </c>
      <c r="BX85" s="25">
        <f t="shared" si="19"/>
        <v>0</v>
      </c>
      <c r="BY85" s="25">
        <f t="shared" si="19"/>
        <v>1973195.5799999998</v>
      </c>
      <c r="BZ85" s="25">
        <f t="shared" si="19"/>
        <v>0</v>
      </c>
      <c r="CA85" s="25">
        <f t="shared" si="19"/>
        <v>879667.88</v>
      </c>
      <c r="CB85" s="25">
        <f t="shared" si="19"/>
        <v>0</v>
      </c>
      <c r="CC85" s="25">
        <f t="shared" si="19"/>
        <v>15506267.08</v>
      </c>
      <c r="CD85" s="25">
        <f t="shared" si="19"/>
        <v>0</v>
      </c>
      <c r="CE85" s="25">
        <f t="shared" si="16"/>
        <v>276889791.06999993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-5015014.34</v>
      </c>
    </row>
    <row r="87" spans="1:84" x14ac:dyDescent="0.25">
      <c r="A87" s="31" t="s">
        <v>286</v>
      </c>
      <c r="B87" s="16"/>
      <c r="C87" s="273">
        <v>-20909076</v>
      </c>
      <c r="D87" s="273"/>
      <c r="E87" s="273">
        <v>-31884596.045000002</v>
      </c>
      <c r="F87" s="273"/>
      <c r="G87" s="273"/>
      <c r="H87" s="273"/>
      <c r="I87" s="273"/>
      <c r="J87" s="273">
        <v>-2095371.46</v>
      </c>
      <c r="K87" s="273"/>
      <c r="L87" s="273"/>
      <c r="M87" s="273"/>
      <c r="N87" s="273"/>
      <c r="O87" s="273">
        <v>-1272189.8149999999</v>
      </c>
      <c r="P87" s="273">
        <v>-9460066.3200000003</v>
      </c>
      <c r="Q87" s="273">
        <v>-792008</v>
      </c>
      <c r="R87" s="273">
        <v>-1082411</v>
      </c>
      <c r="S87" s="273"/>
      <c r="T87" s="273">
        <v>-369645</v>
      </c>
      <c r="U87" s="273">
        <v>-10572141.300000001</v>
      </c>
      <c r="V87" s="273">
        <v>-1993798.79</v>
      </c>
      <c r="W87" s="273">
        <v>-1619493.54</v>
      </c>
      <c r="X87" s="273">
        <v>-8920828.1199999992</v>
      </c>
      <c r="Y87" s="273">
        <v>-2792387.35</v>
      </c>
      <c r="Z87" s="273">
        <v>-59154</v>
      </c>
      <c r="AA87" s="273">
        <v>-80820.61</v>
      </c>
      <c r="AB87" s="273">
        <v>-12438179.560000001</v>
      </c>
      <c r="AC87" s="273">
        <v>-2927628</v>
      </c>
      <c r="AD87" s="273"/>
      <c r="AE87" s="273">
        <v>-1399739.5</v>
      </c>
      <c r="AF87" s="273"/>
      <c r="AG87" s="273">
        <v>-8611979.5</v>
      </c>
      <c r="AH87" s="273"/>
      <c r="AI87" s="273">
        <v>-11056</v>
      </c>
      <c r="AJ87" s="273">
        <v>-54992.88</v>
      </c>
      <c r="AK87" s="273">
        <v>-161413.5</v>
      </c>
      <c r="AL87" s="273">
        <v>-93242</v>
      </c>
      <c r="AM87" s="273"/>
      <c r="AN87" s="273"/>
      <c r="AO87" s="273"/>
      <c r="AP87" s="273"/>
      <c r="AQ87" s="273"/>
      <c r="AR87" s="273"/>
      <c r="AS87" s="273"/>
      <c r="AT87" s="273"/>
      <c r="AU87" s="273"/>
      <c r="AV87" s="273">
        <v>-4060589.5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-123662807.79000001</v>
      </c>
    </row>
    <row r="88" spans="1:84" x14ac:dyDescent="0.25">
      <c r="A88" s="31" t="s">
        <v>287</v>
      </c>
      <c r="B88" s="16"/>
      <c r="C88" s="273">
        <v>-847087</v>
      </c>
      <c r="D88" s="273"/>
      <c r="E88" s="273">
        <v>-3907656.55</v>
      </c>
      <c r="F88" s="273"/>
      <c r="G88" s="273"/>
      <c r="H88" s="273"/>
      <c r="I88" s="273"/>
      <c r="J88" s="273">
        <v>-314277.88</v>
      </c>
      <c r="K88" s="273"/>
      <c r="L88" s="273"/>
      <c r="M88" s="273"/>
      <c r="N88" s="273"/>
      <c r="O88" s="273">
        <v>-190811.57</v>
      </c>
      <c r="P88" s="273">
        <v>-39757498.799999997</v>
      </c>
      <c r="Q88" s="273">
        <v>-2275268.5</v>
      </c>
      <c r="R88" s="273">
        <v>-4301964.5</v>
      </c>
      <c r="S88" s="273"/>
      <c r="T88" s="273">
        <v>-186886</v>
      </c>
      <c r="U88" s="273">
        <v>-42235882.100000001</v>
      </c>
      <c r="V88" s="273">
        <v>-19933099.079999998</v>
      </c>
      <c r="W88" s="273">
        <v>-16969956.079999998</v>
      </c>
      <c r="X88" s="273">
        <v>-39428978.909999996</v>
      </c>
      <c r="Y88" s="273">
        <v>-42108412.640000001</v>
      </c>
      <c r="Z88" s="273">
        <v>-15500921</v>
      </c>
      <c r="AA88" s="273">
        <v>-2418257.4500000002</v>
      </c>
      <c r="AB88" s="273">
        <v>-75174682.189999998</v>
      </c>
      <c r="AC88" s="273">
        <v>-1982658.5</v>
      </c>
      <c r="AD88" s="273"/>
      <c r="AE88" s="273">
        <v>-6788486</v>
      </c>
      <c r="AF88" s="273"/>
      <c r="AG88" s="273">
        <v>-35152738.5</v>
      </c>
      <c r="AH88" s="273"/>
      <c r="AI88" s="273">
        <v>-3377541.5</v>
      </c>
      <c r="AJ88" s="273">
        <v>-70415838.030000001</v>
      </c>
      <c r="AK88" s="273">
        <v>-1105875</v>
      </c>
      <c r="AL88" s="273">
        <v>-1258479</v>
      </c>
      <c r="AM88" s="273"/>
      <c r="AN88" s="273"/>
      <c r="AO88" s="273"/>
      <c r="AP88" s="273"/>
      <c r="AQ88" s="273"/>
      <c r="AR88" s="273">
        <v>-7227595.1399999997</v>
      </c>
      <c r="AS88" s="273"/>
      <c r="AT88" s="273"/>
      <c r="AU88" s="273"/>
      <c r="AV88" s="273">
        <v>-381386.75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-433242238.66999996</v>
      </c>
    </row>
    <row r="89" spans="1:84" x14ac:dyDescent="0.25">
      <c r="A89" s="21" t="s">
        <v>288</v>
      </c>
      <c r="B89" s="16"/>
      <c r="C89" s="25">
        <f t="shared" ref="C89:AV89" si="21">C87+C88</f>
        <v>-21756163</v>
      </c>
      <c r="D89" s="25">
        <f t="shared" si="21"/>
        <v>0</v>
      </c>
      <c r="E89" s="25">
        <f t="shared" si="21"/>
        <v>-35792252.594999999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-2409649.34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-1463001.385</v>
      </c>
      <c r="P89" s="25">
        <f t="shared" si="21"/>
        <v>-49217565.119999997</v>
      </c>
      <c r="Q89" s="25">
        <f t="shared" si="21"/>
        <v>-3067276.5</v>
      </c>
      <c r="R89" s="25">
        <f t="shared" si="21"/>
        <v>-5384375.5</v>
      </c>
      <c r="S89" s="25">
        <f t="shared" si="21"/>
        <v>0</v>
      </c>
      <c r="T89" s="25">
        <f t="shared" si="21"/>
        <v>-556531</v>
      </c>
      <c r="U89" s="25">
        <f t="shared" si="21"/>
        <v>-52808023.400000006</v>
      </c>
      <c r="V89" s="25">
        <f t="shared" si="21"/>
        <v>-21926897.869999997</v>
      </c>
      <c r="W89" s="25">
        <f t="shared" si="21"/>
        <v>-18589449.619999997</v>
      </c>
      <c r="X89" s="25">
        <f t="shared" si="21"/>
        <v>-48349807.029999994</v>
      </c>
      <c r="Y89" s="25">
        <f t="shared" si="21"/>
        <v>-44900799.990000002</v>
      </c>
      <c r="Z89" s="25">
        <f t="shared" si="21"/>
        <v>-15560075</v>
      </c>
      <c r="AA89" s="25">
        <f t="shared" si="21"/>
        <v>-2499078.06</v>
      </c>
      <c r="AB89" s="25">
        <f t="shared" si="21"/>
        <v>-87612861.75</v>
      </c>
      <c r="AC89" s="25">
        <f t="shared" si="21"/>
        <v>-4910286.5</v>
      </c>
      <c r="AD89" s="25">
        <f t="shared" si="21"/>
        <v>0</v>
      </c>
      <c r="AE89" s="25">
        <f t="shared" si="21"/>
        <v>-8188225.5</v>
      </c>
      <c r="AF89" s="25">
        <f t="shared" si="21"/>
        <v>0</v>
      </c>
      <c r="AG89" s="25">
        <f t="shared" si="21"/>
        <v>-43764718</v>
      </c>
      <c r="AH89" s="25">
        <f t="shared" si="21"/>
        <v>0</v>
      </c>
      <c r="AI89" s="25">
        <f t="shared" si="21"/>
        <v>-3388597.5</v>
      </c>
      <c r="AJ89" s="25">
        <f t="shared" si="21"/>
        <v>-70470830.909999996</v>
      </c>
      <c r="AK89" s="25">
        <f t="shared" si="21"/>
        <v>-1267288.5</v>
      </c>
      <c r="AL89" s="25">
        <f t="shared" si="21"/>
        <v>-1351721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-7227595.1399999997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-4441976.25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-556905046.46000004</v>
      </c>
    </row>
    <row r="90" spans="1:84" x14ac:dyDescent="0.25">
      <c r="A90" s="31" t="s">
        <v>289</v>
      </c>
      <c r="B90" s="25"/>
      <c r="C90" s="273">
        <v>6300.62</v>
      </c>
      <c r="D90" s="273"/>
      <c r="E90" s="273">
        <v>16024.353999999999</v>
      </c>
      <c r="F90" s="273"/>
      <c r="G90" s="273"/>
      <c r="H90" s="273"/>
      <c r="I90" s="273"/>
      <c r="J90" s="273">
        <v>1838.2224000000001</v>
      </c>
      <c r="K90" s="273"/>
      <c r="L90" s="273"/>
      <c r="M90" s="273"/>
      <c r="N90" s="273"/>
      <c r="O90" s="273">
        <v>1116.0636000000002</v>
      </c>
      <c r="P90" s="273">
        <v>11700.3</v>
      </c>
      <c r="Q90" s="273">
        <v>1720.47</v>
      </c>
      <c r="R90" s="273">
        <v>500.56</v>
      </c>
      <c r="S90" s="273">
        <v>3093.06</v>
      </c>
      <c r="T90" s="273"/>
      <c r="U90" s="273">
        <v>8720.2549999999992</v>
      </c>
      <c r="V90" s="273">
        <v>9062.01</v>
      </c>
      <c r="W90" s="273">
        <v>1197.6600000000001</v>
      </c>
      <c r="X90" s="273">
        <v>1261.94</v>
      </c>
      <c r="Y90" s="273">
        <v>19505.235000000001</v>
      </c>
      <c r="Z90" s="273">
        <v>6046.97</v>
      </c>
      <c r="AA90" s="273">
        <v>599.78</v>
      </c>
      <c r="AB90" s="273">
        <v>3198.71</v>
      </c>
      <c r="AC90" s="273">
        <v>2844.88</v>
      </c>
      <c r="AD90" s="273"/>
      <c r="AE90" s="273">
        <v>9733.880000000001</v>
      </c>
      <c r="AF90" s="273"/>
      <c r="AG90" s="273">
        <v>5746.36</v>
      </c>
      <c r="AH90" s="273">
        <v>97.77</v>
      </c>
      <c r="AI90" s="273">
        <v>5193.58</v>
      </c>
      <c r="AJ90" s="273">
        <v>53786.94</v>
      </c>
      <c r="AK90" s="273"/>
      <c r="AL90" s="273"/>
      <c r="AM90" s="273"/>
      <c r="AN90" s="273"/>
      <c r="AO90" s="273"/>
      <c r="AP90" s="273"/>
      <c r="AQ90" s="273"/>
      <c r="AR90" s="273">
        <v>4731.8499999999995</v>
      </c>
      <c r="AS90" s="273"/>
      <c r="AT90" s="273"/>
      <c r="AU90" s="273"/>
      <c r="AV90" s="273">
        <v>2409.09</v>
      </c>
      <c r="AW90" s="273"/>
      <c r="AX90" s="273">
        <v>1020.73</v>
      </c>
      <c r="AY90" s="273">
        <v>6739.93</v>
      </c>
      <c r="AZ90" s="273">
        <v>1129.03</v>
      </c>
      <c r="BA90" s="273">
        <v>3169.97</v>
      </c>
      <c r="BB90" s="273">
        <v>751.78</v>
      </c>
      <c r="BC90" s="273"/>
      <c r="BD90" s="273">
        <v>10922.31</v>
      </c>
      <c r="BE90" s="273">
        <v>27392.840000000007</v>
      </c>
      <c r="BF90" s="273">
        <v>2050.0500000000002</v>
      </c>
      <c r="BG90" s="273"/>
      <c r="BH90" s="273">
        <v>14715.51</v>
      </c>
      <c r="BI90" s="273">
        <v>4589.9799999999996</v>
      </c>
      <c r="BJ90" s="273">
        <v>1841.2</v>
      </c>
      <c r="BK90" s="273">
        <v>4617.0499999999993</v>
      </c>
      <c r="BL90" s="273">
        <v>5480.68</v>
      </c>
      <c r="BM90" s="273"/>
      <c r="BN90" s="273">
        <v>1916.8799999999999</v>
      </c>
      <c r="BO90" s="273">
        <v>866.66</v>
      </c>
      <c r="BP90" s="273">
        <v>1590.75</v>
      </c>
      <c r="BQ90" s="273"/>
      <c r="BR90" s="273">
        <v>2959.6899999999996</v>
      </c>
      <c r="BS90" s="273"/>
      <c r="BT90" s="273"/>
      <c r="BU90" s="273"/>
      <c r="BV90" s="273">
        <v>10331.67</v>
      </c>
      <c r="BW90" s="273">
        <v>331.03</v>
      </c>
      <c r="BX90" s="273"/>
      <c r="BY90" s="273">
        <v>807.15</v>
      </c>
      <c r="BZ90" s="273"/>
      <c r="CA90" s="273">
        <v>5331.35</v>
      </c>
      <c r="CB90" s="273"/>
      <c r="CC90" s="273">
        <v>170390.33999999994</v>
      </c>
      <c r="CD90" s="224" t="s">
        <v>247</v>
      </c>
      <c r="CE90" s="25">
        <f t="shared" si="20"/>
        <v>455377.1399999999</v>
      </c>
      <c r="CF90" s="25">
        <f>BE59-CE90</f>
        <v>-0.13999999989755452</v>
      </c>
    </row>
    <row r="91" spans="1:84" x14ac:dyDescent="0.25">
      <c r="A91" s="21" t="s">
        <v>290</v>
      </c>
      <c r="B91" s="16"/>
      <c r="C91" s="273">
        <v>11620</v>
      </c>
      <c r="D91" s="273"/>
      <c r="E91" s="273">
        <v>38338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49958</v>
      </c>
      <c r="CF91" s="25">
        <f>AY59-CE91</f>
        <v>-49958</v>
      </c>
    </row>
    <row r="92" spans="1:84" x14ac:dyDescent="0.25">
      <c r="A92" s="21" t="s">
        <v>291</v>
      </c>
      <c r="B92" s="16"/>
      <c r="C92" s="273">
        <v>1481.9290135130336</v>
      </c>
      <c r="D92" s="273"/>
      <c r="E92" s="273">
        <v>3768.9870386412194</v>
      </c>
      <c r="F92" s="273"/>
      <c r="G92" s="273"/>
      <c r="H92" s="273"/>
      <c r="I92" s="273"/>
      <c r="J92" s="273">
        <v>432.35667408121168</v>
      </c>
      <c r="K92" s="273"/>
      <c r="L92" s="273"/>
      <c r="M92" s="273"/>
      <c r="N92" s="273"/>
      <c r="O92" s="273">
        <v>262.50226640644996</v>
      </c>
      <c r="P92" s="273">
        <v>1844.4602064715541</v>
      </c>
      <c r="Q92" s="273">
        <v>404.66087621198687</v>
      </c>
      <c r="R92" s="273">
        <v>117.73355431752493</v>
      </c>
      <c r="S92" s="273">
        <v>727.49909604715458</v>
      </c>
      <c r="T92" s="273"/>
      <c r="U92" s="273">
        <v>1968.624229414301</v>
      </c>
      <c r="V92" s="273">
        <v>2131.4181048444825</v>
      </c>
      <c r="W92" s="273">
        <v>281.69404000305047</v>
      </c>
      <c r="X92" s="273">
        <v>296.81293258641807</v>
      </c>
      <c r="Y92" s="273">
        <v>4098.6240560652914</v>
      </c>
      <c r="Z92" s="273">
        <v>1422.2695999509426</v>
      </c>
      <c r="AA92" s="273">
        <v>141.07046349801243</v>
      </c>
      <c r="AB92" s="273">
        <v>752.34836489333998</v>
      </c>
      <c r="AC92" s="273">
        <v>669.12624661746918</v>
      </c>
      <c r="AD92" s="273"/>
      <c r="AE92" s="273">
        <v>2289.4444016706684</v>
      </c>
      <c r="AF92" s="273"/>
      <c r="AG92" s="273">
        <v>1351.565021551967</v>
      </c>
      <c r="AH92" s="273">
        <v>22.995863843743834</v>
      </c>
      <c r="AI92" s="273">
        <v>1221.5491310380598</v>
      </c>
      <c r="AJ92" s="273">
        <v>8751.928951884096</v>
      </c>
      <c r="AK92" s="273"/>
      <c r="AL92" s="273"/>
      <c r="AM92" s="273"/>
      <c r="AN92" s="273"/>
      <c r="AO92" s="273"/>
      <c r="AP92" s="273"/>
      <c r="AQ92" s="273"/>
      <c r="AR92" s="273">
        <v>664.78673871200658</v>
      </c>
      <c r="AS92" s="273"/>
      <c r="AT92" s="273"/>
      <c r="AU92" s="273"/>
      <c r="AV92" s="273">
        <v>260.78208076865064</v>
      </c>
      <c r="AW92" s="273"/>
      <c r="AX92" s="264" t="s">
        <v>247</v>
      </c>
      <c r="AY92" s="264" t="s">
        <v>247</v>
      </c>
      <c r="AZ92" s="24" t="s">
        <v>247</v>
      </c>
      <c r="BA92" s="273">
        <v>745.58861111539977</v>
      </c>
      <c r="BB92" s="273">
        <v>176.82142293596951</v>
      </c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3313.231926096697</v>
      </c>
      <c r="BI92" s="273">
        <v>45603.147686912351</v>
      </c>
      <c r="BJ92" s="24" t="s">
        <v>247</v>
      </c>
      <c r="BK92" s="273"/>
      <c r="BL92" s="273">
        <v>1164.0347750422463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2132.7493576761854</v>
      </c>
      <c r="BW92" s="273">
        <v>77.85947436017716</v>
      </c>
      <c r="BX92" s="273"/>
      <c r="BY92" s="273">
        <v>189.84465072596745</v>
      </c>
      <c r="BZ92" s="273"/>
      <c r="CA92" s="273">
        <v>1253.9531421023187</v>
      </c>
      <c r="CB92" s="273"/>
      <c r="CC92" s="24" t="s">
        <v>247</v>
      </c>
      <c r="CD92" s="24" t="s">
        <v>247</v>
      </c>
      <c r="CE92" s="25">
        <f t="shared" si="20"/>
        <v>90022.399999999951</v>
      </c>
      <c r="CF92" s="16"/>
    </row>
    <row r="93" spans="1:84" x14ac:dyDescent="0.25">
      <c r="A93" s="21" t="s">
        <v>292</v>
      </c>
      <c r="B93" s="16"/>
      <c r="C93" s="273">
        <v>108357.95999999999</v>
      </c>
      <c r="D93" s="273"/>
      <c r="E93" s="273">
        <v>170515.62</v>
      </c>
      <c r="F93" s="273"/>
      <c r="G93" s="273"/>
      <c r="H93" s="273"/>
      <c r="I93" s="273"/>
      <c r="J93" s="273">
        <v>8775.81</v>
      </c>
      <c r="K93" s="273"/>
      <c r="L93" s="273"/>
      <c r="M93" s="273"/>
      <c r="N93" s="273"/>
      <c r="O93" s="273">
        <v>41817.599999999999</v>
      </c>
      <c r="P93" s="273">
        <v>129582.58</v>
      </c>
      <c r="Q93" s="273">
        <v>19914.419999999998</v>
      </c>
      <c r="R93" s="273"/>
      <c r="S93" s="273">
        <v>11707.56</v>
      </c>
      <c r="T93" s="273"/>
      <c r="U93" s="273">
        <v>1044.43</v>
      </c>
      <c r="V93" s="273"/>
      <c r="W93" s="273"/>
      <c r="X93" s="273"/>
      <c r="Y93" s="273">
        <v>137238</v>
      </c>
      <c r="Z93" s="273">
        <v>16268.5</v>
      </c>
      <c r="AA93" s="273"/>
      <c r="AB93" s="273">
        <v>388.5</v>
      </c>
      <c r="AC93" s="273"/>
      <c r="AD93" s="273"/>
      <c r="AE93" s="273">
        <v>17155</v>
      </c>
      <c r="AF93" s="273"/>
      <c r="AG93" s="273">
        <v>251304.07</v>
      </c>
      <c r="AH93" s="273"/>
      <c r="AI93" s="273">
        <v>75608.11</v>
      </c>
      <c r="AJ93" s="273">
        <v>48232.85</v>
      </c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>
        <v>19640.75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>
        <v>80851.520000000004</v>
      </c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1138403.28</v>
      </c>
      <c r="CF93" s="25">
        <f>BA59</f>
        <v>0</v>
      </c>
    </row>
    <row r="94" spans="1:84" x14ac:dyDescent="0.25">
      <c r="A94" s="21" t="s">
        <v>293</v>
      </c>
      <c r="B94" s="16"/>
      <c r="C94" s="277">
        <v>50.458009615384661</v>
      </c>
      <c r="D94" s="277"/>
      <c r="E94" s="277">
        <v>69.069227704327758</v>
      </c>
      <c r="F94" s="277"/>
      <c r="G94" s="277"/>
      <c r="H94" s="277"/>
      <c r="I94" s="277"/>
      <c r="J94" s="277">
        <v>7.1040977403846801</v>
      </c>
      <c r="K94" s="277"/>
      <c r="L94" s="277"/>
      <c r="M94" s="277"/>
      <c r="N94" s="277"/>
      <c r="O94" s="277">
        <v>4.31320219951927</v>
      </c>
      <c r="P94" s="274">
        <v>19.869711538461605</v>
      </c>
      <c r="Q94" s="274">
        <v>7.666634615384619</v>
      </c>
      <c r="R94" s="274">
        <v>0.80012019230769238</v>
      </c>
      <c r="S94" s="278"/>
      <c r="T94" s="278"/>
      <c r="U94" s="279"/>
      <c r="V94" s="274">
        <v>3.8537067307692308</v>
      </c>
      <c r="W94" s="274"/>
      <c r="X94" s="274"/>
      <c r="Y94" s="274">
        <v>5.1423701923076939</v>
      </c>
      <c r="Z94" s="274"/>
      <c r="AA94" s="274"/>
      <c r="AB94" s="278"/>
      <c r="AC94" s="274"/>
      <c r="AD94" s="274"/>
      <c r="AE94" s="274"/>
      <c r="AF94" s="274"/>
      <c r="AG94" s="274">
        <v>55.175807211538732</v>
      </c>
      <c r="AH94" s="274"/>
      <c r="AI94" s="274">
        <v>22.460533653846227</v>
      </c>
      <c r="AJ94" s="274">
        <v>52.220889423077011</v>
      </c>
      <c r="AK94" s="274"/>
      <c r="AL94" s="274"/>
      <c r="AM94" s="274"/>
      <c r="AN94" s="274"/>
      <c r="AO94" s="274"/>
      <c r="AP94" s="274"/>
      <c r="AQ94" s="274"/>
      <c r="AR94" s="274">
        <v>23.371197115384756</v>
      </c>
      <c r="AS94" s="274"/>
      <c r="AT94" s="274"/>
      <c r="AU94" s="274"/>
      <c r="AV94" s="278">
        <v>6.43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327.93550793269395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98362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1366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1367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1368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>
        <v>3604177000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>
        <v>3604177445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28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321</v>
      </c>
      <c r="B115" s="35" t="s">
        <v>299</v>
      </c>
      <c r="C115" s="292"/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/>
      <c r="D120" s="16"/>
      <c r="E120" s="16"/>
    </row>
    <row r="121" spans="1:5" x14ac:dyDescent="0.25">
      <c r="A121" s="16" t="s">
        <v>326</v>
      </c>
      <c r="B121" s="35" t="s">
        <v>299</v>
      </c>
      <c r="C121" s="292"/>
      <c r="D121" s="16"/>
      <c r="E121" s="16"/>
    </row>
    <row r="122" spans="1:5" x14ac:dyDescent="0.25">
      <c r="A122" s="16" t="s">
        <v>327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4">
        <v>3795</v>
      </c>
      <c r="D127" s="295">
        <v>14241</v>
      </c>
      <c r="E127" s="16"/>
    </row>
    <row r="128" spans="1:5" x14ac:dyDescent="0.25">
      <c r="A128" s="16" t="s">
        <v>332</v>
      </c>
      <c r="B128" s="35" t="s">
        <v>299</v>
      </c>
      <c r="C128" s="294"/>
      <c r="D128" s="295"/>
      <c r="E128" s="16"/>
    </row>
    <row r="129" spans="1:5" x14ac:dyDescent="0.25">
      <c r="A129" s="16" t="s">
        <v>333</v>
      </c>
      <c r="B129" s="35" t="s">
        <v>299</v>
      </c>
      <c r="C129" s="292"/>
      <c r="D129" s="295"/>
      <c r="E129" s="16"/>
    </row>
    <row r="130" spans="1:5" x14ac:dyDescent="0.25">
      <c r="A130" s="16" t="s">
        <v>334</v>
      </c>
      <c r="B130" s="35" t="s">
        <v>299</v>
      </c>
      <c r="C130" s="292">
        <v>380</v>
      </c>
      <c r="D130" s="295">
        <v>705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10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>
        <v>9</v>
      </c>
      <c r="D133" s="16"/>
      <c r="E133" s="16"/>
    </row>
    <row r="134" spans="1:5" x14ac:dyDescent="0.25">
      <c r="A134" s="16" t="s">
        <v>338</v>
      </c>
      <c r="B134" s="35" t="s">
        <v>299</v>
      </c>
      <c r="C134" s="296">
        <v>39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9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342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343</v>
      </c>
      <c r="B140" s="35"/>
      <c r="C140" s="292">
        <v>0</v>
      </c>
      <c r="D140" s="16"/>
      <c r="E140" s="16"/>
    </row>
    <row r="141" spans="1:5" x14ac:dyDescent="0.25">
      <c r="A141" s="16" t="s">
        <v>333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344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f>SUM(C132:C142)</f>
        <v>67</v>
      </c>
    </row>
    <row r="144" spans="1:5" x14ac:dyDescent="0.25">
      <c r="A144" s="16" t="s">
        <v>346</v>
      </c>
      <c r="B144" s="35" t="s">
        <v>299</v>
      </c>
      <c r="C144" s="294">
        <v>126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11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2457</v>
      </c>
      <c r="C154" s="295">
        <v>611</v>
      </c>
      <c r="D154" s="295">
        <v>727</v>
      </c>
      <c r="E154" s="25">
        <f>SUM(B154:D154)</f>
        <v>3795</v>
      </c>
    </row>
    <row r="155" spans="1:6" x14ac:dyDescent="0.25">
      <c r="A155" s="16" t="s">
        <v>241</v>
      </c>
      <c r="B155" s="295">
        <v>10433</v>
      </c>
      <c r="C155" s="295">
        <v>1695</v>
      </c>
      <c r="D155" s="295">
        <v>2113</v>
      </c>
      <c r="E155" s="25">
        <f>SUM(B155:D155)</f>
        <v>14241</v>
      </c>
    </row>
    <row r="156" spans="1:6" x14ac:dyDescent="0.25">
      <c r="A156" s="16" t="s">
        <v>353</v>
      </c>
      <c r="B156" s="295">
        <v>298712.48</v>
      </c>
      <c r="C156" s="295">
        <v>65668.639999999999</v>
      </c>
      <c r="D156" s="295">
        <v>142417.88</v>
      </c>
      <c r="E156" s="25">
        <f>SUM(B156:D156)</f>
        <v>506799</v>
      </c>
    </row>
    <row r="157" spans="1:6" x14ac:dyDescent="0.25">
      <c r="A157" s="16" t="s">
        <v>286</v>
      </c>
      <c r="B157" s="295">
        <v>84831774.670000002</v>
      </c>
      <c r="C157" s="295">
        <v>18059364.460000001</v>
      </c>
      <c r="D157" s="295">
        <v>20771668.66</v>
      </c>
      <c r="E157" s="25">
        <f>SUM(B157:D157)</f>
        <v>123662807.78999999</v>
      </c>
      <c r="F157" s="14"/>
    </row>
    <row r="158" spans="1:6" x14ac:dyDescent="0.25">
      <c r="A158" s="16" t="s">
        <v>287</v>
      </c>
      <c r="B158" s="295">
        <v>255357375.43000001</v>
      </c>
      <c r="C158" s="295">
        <v>56137503.149999999</v>
      </c>
      <c r="D158" s="295">
        <v>121747360.09</v>
      </c>
      <c r="E158" s="25">
        <f>SUM(B158:D158)</f>
        <v>433242238.66999996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353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353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9386124.2300000023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1679602.66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20494960.40000001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59016.159999999989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5480220.870000001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241078.04999999996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274519.12999999995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37615521.500000015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23526.5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31100.37999999999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54626.87999999999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3227185.32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3227185.32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59394.21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1694136.8800000004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1753531.0900000003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/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2071729.14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2071729.14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2">
        <v>11769660.189999999</v>
      </c>
      <c r="C211" s="292">
        <v>0</v>
      </c>
      <c r="D211" s="295">
        <v>0</v>
      </c>
      <c r="E211" s="25">
        <f t="shared" ref="E211:E219" si="22">SUM(B211:C211)-D211</f>
        <v>11769660.189999999</v>
      </c>
    </row>
    <row r="212" spans="1:5" x14ac:dyDescent="0.25">
      <c r="A212" s="16" t="s">
        <v>388</v>
      </c>
      <c r="B212" s="292">
        <v>9579559.4900000002</v>
      </c>
      <c r="C212" s="292">
        <v>0</v>
      </c>
      <c r="D212" s="295">
        <v>0</v>
      </c>
      <c r="E212" s="25">
        <f t="shared" si="22"/>
        <v>9579559.4900000002</v>
      </c>
    </row>
    <row r="213" spans="1:5" x14ac:dyDescent="0.25">
      <c r="A213" s="16" t="s">
        <v>389</v>
      </c>
      <c r="B213" s="292">
        <v>134044312.77000001</v>
      </c>
      <c r="C213" s="292">
        <v>1206685.5099999998</v>
      </c>
      <c r="D213" s="295"/>
      <c r="E213" s="25">
        <f t="shared" si="22"/>
        <v>135250998.28</v>
      </c>
    </row>
    <row r="214" spans="1:5" x14ac:dyDescent="0.25">
      <c r="A214" s="16" t="s">
        <v>391</v>
      </c>
      <c r="B214" s="292">
        <v>0</v>
      </c>
      <c r="C214" s="292"/>
      <c r="D214" s="295"/>
      <c r="E214" s="25">
        <f t="shared" si="22"/>
        <v>0</v>
      </c>
    </row>
    <row r="215" spans="1:5" x14ac:dyDescent="0.25">
      <c r="A215" s="16" t="s">
        <v>392</v>
      </c>
      <c r="B215" s="292">
        <v>36827287.25</v>
      </c>
      <c r="C215" s="292">
        <v>71518.73</v>
      </c>
      <c r="D215" s="295"/>
      <c r="E215" s="25">
        <f t="shared" si="22"/>
        <v>36898805.979999997</v>
      </c>
    </row>
    <row r="216" spans="1:5" x14ac:dyDescent="0.25">
      <c r="A216" s="16" t="s">
        <v>393</v>
      </c>
      <c r="B216" s="292">
        <v>71367078.670000002</v>
      </c>
      <c r="C216" s="292">
        <v>7383803.8499999996</v>
      </c>
      <c r="D216" s="295">
        <v>1112514.1499999999</v>
      </c>
      <c r="E216" s="25">
        <f t="shared" si="22"/>
        <v>77638368.36999999</v>
      </c>
    </row>
    <row r="217" spans="1:5" x14ac:dyDescent="0.25">
      <c r="A217" s="16" t="s">
        <v>394</v>
      </c>
      <c r="B217" s="292">
        <v>2522726.4900000002</v>
      </c>
      <c r="C217" s="292">
        <v>3249.86</v>
      </c>
      <c r="D217" s="295"/>
      <c r="E217" s="25">
        <f t="shared" si="22"/>
        <v>2525976.35</v>
      </c>
    </row>
    <row r="218" spans="1:5" x14ac:dyDescent="0.25">
      <c r="A218" s="16" t="s">
        <v>395</v>
      </c>
      <c r="B218" s="292">
        <v>362736.46</v>
      </c>
      <c r="C218" s="292"/>
      <c r="D218" s="295"/>
      <c r="E218" s="25">
        <f t="shared" si="22"/>
        <v>362736.46</v>
      </c>
    </row>
    <row r="219" spans="1:5" x14ac:dyDescent="0.25">
      <c r="A219" s="16" t="s">
        <v>396</v>
      </c>
      <c r="B219" s="292">
        <v>8133053.46</v>
      </c>
      <c r="C219" s="292">
        <v>1898647.8</v>
      </c>
      <c r="D219" s="295" t="s">
        <v>390</v>
      </c>
      <c r="E219" s="25">
        <f t="shared" si="22"/>
        <v>10031701.26</v>
      </c>
    </row>
    <row r="220" spans="1:5" x14ac:dyDescent="0.25">
      <c r="A220" s="16" t="s">
        <v>229</v>
      </c>
      <c r="B220" s="25">
        <f>SUM(B211:B219)</f>
        <v>274606414.78000003</v>
      </c>
      <c r="C220" s="225">
        <f>SUM(C211:C219)</f>
        <v>10563905.75</v>
      </c>
      <c r="D220" s="25">
        <f>SUM(D211:D219)</f>
        <v>1112514.1499999999</v>
      </c>
      <c r="E220" s="25">
        <f>SUM(E211:E219)</f>
        <v>284057806.38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2">
        <v>5816303.1100000003</v>
      </c>
      <c r="C225" s="292">
        <v>506057.24</v>
      </c>
      <c r="D225" s="295"/>
      <c r="E225" s="25">
        <f t="shared" ref="E225:E232" si="23">SUM(B225:C225)-D225</f>
        <v>6322360.3500000006</v>
      </c>
    </row>
    <row r="226" spans="1:6" x14ac:dyDescent="0.25">
      <c r="A226" s="16" t="s">
        <v>389</v>
      </c>
      <c r="B226" s="292">
        <v>70896349.629999995</v>
      </c>
      <c r="C226" s="292">
        <v>4115152</v>
      </c>
      <c r="D226" s="295"/>
      <c r="E226" s="25">
        <f t="shared" si="23"/>
        <v>75011501.629999995</v>
      </c>
    </row>
    <row r="227" spans="1:6" x14ac:dyDescent="0.25">
      <c r="A227" s="16" t="s">
        <v>391</v>
      </c>
      <c r="B227" s="292">
        <v>0</v>
      </c>
      <c r="C227" s="292"/>
      <c r="D227" s="295"/>
      <c r="E227" s="25">
        <f t="shared" si="23"/>
        <v>0</v>
      </c>
    </row>
    <row r="228" spans="1:6" x14ac:dyDescent="0.25">
      <c r="A228" s="16" t="s">
        <v>392</v>
      </c>
      <c r="B228" s="292">
        <v>25307379.260000002</v>
      </c>
      <c r="C228" s="292">
        <v>1243023.18</v>
      </c>
      <c r="D228" s="295"/>
      <c r="E228" s="25">
        <f t="shared" si="23"/>
        <v>26550402.440000001</v>
      </c>
    </row>
    <row r="229" spans="1:6" x14ac:dyDescent="0.25">
      <c r="A229" s="16" t="s">
        <v>393</v>
      </c>
      <c r="B229" s="292">
        <v>51547302.539999999</v>
      </c>
      <c r="C229" s="292">
        <v>4818012.76</v>
      </c>
      <c r="D229" s="295">
        <v>1111631.18</v>
      </c>
      <c r="E229" s="25">
        <f t="shared" si="23"/>
        <v>55253684.119999997</v>
      </c>
    </row>
    <row r="230" spans="1:6" x14ac:dyDescent="0.25">
      <c r="A230" s="16" t="s">
        <v>394</v>
      </c>
      <c r="B230" s="292">
        <v>2112349.4700000002</v>
      </c>
      <c r="C230" s="292">
        <v>167122.23999999999</v>
      </c>
      <c r="D230" s="295"/>
      <c r="E230" s="25">
        <f t="shared" si="23"/>
        <v>2279471.71</v>
      </c>
    </row>
    <row r="231" spans="1:6" x14ac:dyDescent="0.25">
      <c r="A231" s="16" t="s">
        <v>395</v>
      </c>
      <c r="B231" s="292">
        <v>307367.44</v>
      </c>
      <c r="C231" s="292">
        <v>31930.39</v>
      </c>
      <c r="D231" s="295"/>
      <c r="E231" s="25">
        <f t="shared" si="23"/>
        <v>339297.83</v>
      </c>
    </row>
    <row r="232" spans="1:6" x14ac:dyDescent="0.25">
      <c r="A232" s="16" t="s">
        <v>396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155987051.44999999</v>
      </c>
      <c r="C233" s="225">
        <f>SUM(C224:C232)</f>
        <v>10881297.810000001</v>
      </c>
      <c r="D233" s="25">
        <f>SUM(D224:D232)</f>
        <v>1111631.18</v>
      </c>
      <c r="E233" s="25">
        <f>SUM(E224:E232)</f>
        <v>165756718.08000001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118301088.29999998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0" t="s">
        <v>399</v>
      </c>
      <c r="C236" s="340"/>
      <c r="D236" s="30"/>
      <c r="E236" s="30"/>
    </row>
    <row r="237" spans="1:6" x14ac:dyDescent="0.25">
      <c r="A237" s="43" t="s">
        <v>399</v>
      </c>
      <c r="B237" s="30"/>
      <c r="C237" s="292">
        <v>6176585.3399999999</v>
      </c>
      <c r="D237" s="32">
        <f>C237</f>
        <v>6176585.3399999999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218167293.91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32197014.399999999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1836441.27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26574345.259999998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11260641.789999999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1625.4099999999999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290037362.04000008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2408007.4766526571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1480307.5233473429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3888315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526809.44999999995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/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526809.44999999995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300629071.83000004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3882019.93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44563.19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63736334.159999996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30016172.34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1141757.95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2008432.4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5761939.1399999997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46558874.429999992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17396539.41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17396539.41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11769660.189999999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9579559.4900000002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135613734.74000001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36898805.979999997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80164344.719999999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10031701.26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284057806.38</v>
      </c>
      <c r="E291" s="16"/>
    </row>
    <row r="292" spans="1:5" x14ac:dyDescent="0.25">
      <c r="A292" s="16" t="s">
        <v>438</v>
      </c>
      <c r="B292" s="35" t="s">
        <v>299</v>
      </c>
      <c r="C292" s="292">
        <v>165756717.97999999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118301088.40000001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/>
      <c r="D295" s="16"/>
      <c r="E295" s="16"/>
    </row>
    <row r="296" spans="1:5" x14ac:dyDescent="0.25">
      <c r="A296" s="16" t="s">
        <v>442</v>
      </c>
      <c r="B296" s="35" t="s">
        <v>299</v>
      </c>
      <c r="C296" s="292"/>
      <c r="D296" s="16"/>
      <c r="E296" s="16"/>
    </row>
    <row r="297" spans="1:5" x14ac:dyDescent="0.25">
      <c r="A297" s="16" t="s">
        <v>443</v>
      </c>
      <c r="B297" s="35" t="s">
        <v>299</v>
      </c>
      <c r="C297" s="292"/>
      <c r="D297" s="16"/>
      <c r="E297" s="16"/>
    </row>
    <row r="298" spans="1:5" x14ac:dyDescent="0.25">
      <c r="A298" s="16" t="s">
        <v>431</v>
      </c>
      <c r="B298" s="35" t="s">
        <v>299</v>
      </c>
      <c r="C298" s="292"/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6334202.5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/>
      <c r="D303" s="16"/>
      <c r="E303" s="16"/>
    </row>
    <row r="304" spans="1:5" x14ac:dyDescent="0.25">
      <c r="A304" s="16" t="s">
        <v>448</v>
      </c>
      <c r="B304" s="35" t="s">
        <v>299</v>
      </c>
      <c r="C304" s="292"/>
      <c r="D304" s="16"/>
      <c r="E304" s="16"/>
    </row>
    <row r="305" spans="1:6" x14ac:dyDescent="0.25">
      <c r="A305" s="16" t="s">
        <v>449</v>
      </c>
      <c r="B305" s="35" t="s">
        <v>299</v>
      </c>
      <c r="C305" s="292"/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6334202.5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188590704.74000001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188590704.74000001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28731960.800000001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10486447.390000001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327132.17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-30201.18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2816061.89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2252026.11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44583427.18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44278782.560000002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3318315.03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47597097.590000004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2252026.11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45345071.480000004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98662206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/>
      <c r="D345" s="16"/>
      <c r="E345" s="16"/>
    </row>
    <row r="346" spans="1:5" x14ac:dyDescent="0.25">
      <c r="A346" s="16" t="s">
        <v>483</v>
      </c>
      <c r="B346" s="35" t="s">
        <v>299</v>
      </c>
      <c r="C346" s="293"/>
      <c r="D346" s="16"/>
      <c r="E346" s="16"/>
    </row>
    <row r="347" spans="1:5" x14ac:dyDescent="0.25">
      <c r="A347" s="16" t="s">
        <v>484</v>
      </c>
      <c r="B347" s="35" t="s">
        <v>299</v>
      </c>
      <c r="C347" s="293"/>
      <c r="D347" s="16"/>
      <c r="E347" s="16"/>
    </row>
    <row r="348" spans="1:5" x14ac:dyDescent="0.25">
      <c r="A348" s="16" t="s">
        <v>485</v>
      </c>
      <c r="B348" s="35" t="s">
        <v>299</v>
      </c>
      <c r="C348" s="293"/>
      <c r="D348" s="16"/>
      <c r="E348" s="16"/>
    </row>
    <row r="349" spans="1:5" x14ac:dyDescent="0.25">
      <c r="A349" s="16" t="s">
        <v>486</v>
      </c>
      <c r="B349" s="35" t="s">
        <v>299</v>
      </c>
      <c r="C349" s="293"/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188590704.66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188590704.74000001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123662807.79000001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433242238.67000002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556905046.46000004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6176585.3399999999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f>D245</f>
        <v>290037362.04000008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3888315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f>D256</f>
        <v>526809.44999999995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300629071.83000004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256275974.63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5059.49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135013.56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1124827.3999999999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2900471.51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4165371.96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5142979.32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9308351.2800000012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265584325.91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128524257.94000003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37615521.500000015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18211301.109999999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42949563.019999988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2688529.84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16825298.899999999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14841875.780000001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54626.87999999999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3227185.32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1694136.8800000004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688252.69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5963194.4899999984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601011.45000000007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374782.82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2630241.73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10257483.179999998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276889780.35000002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-11305454.440000027</v>
      </c>
      <c r="E417" s="25"/>
    </row>
    <row r="418" spans="1:13" x14ac:dyDescent="0.25">
      <c r="A418" s="25" t="s">
        <v>530</v>
      </c>
      <c r="B418" s="16"/>
      <c r="C418" s="294">
        <v>967770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967770</v>
      </c>
      <c r="E420" s="25"/>
      <c r="F420" s="11">
        <f>D420-C399</f>
        <v>967770</v>
      </c>
    </row>
    <row r="421" spans="1:13" x14ac:dyDescent="0.25">
      <c r="A421" s="25" t="s">
        <v>533</v>
      </c>
      <c r="B421" s="16"/>
      <c r="C421" s="22"/>
      <c r="D421" s="25">
        <f>D417+D420</f>
        <v>-10337684.440000027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-10337684.440000027</v>
      </c>
      <c r="E424" s="16"/>
    </row>
    <row r="426" spans="1:13" ht="29.1" customHeight="1" x14ac:dyDescent="0.25">
      <c r="A426" s="341" t="s">
        <v>537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427984.29999999987</v>
      </c>
      <c r="E612" s="219">
        <f>SUM(C624:D647)+SUM(C668:D713)</f>
        <v>251686294.55534446</v>
      </c>
      <c r="F612" s="219">
        <f>CE64-(AX64+BD64+BE64+BG64+BJ64+BN64+BP64+BQ64+CB64+CC64+CD64)</f>
        <v>41988720.649999991</v>
      </c>
      <c r="G612" s="217">
        <f>CE91-(AX91+AY91+BD91+BE91+BG91+BJ91+BN91+BP91+BQ91+CB91+CC91+CD91)</f>
        <v>49958</v>
      </c>
      <c r="H612" s="222">
        <f>CE60-(AX60+AY60+AZ60+BD60+BE60+BG60+BJ60+BN60+BO60+BP60+BQ60+BR60+CB60+CC60+CD60)</f>
        <v>1068.8096634615385</v>
      </c>
      <c r="I612" s="217">
        <f>CE92-(AX92+AY92+AZ92+BD92+BE92+BF92+BG92+BJ92+BN92+BO92+BP92+BQ92+BR92+CB92+CC92+CD92)</f>
        <v>90022.399999999951</v>
      </c>
      <c r="J612" s="217">
        <f>CE93-(AX93+AY93+AZ93+BA93+BD93+BE93+BF93+BG93+BJ93+BN93+BO93+BP93+BQ93+BR93+CB93+CC93+CD93)</f>
        <v>1138403.28</v>
      </c>
      <c r="K612" s="217">
        <f>CE89-(AW89+AX89+AY89+AZ89+BA89+BB89+BC89+BD89+BE89+BF89+BG89+BH89+BI89+BJ89+BK89+BL89+BM89+BN89+BO89+BP89+BQ89+BR89+BS89+BT89+BU89+BV89+BW89+BX89+CB89+CC89+CD89)</f>
        <v>-556905046.46000004</v>
      </c>
      <c r="L612" s="223">
        <f>CE94-(AW94+AX94+AY94+AZ94+BA94+BB94+BC94+BD94+BE94+BF94+BG94+BH94+BI94+BJ94+BK94+BL94+BM94+BN94+BO94+BP94+BQ94+BR94+BS94+BT94+BU94+BV94+BW94+BX94+BY94+BZ94+CA94+CB94+CC94+CD94)</f>
        <v>327.93550793269395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5530187.8899999987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5530187.8899999987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155866.59000000003</v>
      </c>
      <c r="D616" s="217">
        <f>(D615/D612)*AX90</f>
        <v>13189.335882086563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2613323.9799999995</v>
      </c>
      <c r="D617" s="217">
        <f>(D615/D612)*BJ90</f>
        <v>23791.017434676927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3821981.6300000004</v>
      </c>
      <c r="D619" s="217">
        <f>(D615/D612)*BN90</f>
        <v>24768.914566686675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15506267.08</v>
      </c>
      <c r="D620" s="217">
        <f>(D615/D612)*CC90</f>
        <v>2201694.3024334824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822058.83000000007</v>
      </c>
      <c r="D621" s="217">
        <f>(D615/D612)*BP90</f>
        <v>20554.834338590226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25203496.514655523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4327366.17</v>
      </c>
      <c r="D624" s="217">
        <f>(D615/D612)*BD90</f>
        <v>141132.3417537183</v>
      </c>
      <c r="E624" s="219">
        <f>(E623/E612)*SUM(C624:D624)</f>
        <v>447468.88926033</v>
      </c>
      <c r="F624" s="219">
        <f>SUM(C624:E624)</f>
        <v>4915967.4010140486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3649137.7600000002</v>
      </c>
      <c r="D625" s="217">
        <f>(D615/D612)*AY90</f>
        <v>87089.828448024156</v>
      </c>
      <c r="E625" s="219">
        <f>(E623/E612)*SUM(C625:D625)</f>
        <v>374140.35265517008</v>
      </c>
      <c r="F625" s="219">
        <f>(F624/F612)*AY64</f>
        <v>119402.78297825709</v>
      </c>
      <c r="G625" s="217">
        <f>SUM(C625:F625)</f>
        <v>4229770.7240814511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3307613.7900000005</v>
      </c>
      <c r="D626" s="217">
        <f>(D615/D612)*BR90</f>
        <v>38243.55658876762</v>
      </c>
      <c r="E626" s="219">
        <f>(E623/E612)*SUM(C626:D626)</f>
        <v>335049.24899572338</v>
      </c>
      <c r="F626" s="219">
        <f>(F624/F612)*BR64</f>
        <v>4102.4804730638725</v>
      </c>
      <c r="G626" s="217">
        <f>(G625/G612)*BR91</f>
        <v>0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553826.18999999994</v>
      </c>
      <c r="D627" s="217">
        <f>(D615/D612)*BO90</f>
        <v>11198.524424254347</v>
      </c>
      <c r="E627" s="219">
        <f>(E623/E612)*SUM(C627:D627)</f>
        <v>56580.746463945783</v>
      </c>
      <c r="F627" s="219">
        <f>(F624/F612)*BO64</f>
        <v>5092.6267490766422</v>
      </c>
      <c r="G627" s="217">
        <f>(G625/G612)*BO91</f>
        <v>0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257494.75</v>
      </c>
      <c r="D628" s="217">
        <f>(D615/D612)*AZ90</f>
        <v>14588.731487222078</v>
      </c>
      <c r="E628" s="219">
        <f>(E623/E612)*SUM(C628:D628)</f>
        <v>27246.040907684881</v>
      </c>
      <c r="F628" s="219">
        <f>(F624/F612)*AZ64</f>
        <v>199.845607715293</v>
      </c>
      <c r="G628" s="217">
        <f>(G625/G612)*AZ91</f>
        <v>0</v>
      </c>
      <c r="H628" s="219">
        <f>SUM(C626:G628)</f>
        <v>4611236.5316974539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3602281.83</v>
      </c>
      <c r="D629" s="217">
        <f>(D615/D612)*BF90</f>
        <v>26489.667223527827</v>
      </c>
      <c r="E629" s="219">
        <f>(E623/E612)*SUM(C629:D629)</f>
        <v>363379.85723192978</v>
      </c>
      <c r="F629" s="219">
        <f>(F624/F612)*BF64</f>
        <v>41799.844244492764</v>
      </c>
      <c r="G629" s="217">
        <f>(G625/G612)*BF91</f>
        <v>0</v>
      </c>
      <c r="H629" s="219">
        <f>(H628/H612)*BF60</f>
        <v>178939.63368177487</v>
      </c>
      <c r="I629" s="217">
        <f>SUM(C629:H629)</f>
        <v>4212890.8323817253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705738.76000000013</v>
      </c>
      <c r="D630" s="217">
        <f>(D615/D612)*BA90</f>
        <v>40960.684085054752</v>
      </c>
      <c r="E630" s="219">
        <f>(E623/E612)*SUM(C630:D630)</f>
        <v>74773.387520926786</v>
      </c>
      <c r="F630" s="219">
        <f>(F624/F612)*BA64</f>
        <v>24307.658881624578</v>
      </c>
      <c r="G630" s="217">
        <f>(G625/G612)*BA91</f>
        <v>0</v>
      </c>
      <c r="H630" s="219">
        <f>(H628/H612)*BA60</f>
        <v>28829.405426461046</v>
      </c>
      <c r="I630" s="217">
        <f>(I629/I612)*BA92</f>
        <v>34892.242647344356</v>
      </c>
      <c r="J630" s="217">
        <f>SUM(C630:I630)</f>
        <v>909502.13856141164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3204042.9500000007</v>
      </c>
      <c r="D632" s="217">
        <f>(D615/D612)*BB90</f>
        <v>9714.1055219647078</v>
      </c>
      <c r="E632" s="219">
        <f>(E623/E612)*SUM(C632:D632)</f>
        <v>321820.9195335682</v>
      </c>
      <c r="F632" s="219">
        <f>(F624/F612)*BB64</f>
        <v>618.20729724711146</v>
      </c>
      <c r="G632" s="217">
        <f>(G625/G612)*BB91</f>
        <v>0</v>
      </c>
      <c r="H632" s="219">
        <f>(H628/H612)*BB60</f>
        <v>74133.239806592144</v>
      </c>
      <c r="I632" s="217">
        <f>(I629/I612)*BB92</f>
        <v>8274.9332572297353</v>
      </c>
      <c r="J632" s="217">
        <f>(J630/J612)*BB93</f>
        <v>0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1692988.7</v>
      </c>
      <c r="D634" s="217">
        <f>(D615/D612)*BI90</f>
        <v>59309.305998706492</v>
      </c>
      <c r="E634" s="219">
        <f>(E623/E612)*SUM(C634:D634)</f>
        <v>175472.5531036605</v>
      </c>
      <c r="F634" s="219">
        <f>(F624/F612)*BI64</f>
        <v>3830.8237284906631</v>
      </c>
      <c r="G634" s="217">
        <f>(G625/G612)*BI91</f>
        <v>0</v>
      </c>
      <c r="H634" s="219">
        <f>(H628/H612)*BI60</f>
        <v>63135.00712304053</v>
      </c>
      <c r="I634" s="217">
        <f>(I629/I612)*BI92</f>
        <v>2134147.5323690884</v>
      </c>
      <c r="J634" s="217">
        <f>(J630/J612)*BI93</f>
        <v>64594.534852307122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4091016.0300000003</v>
      </c>
      <c r="D635" s="217">
        <f>(D615/D612)*BK90</f>
        <v>59659.09029262171</v>
      </c>
      <c r="E635" s="219">
        <f>(E623/E612)*SUM(C635:D635)</f>
        <v>415642.52083165769</v>
      </c>
      <c r="F635" s="219">
        <f>(F624/F612)*BK64</f>
        <v>2478.5332430312878</v>
      </c>
      <c r="G635" s="217">
        <f>(G625/G612)*BK91</f>
        <v>0</v>
      </c>
      <c r="H635" s="219">
        <f>(H628/H612)*BK60</f>
        <v>138322.1138986538</v>
      </c>
      <c r="I635" s="217">
        <f>(I629/I612)*BK92</f>
        <v>0</v>
      </c>
      <c r="J635" s="217">
        <f>(J630/J612)*BK93</f>
        <v>0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10715612.639999999</v>
      </c>
      <c r="D636" s="217">
        <f>(D615/D612)*BH90</f>
        <v>190146.07591253676</v>
      </c>
      <c r="E636" s="219">
        <f>(E623/E612)*SUM(C636:D636)</f>
        <v>1092086.6878022822</v>
      </c>
      <c r="F636" s="219">
        <f>(F624/F612)*BH64</f>
        <v>34144.931130461846</v>
      </c>
      <c r="G636" s="217">
        <f>(G625/G612)*BH91</f>
        <v>0</v>
      </c>
      <c r="H636" s="219">
        <f>(H628/H612)*BH60</f>
        <v>109723.63078690918</v>
      </c>
      <c r="I636" s="217">
        <f>(I629/I612)*BH92</f>
        <v>155053.45788389587</v>
      </c>
      <c r="J636" s="217">
        <f>(J630/J612)*BH93</f>
        <v>0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4055379.35</v>
      </c>
      <c r="D637" s="217">
        <f>(D615/D612)*BL90</f>
        <v>70818.462651469235</v>
      </c>
      <c r="E637" s="219">
        <f>(E623/E612)*SUM(C637:D637)</f>
        <v>413191.39913306915</v>
      </c>
      <c r="F637" s="219">
        <f>(F624/F612)*BL64</f>
        <v>2985.8580381664333</v>
      </c>
      <c r="G637" s="217">
        <f>(G625/G612)*BL91</f>
        <v>0</v>
      </c>
      <c r="H637" s="219">
        <f>(H628/H612)*BL60</f>
        <v>217062.55775628213</v>
      </c>
      <c r="I637" s="217">
        <f>(I629/I612)*BL92</f>
        <v>54474.791078098409</v>
      </c>
      <c r="J637" s="217">
        <f>(J630/J612)*BL93</f>
        <v>0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1061126.3400000001</v>
      </c>
      <c r="D642" s="217">
        <f>(D615/D612)*BV90</f>
        <v>133500.40250886843</v>
      </c>
      <c r="E642" s="219">
        <f>(E623/E612)*SUM(C642:D642)</f>
        <v>119628.17043466699</v>
      </c>
      <c r="F642" s="219">
        <f>(F624/F612)*BV64</f>
        <v>590.25017358351761</v>
      </c>
      <c r="G642" s="217">
        <f>(G625/G612)*BV91</f>
        <v>0</v>
      </c>
      <c r="H642" s="219">
        <f>(H628/H612)*BV60</f>
        <v>34921.705668017734</v>
      </c>
      <c r="I642" s="217">
        <f>(I629/I612)*BV92</f>
        <v>99808.938849908678</v>
      </c>
      <c r="J642" s="217">
        <f>(J630/J612)*BV93</f>
        <v>0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367874.47</v>
      </c>
      <c r="D643" s="217">
        <f>(D615/D612)*BW90</f>
        <v>4277.3954493814372</v>
      </c>
      <c r="E643" s="219">
        <f>(E623/E612)*SUM(C643:D643)</f>
        <v>37266.742157521519</v>
      </c>
      <c r="F643" s="219">
        <f>(F624/F612)*BW64</f>
        <v>2247.704037986402</v>
      </c>
      <c r="G643" s="217">
        <f>(G625/G612)*BW91</f>
        <v>0</v>
      </c>
      <c r="H643" s="219">
        <f>(H628/H612)*BW60</f>
        <v>11740.573357349018</v>
      </c>
      <c r="I643" s="217">
        <f>(I629/I612)*BW92</f>
        <v>3643.6871905886819</v>
      </c>
      <c r="J643" s="217">
        <f>(J630/J612)*BW93</f>
        <v>0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31506507.3228589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1973195.5799999998</v>
      </c>
      <c r="D645" s="217">
        <f>(D615/D612)*BY90</f>
        <v>10429.567522485053</v>
      </c>
      <c r="E645" s="219">
        <f>(E623/E612)*SUM(C645:D645)</f>
        <v>198637.31388429861</v>
      </c>
      <c r="F645" s="219">
        <f>(F624/F612)*BY64</f>
        <v>529.5567906646055</v>
      </c>
      <c r="G645" s="217">
        <f>(G625/G612)*BY91</f>
        <v>0</v>
      </c>
      <c r="H645" s="219">
        <f>(H628/H612)*BY60</f>
        <v>60412.745616678527</v>
      </c>
      <c r="I645" s="217">
        <f>(I629/I612)*BY92</f>
        <v>8884.3975346151565</v>
      </c>
      <c r="J645" s="217">
        <f>(J630/J612)*BY93</f>
        <v>0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879667.88</v>
      </c>
      <c r="D647" s="217">
        <f>(D615/D612)*CA90</f>
        <v>68888.898979124948</v>
      </c>
      <c r="E647" s="219">
        <f>(E623/E612)*SUM(C647:D647)</f>
        <v>94987.08507425792</v>
      </c>
      <c r="F647" s="219">
        <f>(F624/F612)*CA64</f>
        <v>1035.2120494563408</v>
      </c>
      <c r="G647" s="217">
        <f>(G625/G612)*CA91</f>
        <v>0</v>
      </c>
      <c r="H647" s="219">
        <f>(H628/H612)*CA60</f>
        <v>12651.153579755488</v>
      </c>
      <c r="I647" s="217">
        <f>(I629/I612)*CA92</f>
        <v>58682.813350889563</v>
      </c>
      <c r="J647" s="217">
        <f>(J630/J612)*CA93</f>
        <v>0</v>
      </c>
      <c r="K647" s="219">
        <v>0</v>
      </c>
      <c r="L647" s="219">
        <f>SUM(C645:K647)</f>
        <v>3368002.2043822268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72894049.189999998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8340844.54</v>
      </c>
      <c r="D668" s="217">
        <f>(D615/D612)*C90</f>
        <v>81413.295822981832</v>
      </c>
      <c r="E668" s="219">
        <f>(E623/E612)*SUM(C668:D668)</f>
        <v>843392.55097586405</v>
      </c>
      <c r="F668" s="219">
        <f>(F624/F612)*C64</f>
        <v>41563.943208143777</v>
      </c>
      <c r="G668" s="217">
        <f>(G625/G612)*C91</f>
        <v>983825.12938521279</v>
      </c>
      <c r="H668" s="219">
        <f>(H628/H612)*C60</f>
        <v>235749.75887683849</v>
      </c>
      <c r="I668" s="217">
        <f>(I629/I612)*C92</f>
        <v>69351.685305763414</v>
      </c>
      <c r="J668" s="217">
        <f>(J630/J612)*C93</f>
        <v>86570.197118680022</v>
      </c>
      <c r="K668" s="217">
        <f>(K644/K612)*C89</f>
        <v>1230839.4639875926</v>
      </c>
      <c r="L668" s="217">
        <f>(L647/L612)*C94</f>
        <v>518219.8435438546</v>
      </c>
      <c r="M668" s="202">
        <f t="shared" ref="M668:M713" si="24">ROUND(SUM(D668:L668),0)</f>
        <v>4090926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12491380.542000001</v>
      </c>
      <c r="D670" s="217">
        <f>(D615/D612)*E90</f>
        <v>207058.26927733811</v>
      </c>
      <c r="E670" s="219">
        <f>(E623/E612)*SUM(C670:D670)</f>
        <v>1271603.0441268969</v>
      </c>
      <c r="F670" s="219">
        <f>(F624/F612)*E64</f>
        <v>50936.776086388818</v>
      </c>
      <c r="G670" s="217">
        <f>(G625/G612)*E91</f>
        <v>3245945.5946962382</v>
      </c>
      <c r="H670" s="219">
        <f>(H628/H612)*E60</f>
        <v>347145.98448571371</v>
      </c>
      <c r="I670" s="217">
        <f>(I629/I612)*E92</f>
        <v>176381.99984067466</v>
      </c>
      <c r="J670" s="217">
        <f>(J630/J612)*E93</f>
        <v>136229.68571218892</v>
      </c>
      <c r="K670" s="217">
        <f>(K644/K612)*E89</f>
        <v>2024921.2601936436</v>
      </c>
      <c r="L670" s="217">
        <f>(L647/L612)*E94</f>
        <v>709362.98612377862</v>
      </c>
      <c r="M670" s="202">
        <f t="shared" si="24"/>
        <v>8169586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958191.49120000005</v>
      </c>
      <c r="D675" s="217">
        <f>(D615/D612)*J90</f>
        <v>23752.542454493629</v>
      </c>
      <c r="E675" s="219">
        <f>(E623/E612)*SUM(C675:D675)</f>
        <v>98330.435805100104</v>
      </c>
      <c r="F675" s="219">
        <f>(F624/F612)*J64</f>
        <v>5013.9926644222578</v>
      </c>
      <c r="G675" s="217">
        <f>(G625/G612)*J91</f>
        <v>0</v>
      </c>
      <c r="H675" s="219">
        <f>(H628/H612)*J60</f>
        <v>27572.825461686367</v>
      </c>
      <c r="I675" s="217">
        <f>(I629/I612)*J92</f>
        <v>20233.53597055612</v>
      </c>
      <c r="J675" s="217">
        <f>(J630/J612)*J93</f>
        <v>7011.239428797694</v>
      </c>
      <c r="K675" s="217">
        <f>(K644/K612)*J89</f>
        <v>136324.1993564608</v>
      </c>
      <c r="L675" s="217">
        <f>(L647/L612)*J94</f>
        <v>72961.348408398466</v>
      </c>
      <c r="M675" s="202">
        <f t="shared" si="24"/>
        <v>391200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581759.72680000006</v>
      </c>
      <c r="D680" s="217">
        <f>(D615/D612)*O90</f>
        <v>14421.186490228276</v>
      </c>
      <c r="E680" s="219">
        <f>(E623/E612)*SUM(C680:D680)</f>
        <v>59700.68253720631</v>
      </c>
      <c r="F680" s="219">
        <f>(F624/F612)*O64</f>
        <v>3044.2098319706565</v>
      </c>
      <c r="G680" s="217">
        <f>(G625/G612)*O91</f>
        <v>0</v>
      </c>
      <c r="H680" s="219">
        <f>(H628/H612)*O60</f>
        <v>16740.644030309581</v>
      </c>
      <c r="I680" s="217">
        <f>(I629/I612)*O92</f>
        <v>12284.646839266215</v>
      </c>
      <c r="J680" s="217">
        <f>(J630/J612)*O93</f>
        <v>33409.24723047678</v>
      </c>
      <c r="K680" s="217">
        <f>(K644/K612)*O89</f>
        <v>82768.263894994059</v>
      </c>
      <c r="L680" s="217">
        <f>(L647/L612)*O94</f>
        <v>44297.961533670496</v>
      </c>
      <c r="M680" s="202">
        <f t="shared" si="24"/>
        <v>266667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11560985.960000001</v>
      </c>
      <c r="D681" s="217">
        <f>(D615/D612)*P90</f>
        <v>151185.11910218903</v>
      </c>
      <c r="E681" s="219">
        <f>(E623/E612)*SUM(C681:D681)</f>
        <v>1172839.6394913394</v>
      </c>
      <c r="F681" s="219">
        <f>(F624/F612)*P64</f>
        <v>775930.28759412852</v>
      </c>
      <c r="G681" s="217">
        <f>(G625/G612)*P91</f>
        <v>0</v>
      </c>
      <c r="H681" s="219">
        <f>(H628/H612)*P60</f>
        <v>149751.34764009583</v>
      </c>
      <c r="I681" s="217">
        <f>(I629/I612)*P92</f>
        <v>86317.51091436042</v>
      </c>
      <c r="J681" s="217">
        <f>(J630/J612)*P93</f>
        <v>103527.1381423859</v>
      </c>
      <c r="K681" s="217">
        <f>(K644/K612)*P89</f>
        <v>2784448.7776210923</v>
      </c>
      <c r="L681" s="217">
        <f>(L647/L612)*P94</f>
        <v>204068.271483772</v>
      </c>
      <c r="M681" s="202">
        <f t="shared" si="24"/>
        <v>5428068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1003343.89</v>
      </c>
      <c r="D682" s="217">
        <f>(D615/D612)*Q90</f>
        <v>22231.007911057251</v>
      </c>
      <c r="E682" s="219">
        <f>(E623/E612)*SUM(C682:D682)</f>
        <v>102699.56658023613</v>
      </c>
      <c r="F682" s="219">
        <f>(F624/F612)*Q64</f>
        <v>2742.7180514588863</v>
      </c>
      <c r="G682" s="217">
        <f>(G625/G612)*Q91</f>
        <v>0</v>
      </c>
      <c r="H682" s="219">
        <f>(H628/H612)*Q60</f>
        <v>24695.184537419002</v>
      </c>
      <c r="I682" s="217">
        <f>(I629/I612)*Q92</f>
        <v>18937.421082053319</v>
      </c>
      <c r="J682" s="217">
        <f>(J630/J612)*Q93</f>
        <v>15910.185692903262</v>
      </c>
      <c r="K682" s="217">
        <f>(K644/K612)*Q89</f>
        <v>173528.98868985949</v>
      </c>
      <c r="L682" s="217">
        <f>(L647/L612)*Q94</f>
        <v>78738.78143780661</v>
      </c>
      <c r="M682" s="202">
        <f t="shared" si="24"/>
        <v>439484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3049254.37</v>
      </c>
      <c r="D683" s="217">
        <f>(D615/D612)*R90</f>
        <v>6467.9728911046504</v>
      </c>
      <c r="E683" s="219">
        <f>(E623/E612)*SUM(C683:D683)</f>
        <v>305995.55512100324</v>
      </c>
      <c r="F683" s="219">
        <f>(F624/F612)*R64</f>
        <v>22503.969556185741</v>
      </c>
      <c r="G683" s="217">
        <f>(G625/G612)*R91</f>
        <v>0</v>
      </c>
      <c r="H683" s="219">
        <f>(H628/H612)*R60</f>
        <v>8536.7414404263927</v>
      </c>
      <c r="I683" s="217">
        <f>(I629/I612)*R92</f>
        <v>5509.7243757999895</v>
      </c>
      <c r="J683" s="217">
        <f>(J630/J612)*R93</f>
        <v>0</v>
      </c>
      <c r="K683" s="217">
        <f>(K644/K612)*R89</f>
        <v>304617.21831776708</v>
      </c>
      <c r="L683" s="217">
        <f>(L647/L612)*R94</f>
        <v>8217.4894339777511</v>
      </c>
      <c r="M683" s="202">
        <f t="shared" si="24"/>
        <v>661849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1274134.43</v>
      </c>
      <c r="D684" s="217">
        <f>(D615/D612)*S90</f>
        <v>39966.8935403551</v>
      </c>
      <c r="E684" s="219">
        <f>(E623/E612)*SUM(C684:D684)</f>
        <v>131592.17980568524</v>
      </c>
      <c r="F684" s="219">
        <f>(F624/F612)*S64</f>
        <v>17560.994612499941</v>
      </c>
      <c r="G684" s="217">
        <f>(G625/G612)*S91</f>
        <v>0</v>
      </c>
      <c r="H684" s="219">
        <f>(H628/H612)*S60</f>
        <v>46013.526915658149</v>
      </c>
      <c r="I684" s="217">
        <f>(I629/I612)*S92</f>
        <v>34045.684988436784</v>
      </c>
      <c r="J684" s="217">
        <f>(J630/J612)*S93</f>
        <v>9353.4962911702423</v>
      </c>
      <c r="K684" s="217">
        <f>(K644/K612)*S89</f>
        <v>0</v>
      </c>
      <c r="L684" s="217">
        <f>(L647/L612)*S94</f>
        <v>0</v>
      </c>
      <c r="M684" s="202">
        <f t="shared" si="24"/>
        <v>278533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256271.81</v>
      </c>
      <c r="D685" s="217">
        <f>(D615/D612)*T90</f>
        <v>0</v>
      </c>
      <c r="E685" s="219">
        <f>(E623/E612)*SUM(C685:D685)</f>
        <v>25662.683308006566</v>
      </c>
      <c r="F685" s="219">
        <f>(F624/F612)*T64</f>
        <v>9141.184476440354</v>
      </c>
      <c r="G685" s="217">
        <f>(G625/G612)*T91</f>
        <v>0</v>
      </c>
      <c r="H685" s="219">
        <f>(H628/H612)*T60</f>
        <v>4245.3780510437764</v>
      </c>
      <c r="I685" s="217">
        <f>(I629/I612)*T92</f>
        <v>0</v>
      </c>
      <c r="J685" s="217">
        <f>(J630/J612)*T93</f>
        <v>0</v>
      </c>
      <c r="K685" s="217">
        <f>(K644/K612)*T89</f>
        <v>31485.345910144126</v>
      </c>
      <c r="L685" s="217">
        <f>(L647/L612)*T94</f>
        <v>0</v>
      </c>
      <c r="M685" s="202">
        <f t="shared" si="24"/>
        <v>70535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13751476.109999999</v>
      </c>
      <c r="D686" s="217">
        <f>(D615/D612)*U90</f>
        <v>112678.54591561407</v>
      </c>
      <c r="E686" s="219">
        <f>(E623/E612)*SUM(C686:D686)</f>
        <v>1388336.1196379233</v>
      </c>
      <c r="F686" s="219">
        <f>(F624/F612)*U64</f>
        <v>322762.12544899201</v>
      </c>
      <c r="G686" s="217">
        <f>(G625/G612)*U91</f>
        <v>0</v>
      </c>
      <c r="H686" s="219">
        <f>(H628/H612)*U60</f>
        <v>281265.70244499535</v>
      </c>
      <c r="I686" s="217">
        <f>(I629/I612)*U92</f>
        <v>92128.169972185278</v>
      </c>
      <c r="J686" s="217">
        <f>(J630/J612)*U93</f>
        <v>834.42426358583157</v>
      </c>
      <c r="K686" s="217">
        <f>(K644/K612)*U89</f>
        <v>2987576.4037941918</v>
      </c>
      <c r="L686" s="217">
        <f>(L647/L612)*U94</f>
        <v>0</v>
      </c>
      <c r="M686" s="202">
        <f t="shared" si="24"/>
        <v>5185581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5225064.6500000004</v>
      </c>
      <c r="D687" s="217">
        <f>(D615/D612)*V90</f>
        <v>117094.52417076725</v>
      </c>
      <c r="E687" s="219">
        <f>(E623/E612)*SUM(C687:D687)</f>
        <v>534955.98703465005</v>
      </c>
      <c r="F687" s="219">
        <f>(F624/F612)*V64</f>
        <v>47985.05374421773</v>
      </c>
      <c r="G687" s="217">
        <f>(G625/G612)*V91</f>
        <v>0</v>
      </c>
      <c r="H687" s="219">
        <f>(H628/H612)*V60</f>
        <v>115704.0064070512</v>
      </c>
      <c r="I687" s="217">
        <f>(I629/I612)*V92</f>
        <v>99746.638546314658</v>
      </c>
      <c r="J687" s="217">
        <f>(J630/J612)*V93</f>
        <v>0</v>
      </c>
      <c r="K687" s="217">
        <f>(K644/K612)*V89</f>
        <v>1240498.667950846</v>
      </c>
      <c r="L687" s="217">
        <f>(L647/L612)*V94</f>
        <v>39578.796593558531</v>
      </c>
      <c r="M687" s="202">
        <f t="shared" si="24"/>
        <v>2195564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1723544.08</v>
      </c>
      <c r="D688" s="217">
        <f>(D615/D612)*W90</f>
        <v>15475.532229423838</v>
      </c>
      <c r="E688" s="219">
        <f>(E623/E612)*SUM(C688:D688)</f>
        <v>174142.87422036816</v>
      </c>
      <c r="F688" s="219">
        <f>(F624/F612)*W64</f>
        <v>9350.257023792683</v>
      </c>
      <c r="G688" s="217">
        <f>(G625/G612)*W91</f>
        <v>0</v>
      </c>
      <c r="H688" s="219">
        <f>(H628/H612)*W60</f>
        <v>38857.465701297006</v>
      </c>
      <c r="I688" s="217">
        <f>(I629/I612)*W92</f>
        <v>13182.788268979977</v>
      </c>
      <c r="J688" s="217">
        <f>(J630/J612)*W93</f>
        <v>0</v>
      </c>
      <c r="K688" s="217">
        <f>(K644/K612)*W89</f>
        <v>1051684.9044615612</v>
      </c>
      <c r="L688" s="217">
        <f>(L647/L612)*W94</f>
        <v>0</v>
      </c>
      <c r="M688" s="202">
        <f t="shared" si="24"/>
        <v>1302694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2616814.9899999998</v>
      </c>
      <c r="D689" s="217">
        <f>(D615/D612)*X90</f>
        <v>16306.124560893006</v>
      </c>
      <c r="E689" s="219">
        <f>(E623/E612)*SUM(C689:D689)</f>
        <v>263676.88773338537</v>
      </c>
      <c r="F689" s="219">
        <f>(F624/F612)*X64</f>
        <v>33579.684195412607</v>
      </c>
      <c r="G689" s="217">
        <f>(G625/G612)*X91</f>
        <v>0</v>
      </c>
      <c r="H689" s="219">
        <f>(H628/H612)*X60</f>
        <v>65356.905834297497</v>
      </c>
      <c r="I689" s="217">
        <f>(I629/I612)*X92</f>
        <v>13890.325992482498</v>
      </c>
      <c r="J689" s="217">
        <f>(J630/J612)*X93</f>
        <v>0</v>
      </c>
      <c r="K689" s="217">
        <f>(K644/K612)*X89</f>
        <v>2735355.9802208105</v>
      </c>
      <c r="L689" s="217">
        <f>(L647/L612)*X94</f>
        <v>0</v>
      </c>
      <c r="M689" s="202">
        <f t="shared" si="24"/>
        <v>3128166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12977442.43</v>
      </c>
      <c r="D690" s="217">
        <f>(D615/D612)*Y90</f>
        <v>252036.38168176767</v>
      </c>
      <c r="E690" s="219">
        <f>(E623/E612)*SUM(C690:D690)</f>
        <v>1324780.6111572406</v>
      </c>
      <c r="F690" s="219">
        <f>(F624/F612)*Y64</f>
        <v>153284.08776371059</v>
      </c>
      <c r="G690" s="217">
        <f>(G625/G612)*Y91</f>
        <v>0</v>
      </c>
      <c r="H690" s="219">
        <f>(H628/H612)*Y60</f>
        <v>306142.87857401778</v>
      </c>
      <c r="I690" s="217">
        <f>(I629/I612)*Y92</f>
        <v>191808.43558021868</v>
      </c>
      <c r="J690" s="217">
        <f>(J630/J612)*Y93</f>
        <v>109643.26674453275</v>
      </c>
      <c r="K690" s="217">
        <f>(K644/K612)*Y89</f>
        <v>2540230.8574497122</v>
      </c>
      <c r="L690" s="217">
        <f>(L647/L612)*Y94</f>
        <v>52813.78113832204</v>
      </c>
      <c r="M690" s="202">
        <f t="shared" si="24"/>
        <v>4930740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6281490.6900000004</v>
      </c>
      <c r="D691" s="217">
        <f>(D615/D612)*Z90</f>
        <v>78135.764010953906</v>
      </c>
      <c r="E691" s="219">
        <f>(E623/E612)*SUM(C691:D691)</f>
        <v>636843.66862864827</v>
      </c>
      <c r="F691" s="219">
        <f>(F624/F612)*Z64</f>
        <v>4461.4050296743098</v>
      </c>
      <c r="G691" s="217">
        <f>(G625/G612)*Z91</f>
        <v>0</v>
      </c>
      <c r="H691" s="219">
        <f>(H628/H612)*Z60</f>
        <v>79406.930502420029</v>
      </c>
      <c r="I691" s="217">
        <f>(I629/I612)*Z92</f>
        <v>66559.729120847187</v>
      </c>
      <c r="J691" s="217">
        <f>(J630/J612)*Z93</f>
        <v>12997.358494246719</v>
      </c>
      <c r="K691" s="217">
        <f>(K644/K612)*Z89</f>
        <v>880300.18770344486</v>
      </c>
      <c r="L691" s="217">
        <f>(L647/L612)*Z94</f>
        <v>0</v>
      </c>
      <c r="M691" s="202">
        <f t="shared" si="24"/>
        <v>1758705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654290.80000000005</v>
      </c>
      <c r="D692" s="217">
        <f>(D615/D612)*AA90</f>
        <v>7750.0415147569665</v>
      </c>
      <c r="E692" s="219">
        <f>(E623/E612)*SUM(C692:D692)</f>
        <v>66295.799185869779</v>
      </c>
      <c r="F692" s="219">
        <f>(F624/F612)*AA64</f>
        <v>41387.11402046711</v>
      </c>
      <c r="G692" s="217">
        <f>(G625/G612)*AA91</f>
        <v>0</v>
      </c>
      <c r="H692" s="219">
        <f>(H628/H612)*AA60</f>
        <v>7617.7191644773375</v>
      </c>
      <c r="I692" s="217">
        <f>(I629/I612)*AA92</f>
        <v>6601.8508992275001</v>
      </c>
      <c r="J692" s="217">
        <f>(J630/J612)*AA93</f>
        <v>0</v>
      </c>
      <c r="K692" s="217">
        <f>(K644/K612)*AA89</f>
        <v>141383.56565142269</v>
      </c>
      <c r="L692" s="217">
        <f>(L647/L612)*AA94</f>
        <v>0</v>
      </c>
      <c r="M692" s="202">
        <f t="shared" si="24"/>
        <v>271036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27186341.569999997</v>
      </c>
      <c r="D693" s="217">
        <f>(D615/D612)*AB90</f>
        <v>41332.047240101798</v>
      </c>
      <c r="E693" s="219">
        <f>(E623/E612)*SUM(C693:D693)</f>
        <v>2726539.3148508929</v>
      </c>
      <c r="F693" s="219">
        <f>(F624/F612)*AB64</f>
        <v>2629465.4259126219</v>
      </c>
      <c r="G693" s="217">
        <f>(G625/G612)*AB91</f>
        <v>0</v>
      </c>
      <c r="H693" s="219">
        <f>(H628/H612)*AB60</f>
        <v>90208.4861547904</v>
      </c>
      <c r="I693" s="217">
        <f>(I629/I612)*AB92</f>
        <v>35208.587298456107</v>
      </c>
      <c r="J693" s="217">
        <f>(J630/J612)*AB93</f>
        <v>310.38348802992596</v>
      </c>
      <c r="K693" s="217">
        <f>(K644/K612)*AB89</f>
        <v>4956635.4046340371</v>
      </c>
      <c r="L693" s="217">
        <f>(L647/L612)*AB94</f>
        <v>0</v>
      </c>
      <c r="M693" s="202">
        <f t="shared" si="24"/>
        <v>10479700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2038514.4000000001</v>
      </c>
      <c r="D694" s="217">
        <f>(D615/D612)*AC90</f>
        <v>36760.0421896392</v>
      </c>
      <c r="E694" s="219">
        <f>(E623/E612)*SUM(C694:D694)</f>
        <v>207814.9398761912</v>
      </c>
      <c r="F694" s="219">
        <f>(F624/F612)*AC64</f>
        <v>23283.130225670069</v>
      </c>
      <c r="G694" s="217">
        <f>(G625/G612)*AC91</f>
        <v>0</v>
      </c>
      <c r="H694" s="219">
        <f>(H628/H612)*AC60</f>
        <v>43163.638983135163</v>
      </c>
      <c r="I694" s="217">
        <f>(I629/I612)*AC92</f>
        <v>31313.937754167084</v>
      </c>
      <c r="J694" s="217">
        <f>(J630/J612)*AC93</f>
        <v>0</v>
      </c>
      <c r="K694" s="217">
        <f>(K644/K612)*AC89</f>
        <v>277795.96998264414</v>
      </c>
      <c r="L694" s="217">
        <f>(L647/L612)*AC94</f>
        <v>0</v>
      </c>
      <c r="M694" s="202">
        <f t="shared" si="24"/>
        <v>620132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4623124.1599999992</v>
      </c>
      <c r="D696" s="217">
        <f>(D615/D612)*AE90</f>
        <v>125776.07472683743</v>
      </c>
      <c r="E696" s="219">
        <f>(E623/E612)*SUM(C696:D696)</f>
        <v>475547.90667421772</v>
      </c>
      <c r="F696" s="219">
        <f>(F624/F612)*AE64</f>
        <v>6123.0058069301804</v>
      </c>
      <c r="G696" s="217">
        <f>(G625/G612)*AE91</f>
        <v>0</v>
      </c>
      <c r="H696" s="219">
        <f>(H628/H612)*AE60</f>
        <v>132612.73441987264</v>
      </c>
      <c r="I696" s="217">
        <f>(I629/I612)*AE92</f>
        <v>107141.99278230783</v>
      </c>
      <c r="J696" s="217">
        <f>(J630/J612)*AE93</f>
        <v>13705.608075040873</v>
      </c>
      <c r="K696" s="217">
        <f>(K644/K612)*AE89</f>
        <v>463243.03993445617</v>
      </c>
      <c r="L696" s="217">
        <f>(L647/L612)*AE94</f>
        <v>0</v>
      </c>
      <c r="M696" s="202">
        <f t="shared" si="24"/>
        <v>1324150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14984966.970000001</v>
      </c>
      <c r="D698" s="217">
        <f>(D615/D612)*AG90</f>
        <v>74251.439792488643</v>
      </c>
      <c r="E698" s="219">
        <f>(E623/E612)*SUM(C698:D698)</f>
        <v>1508008.0517502369</v>
      </c>
      <c r="F698" s="219">
        <f>(F624/F612)*AG64</f>
        <v>104975.13109025995</v>
      </c>
      <c r="G698" s="217">
        <f>(G625/G612)*AG91</f>
        <v>0</v>
      </c>
      <c r="H698" s="219">
        <f>(H628/H612)*AG60</f>
        <v>293116.18843556847</v>
      </c>
      <c r="I698" s="217">
        <f>(I629/I612)*AG92</f>
        <v>63250.87854427447</v>
      </c>
      <c r="J698" s="217">
        <f>(J630/J612)*AG93</f>
        <v>200773.8321820249</v>
      </c>
      <c r="K698" s="217">
        <f>(K644/K612)*AG89</f>
        <v>2475957.8260508594</v>
      </c>
      <c r="L698" s="217">
        <f>(L647/L612)*AG94</f>
        <v>566673.12877619755</v>
      </c>
      <c r="M698" s="202">
        <f t="shared" si="24"/>
        <v>5287006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304763.75</v>
      </c>
      <c r="D699" s="217">
        <f>(D615/D612)*AH90</f>
        <v>1263.3324867414528</v>
      </c>
      <c r="E699" s="219">
        <f>(E623/E612)*SUM(C699:D699)</f>
        <v>30645.103343713257</v>
      </c>
      <c r="F699" s="219">
        <f>(F624/F612)*AH64</f>
        <v>202.09468156921332</v>
      </c>
      <c r="G699" s="217">
        <f>(G625/G612)*AH91</f>
        <v>0</v>
      </c>
      <c r="H699" s="219">
        <f>(H628/H612)*AH60</f>
        <v>3973.6766767088698</v>
      </c>
      <c r="I699" s="217">
        <f>(I629/I612)*AH92</f>
        <v>1076.1661983018319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37160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3530640.78</v>
      </c>
      <c r="D700" s="217">
        <f>(D615/D612)*AI90</f>
        <v>67108.707543118289</v>
      </c>
      <c r="E700" s="219">
        <f>(E623/E612)*SUM(C700:D700)</f>
        <v>360273.35866696364</v>
      </c>
      <c r="F700" s="219">
        <f>(F624/F612)*AI64</f>
        <v>33676.296025371812</v>
      </c>
      <c r="G700" s="217">
        <f>(G625/G612)*AI91</f>
        <v>0</v>
      </c>
      <c r="H700" s="219">
        <f>(H628/H612)*AI60</f>
        <v>92012.243938860804</v>
      </c>
      <c r="I700" s="217">
        <f>(I629/I612)*AI92</f>
        <v>57166.362321534507</v>
      </c>
      <c r="J700" s="217">
        <f>(J630/J612)*AI93</f>
        <v>60405.428327285263</v>
      </c>
      <c r="K700" s="217">
        <f>(K644/K612)*AI89</f>
        <v>191707.49596653125</v>
      </c>
      <c r="L700" s="217">
        <f>(L647/L612)*AI94</f>
        <v>230676.84050024019</v>
      </c>
      <c r="M700" s="202">
        <f t="shared" si="24"/>
        <v>1093027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52201109.910000004</v>
      </c>
      <c r="D701" s="217">
        <f>(D615/D612)*AJ90</f>
        <v>695006.53231475223</v>
      </c>
      <c r="E701" s="219">
        <f>(E623/E612)*SUM(C701:D701)</f>
        <v>5296939.544316492</v>
      </c>
      <c r="F701" s="219">
        <f>(F624/F612)*AJ64</f>
        <v>301847.95255790133</v>
      </c>
      <c r="G701" s="217">
        <f>(G625/G612)*AJ91</f>
        <v>0</v>
      </c>
      <c r="H701" s="219">
        <f>(H628/H612)*AJ60</f>
        <v>966363.38319625845</v>
      </c>
      <c r="I701" s="217">
        <f>(I629/I612)*AJ92</f>
        <v>409574.96408725751</v>
      </c>
      <c r="J701" s="217">
        <f>(J630/J612)*AJ93</f>
        <v>38534.569422456145</v>
      </c>
      <c r="K701" s="217">
        <f>(K644/K612)*AJ89</f>
        <v>3986837.1892610234</v>
      </c>
      <c r="L701" s="217">
        <f>(L647/L612)*AJ94</f>
        <v>536325.18113232753</v>
      </c>
      <c r="M701" s="202">
        <f t="shared" si="24"/>
        <v>12231429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614788.49</v>
      </c>
      <c r="D702" s="217">
        <f>(D615/D612)*AK90</f>
        <v>0</v>
      </c>
      <c r="E702" s="219">
        <f>(E623/E612)*SUM(C702:D702)</f>
        <v>61564.017986518149</v>
      </c>
      <c r="F702" s="219">
        <f>(F624/F612)*AK64</f>
        <v>1757.2396866671377</v>
      </c>
      <c r="G702" s="217">
        <f>(G625/G612)*AK91</f>
        <v>0</v>
      </c>
      <c r="H702" s="219">
        <f>(H628/H612)*AK60</f>
        <v>10518.487581865089</v>
      </c>
      <c r="I702" s="217">
        <f>(I629/I612)*AK92</f>
        <v>0</v>
      </c>
      <c r="J702" s="217">
        <f>(J630/J612)*AK93</f>
        <v>0</v>
      </c>
      <c r="K702" s="217">
        <f>(K644/K612)*AK89</f>
        <v>71695.946479976279</v>
      </c>
      <c r="L702" s="217">
        <f>(L647/L612)*AK94</f>
        <v>0</v>
      </c>
      <c r="M702" s="202">
        <f t="shared" si="24"/>
        <v>145536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610025.94000000006</v>
      </c>
      <c r="D703" s="217">
        <f>(D615/D612)*AL90</f>
        <v>0</v>
      </c>
      <c r="E703" s="219">
        <f>(E623/E612)*SUM(C703:D703)</f>
        <v>61087.103212362752</v>
      </c>
      <c r="F703" s="219">
        <f>(F624/F612)*AL64</f>
        <v>484.60575394028615</v>
      </c>
      <c r="G703" s="217">
        <f>(G625/G612)*AL91</f>
        <v>0</v>
      </c>
      <c r="H703" s="219">
        <f>(H628/H612)*AL60</f>
        <v>14638.790490742331</v>
      </c>
      <c r="I703" s="217">
        <f>(I629/I612)*AL92</f>
        <v>0</v>
      </c>
      <c r="J703" s="217">
        <f>(J630/J612)*AL93</f>
        <v>0</v>
      </c>
      <c r="K703" s="217">
        <f>(K644/K612)*AL89</f>
        <v>76472.655178248693</v>
      </c>
      <c r="L703" s="217">
        <f>(L647/L612)*AL94</f>
        <v>0</v>
      </c>
      <c r="M703" s="202">
        <f t="shared" si="24"/>
        <v>152683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8935286.5600000005</v>
      </c>
      <c r="D709" s="217">
        <f>(D615/D612)*AR90</f>
        <v>61142.47547701282</v>
      </c>
      <c r="E709" s="219">
        <f>(E623/E612)*SUM(C709:D709)</f>
        <v>900889.21306015505</v>
      </c>
      <c r="F709" s="219">
        <f>(F624/F612)*AR64</f>
        <v>27861.704861358248</v>
      </c>
      <c r="G709" s="217">
        <f>(G625/G612)*AR91</f>
        <v>0</v>
      </c>
      <c r="H709" s="219">
        <f>(H628/H612)*AR60</f>
        <v>234685.52083466941</v>
      </c>
      <c r="I709" s="217">
        <f>(I629/I612)*AR92</f>
        <v>31110.856375843785</v>
      </c>
      <c r="J709" s="217">
        <f>(J630/J612)*AR93</f>
        <v>0</v>
      </c>
      <c r="K709" s="217">
        <f>(K644/K612)*AR89</f>
        <v>408896.0598446026</v>
      </c>
      <c r="L709" s="217">
        <f>(L647/L612)*AR94</f>
        <v>240029.64454774093</v>
      </c>
      <c r="M709" s="202">
        <f t="shared" si="24"/>
        <v>1904615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6219888.8400000008</v>
      </c>
      <c r="D713" s="217">
        <f>(D615/D612)*AV90</f>
        <v>31128.993152132218</v>
      </c>
      <c r="E713" s="219">
        <f>(E623/E612)*SUM(C713:D713)</f>
        <v>625967.76057766401</v>
      </c>
      <c r="F713" s="219">
        <f>(F624/F612)*AV64</f>
        <v>1676.6956805346811</v>
      </c>
      <c r="G713" s="217">
        <f>(G625/G612)*AV91</f>
        <v>0</v>
      </c>
      <c r="H713" s="219">
        <f>(H628/H612)*AV60</f>
        <v>45268.614215720037</v>
      </c>
      <c r="I713" s="217">
        <f>(I629/I612)*AV92</f>
        <v>12204.145160756429</v>
      </c>
      <c r="J713" s="217">
        <f>(J630/J612)*AV93</f>
        <v>15691.543095299274</v>
      </c>
      <c r="K713" s="217">
        <f>(K644/K612)*AV89</f>
        <v>251301.65032297364</v>
      </c>
      <c r="L713" s="217">
        <f>(L647/L612)*AV94</f>
        <v>66038.149728581659</v>
      </c>
      <c r="M713" s="202">
        <f t="shared" si="24"/>
        <v>1049278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276889791.06999999</v>
      </c>
      <c r="D715" s="202">
        <f>SUM(D616:D647)+SUM(D668:D713)</f>
        <v>5530187.8899999997</v>
      </c>
      <c r="E715" s="202">
        <f>SUM(E624:E647)+SUM(E668:E713)</f>
        <v>25203496.514655527</v>
      </c>
      <c r="F715" s="202">
        <f>SUM(F625:F648)+SUM(F668:F713)</f>
        <v>4915967.4010140486</v>
      </c>
      <c r="G715" s="202">
        <f>SUM(G626:G647)+SUM(G668:G713)</f>
        <v>4229770.7240814511</v>
      </c>
      <c r="H715" s="202">
        <f>SUM(H629:H647)+SUM(H668:H713)</f>
        <v>4611236.5316974539</v>
      </c>
      <c r="I715" s="202">
        <f>SUM(I630:I647)+SUM(I668:I713)</f>
        <v>4212890.8323817253</v>
      </c>
      <c r="J715" s="202">
        <f>SUM(J631:J647)+SUM(J668:J713)</f>
        <v>909502.13856141164</v>
      </c>
      <c r="K715" s="202">
        <f>SUM(K668:K713)</f>
        <v>31506507.322858892</v>
      </c>
      <c r="L715" s="202">
        <f>SUM(L668:L713)</f>
        <v>3368002.2043822273</v>
      </c>
      <c r="M715" s="202">
        <f>SUM(M668:M713)</f>
        <v>72894050</v>
      </c>
      <c r="N715" s="211" t="s">
        <v>692</v>
      </c>
    </row>
    <row r="716" spans="1:14" s="202" customFormat="1" ht="12.6" customHeight="1" x14ac:dyDescent="0.2">
      <c r="C716" s="214">
        <f>CE85</f>
        <v>276889791.06999993</v>
      </c>
      <c r="D716" s="202">
        <f>D615</f>
        <v>5530187.8899999987</v>
      </c>
      <c r="E716" s="202">
        <f>E623</f>
        <v>25203496.514655523</v>
      </c>
      <c r="F716" s="202">
        <f>F624</f>
        <v>4915967.4010140486</v>
      </c>
      <c r="G716" s="202">
        <f>G625</f>
        <v>4229770.7240814511</v>
      </c>
      <c r="H716" s="202">
        <f>H628</f>
        <v>4611236.5316974539</v>
      </c>
      <c r="I716" s="202">
        <f>I629</f>
        <v>4212890.8323817253</v>
      </c>
      <c r="J716" s="202">
        <f>J630</f>
        <v>909502.13856141164</v>
      </c>
      <c r="K716" s="202">
        <f>K644</f>
        <v>31506507.3228589</v>
      </c>
      <c r="L716" s="202">
        <f>L647</f>
        <v>3368002.2043822268</v>
      </c>
      <c r="M716" s="202">
        <f>C648</f>
        <v>72894049.189999998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Olympic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6176585.3399999999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351</v>
      </c>
      <c r="D7" s="67">
        <f>data!C239</f>
        <v>218167293.91</v>
      </c>
    </row>
    <row r="8" spans="1:4" ht="20.100000000000001" customHeight="1" x14ac:dyDescent="0.25">
      <c r="A8" s="63">
        <v>4</v>
      </c>
      <c r="B8" s="158">
        <v>5820</v>
      </c>
      <c r="C8" s="67" t="s">
        <v>352</v>
      </c>
      <c r="D8" s="67">
        <f>data!C240</f>
        <v>32197014.399999999</v>
      </c>
    </row>
    <row r="9" spans="1:4" ht="20.100000000000001" customHeight="1" x14ac:dyDescent="0.25">
      <c r="A9" s="63">
        <v>5</v>
      </c>
      <c r="B9" s="158">
        <v>5830</v>
      </c>
      <c r="C9" s="67" t="s">
        <v>364</v>
      </c>
      <c r="D9" s="67">
        <f>data!C241</f>
        <v>1836441.27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26574345.259999998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11260641.789999999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1625.4099999999999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290037362.04000008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2408007.4766526571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1480307.5233473429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3888315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526809.44999999995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526809.44999999995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07" zoomScale="65" workbookViewId="0">
      <selection activeCell="E325" sqref="E325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Olympic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4368</v>
      </c>
      <c r="D9" s="238">
        <f>data!D59</f>
        <v>0</v>
      </c>
      <c r="E9" s="238">
        <f>data!E59</f>
        <v>9873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54.642961538461506</v>
      </c>
      <c r="D10" s="245">
        <f>data!D60</f>
        <v>0</v>
      </c>
      <c r="E10" s="245">
        <f>data!E60</f>
        <v>80.462795673076926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5392070.7699999996</v>
      </c>
      <c r="D11" s="238">
        <f>data!D61</f>
        <v>0</v>
      </c>
      <c r="E11" s="238">
        <f>data!E61</f>
        <v>7575502.5795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1578111</v>
      </c>
      <c r="D12" s="238">
        <f>data!D62</f>
        <v>0</v>
      </c>
      <c r="E12" s="238">
        <f>data!E62</f>
        <v>2217142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211000.35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355009.84</v>
      </c>
      <c r="D14" s="238">
        <f>data!D64</f>
        <v>0</v>
      </c>
      <c r="E14" s="238">
        <f>data!E64</f>
        <v>435065.95699999999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955347.67</v>
      </c>
      <c r="D16" s="238">
        <f>data!D66</f>
        <v>0</v>
      </c>
      <c r="E16" s="238">
        <f>data!E66</f>
        <v>1971906.2565000001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50364</v>
      </c>
      <c r="D17" s="238">
        <f>data!D67</f>
        <v>0</v>
      </c>
      <c r="E17" s="238">
        <f>data!E67</f>
        <v>46550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834.11</v>
      </c>
      <c r="D18" s="238">
        <f>data!D68</f>
        <v>0</v>
      </c>
      <c r="E18" s="238">
        <f>data!E68</f>
        <v>9830.11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9107.15</v>
      </c>
      <c r="D19" s="238">
        <f>data!D69</f>
        <v>0</v>
      </c>
      <c r="E19" s="238">
        <f>data!E69</f>
        <v>24383.289000000001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8340844.54</v>
      </c>
      <c r="D21" s="238">
        <f>data!D85</f>
        <v>0</v>
      </c>
      <c r="E21" s="238">
        <f>data!E85</f>
        <v>12491380.542000001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4090926</v>
      </c>
      <c r="D23" s="246">
        <f>+data!M669</f>
        <v>0</v>
      </c>
      <c r="E23" s="246">
        <f>+data!M670</f>
        <v>8169586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-20909076</v>
      </c>
      <c r="D24" s="238">
        <f>data!D87</f>
        <v>0</v>
      </c>
      <c r="E24" s="238">
        <f>data!E87</f>
        <v>-31884596.045000002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-847087</v>
      </c>
      <c r="D25" s="238">
        <f>data!D88</f>
        <v>0</v>
      </c>
      <c r="E25" s="238">
        <f>data!E88</f>
        <v>-3907656.55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-21756163</v>
      </c>
      <c r="D26" s="238">
        <f>data!D89</f>
        <v>0</v>
      </c>
      <c r="E26" s="238">
        <f>data!E89</f>
        <v>-35792252.594999999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6300.62</v>
      </c>
      <c r="D28" s="238">
        <f>data!D90</f>
        <v>0</v>
      </c>
      <c r="E28" s="238">
        <f>data!E90</f>
        <v>16024.353999999999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11620</v>
      </c>
      <c r="D29" s="238">
        <f>data!D91</f>
        <v>0</v>
      </c>
      <c r="E29" s="238">
        <f>data!E91</f>
        <v>38338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1481.9290135130336</v>
      </c>
      <c r="D30" s="238">
        <f>data!D92</f>
        <v>0</v>
      </c>
      <c r="E30" s="238">
        <f>data!E92</f>
        <v>3768.9870386412194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108357.95999999999</v>
      </c>
      <c r="D31" s="238">
        <f>data!D93</f>
        <v>0</v>
      </c>
      <c r="E31" s="238">
        <f>data!E93</f>
        <v>170515.62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50.458009615384661</v>
      </c>
      <c r="D32" s="245">
        <f>data!D94</f>
        <v>0</v>
      </c>
      <c r="E32" s="245">
        <f>data!E94</f>
        <v>69.069227704327758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Olympic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705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274</v>
      </c>
      <c r="I41" s="238">
        <f>data!P59</f>
        <v>264770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6.3909326923076817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3.8802091346153782</v>
      </c>
      <c r="I42" s="245">
        <f>data!P60</f>
        <v>34.709927884615404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588735.02520000003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357446.26530000003</v>
      </c>
      <c r="I43" s="238">
        <f>data!P61</f>
        <v>3161129.87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172307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104615</v>
      </c>
      <c r="I44" s="238">
        <f>data!P62</f>
        <v>925176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42825.983200000002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26001.489800000003</v>
      </c>
      <c r="I46" s="238">
        <f>data!P64</f>
        <v>6627448.3599999994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144410.0644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87677.539100000009</v>
      </c>
      <c r="I48" s="238">
        <f>data!P66</f>
        <v>77787.51999999999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7116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4321</v>
      </c>
      <c r="I49" s="238">
        <f>data!P67</f>
        <v>375388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97.55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2797.4184000000005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1698.4326000000001</v>
      </c>
      <c r="I51" s="238">
        <f>data!P69</f>
        <v>393958.66000000003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958191.49120000005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581759.72680000006</v>
      </c>
      <c r="I53" s="238">
        <f>data!P85</f>
        <v>11560985.960000001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391200</v>
      </c>
      <c r="D55" s="246">
        <f>+data!M676</f>
        <v>0</v>
      </c>
      <c r="E55" s="246">
        <f>+data!M691</f>
        <v>1758705</v>
      </c>
      <c r="F55" s="246">
        <f>+data!M692</f>
        <v>271036</v>
      </c>
      <c r="G55" s="246">
        <f>+data!M693</f>
        <v>10479700</v>
      </c>
      <c r="H55" s="246">
        <f>+data!M680</f>
        <v>266667</v>
      </c>
      <c r="I55" s="246">
        <f>+data!M681</f>
        <v>5428068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-2095371.46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-1272189.8149999999</v>
      </c>
      <c r="I56" s="238">
        <f>data!P87</f>
        <v>-9460066.3200000003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-314277.88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-190811.57</v>
      </c>
      <c r="I57" s="238">
        <f>data!P88</f>
        <v>-39757498.799999997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-2409649.34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-1463001.385</v>
      </c>
      <c r="I58" s="238">
        <f>data!P89</f>
        <v>-49217565.119999997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1838.2224000000001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1116.0636000000002</v>
      </c>
      <c r="I60" s="238">
        <f>data!P90</f>
        <v>11700.3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432.35667408121168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262.50226640644996</v>
      </c>
      <c r="I62" s="238">
        <f>data!P92</f>
        <v>1844.4602064715541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8775.81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41817.599999999999</v>
      </c>
      <c r="I63" s="238">
        <f>data!P93</f>
        <v>129582.58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7.1040977403846801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4.31320219951927</v>
      </c>
      <c r="I64" s="245">
        <f>data!P94</f>
        <v>19.869711538461605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Olympic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172580</v>
      </c>
      <c r="D73" s="246">
        <f>data!R59</f>
        <v>398898</v>
      </c>
      <c r="E73" s="250"/>
      <c r="F73" s="250"/>
      <c r="G73" s="238">
        <f>data!U59</f>
        <v>594674</v>
      </c>
      <c r="H73" s="238">
        <f>data!V59</f>
        <v>36332</v>
      </c>
      <c r="I73" s="238">
        <f>data!W59</f>
        <v>7195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5.7239423076923064</v>
      </c>
      <c r="D74" s="245">
        <f>data!R60</f>
        <v>1.9786778846153847</v>
      </c>
      <c r="E74" s="245">
        <f>data!S60</f>
        <v>10.665187499999998</v>
      </c>
      <c r="F74" s="245">
        <f>data!T60</f>
        <v>0.98400961538461573</v>
      </c>
      <c r="G74" s="245">
        <f>data!U60</f>
        <v>65.19281730769228</v>
      </c>
      <c r="H74" s="245">
        <f>data!V60</f>
        <v>26.818307692307695</v>
      </c>
      <c r="I74" s="245">
        <f>data!W60</f>
        <v>9.0065288461538451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651445.28</v>
      </c>
      <c r="D75" s="238">
        <f>data!R61</f>
        <v>249175.74</v>
      </c>
      <c r="E75" s="238">
        <f>data!S61</f>
        <v>597853.23</v>
      </c>
      <c r="F75" s="238">
        <f>data!T61</f>
        <v>137849.26999999999</v>
      </c>
      <c r="G75" s="238">
        <f>data!U61</f>
        <v>5410990.1499999994</v>
      </c>
      <c r="H75" s="238">
        <f>data!V61</f>
        <v>2749325.23</v>
      </c>
      <c r="I75" s="238">
        <f>data!W61</f>
        <v>898035.9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190660</v>
      </c>
      <c r="D76" s="238">
        <f>data!R62</f>
        <v>72927</v>
      </c>
      <c r="E76" s="238">
        <f>data!S62</f>
        <v>174975</v>
      </c>
      <c r="F76" s="238">
        <f>data!T62</f>
        <v>40345</v>
      </c>
      <c r="G76" s="238">
        <f>data!U62</f>
        <v>1583648</v>
      </c>
      <c r="H76" s="238">
        <f>data!V62</f>
        <v>804652</v>
      </c>
      <c r="I76" s="238">
        <f>data!W62</f>
        <v>262830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2504302.62</v>
      </c>
      <c r="E77" s="238">
        <f>data!S63</f>
        <v>992</v>
      </c>
      <c r="F77" s="238">
        <f>data!T63</f>
        <v>0</v>
      </c>
      <c r="G77" s="238">
        <f>data!U63</f>
        <v>40000</v>
      </c>
      <c r="H77" s="238">
        <f>data!V63</f>
        <v>222172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23426.36</v>
      </c>
      <c r="D78" s="238">
        <f>data!R64</f>
        <v>192213.01</v>
      </c>
      <c r="E78" s="238">
        <f>data!S64</f>
        <v>149993.61000000002</v>
      </c>
      <c r="F78" s="238">
        <f>data!T64</f>
        <v>78077.540000000008</v>
      </c>
      <c r="G78" s="238">
        <f>data!U64</f>
        <v>2756806.06</v>
      </c>
      <c r="H78" s="238">
        <f>data!V64</f>
        <v>409854.43</v>
      </c>
      <c r="I78" s="238">
        <f>data!W64</f>
        <v>79863.290000000008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1325.1899999999998</v>
      </c>
      <c r="H79" s="238">
        <f>data!V65</f>
        <v>3366.45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136063.25</v>
      </c>
      <c r="D80" s="238">
        <f>data!R66</f>
        <v>0</v>
      </c>
      <c r="E80" s="238">
        <f>data!S66</f>
        <v>133818.61000000002</v>
      </c>
      <c r="F80" s="238">
        <f>data!T66</f>
        <v>0</v>
      </c>
      <c r="G80" s="238">
        <f>data!U66</f>
        <v>3403487.73</v>
      </c>
      <c r="H80" s="238">
        <f>data!V66</f>
        <v>585432.19999999995</v>
      </c>
      <c r="I80" s="238">
        <f>data!W66</f>
        <v>8902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449</v>
      </c>
      <c r="D81" s="238">
        <f>data!R67</f>
        <v>29833</v>
      </c>
      <c r="E81" s="238">
        <f>data!S67</f>
        <v>109573</v>
      </c>
      <c r="F81" s="238">
        <f>data!T67</f>
        <v>0</v>
      </c>
      <c r="G81" s="238">
        <f>data!U67</f>
        <v>239155</v>
      </c>
      <c r="H81" s="238">
        <f>data!V67</f>
        <v>291028</v>
      </c>
      <c r="I81" s="238">
        <f>data!W67</f>
        <v>137713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97.55</v>
      </c>
      <c r="F82" s="238">
        <f>data!T68</f>
        <v>0</v>
      </c>
      <c r="G82" s="238">
        <f>data!U68</f>
        <v>195.01</v>
      </c>
      <c r="H82" s="238">
        <f>data!V68</f>
        <v>293.40999999999997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1300</v>
      </c>
      <c r="D83" s="238">
        <f>data!R69</f>
        <v>803</v>
      </c>
      <c r="E83" s="238">
        <f>data!S69</f>
        <v>106831.43</v>
      </c>
      <c r="F83" s="238">
        <f>data!T69</f>
        <v>0</v>
      </c>
      <c r="G83" s="238">
        <f>data!U69</f>
        <v>315868.97000000003</v>
      </c>
      <c r="H83" s="238">
        <f>data!V69</f>
        <v>158940.93000000002</v>
      </c>
      <c r="I83" s="238">
        <f>data!W69</f>
        <v>336199.89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1003343.89</v>
      </c>
      <c r="D85" s="238">
        <f>data!R85</f>
        <v>3049254.37</v>
      </c>
      <c r="E85" s="238">
        <f>data!S85</f>
        <v>1274134.43</v>
      </c>
      <c r="F85" s="238">
        <f>data!T85</f>
        <v>256271.81</v>
      </c>
      <c r="G85" s="238">
        <f>data!U85</f>
        <v>13751476.109999999</v>
      </c>
      <c r="H85" s="238">
        <f>data!V85</f>
        <v>5225064.6500000004</v>
      </c>
      <c r="I85" s="238">
        <f>data!W85</f>
        <v>1723544.08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439484</v>
      </c>
      <c r="D87" s="246">
        <f>+data!M683</f>
        <v>661849</v>
      </c>
      <c r="E87" s="246">
        <f>+data!M684</f>
        <v>278533</v>
      </c>
      <c r="F87" s="246">
        <f>+data!M685</f>
        <v>70535</v>
      </c>
      <c r="G87" s="246">
        <f>+data!M686</f>
        <v>5185581</v>
      </c>
      <c r="H87" s="246">
        <f>+data!M687</f>
        <v>2195564</v>
      </c>
      <c r="I87" s="246">
        <f>+data!M688</f>
        <v>1302694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-792008</v>
      </c>
      <c r="D88" s="238">
        <f>data!R87</f>
        <v>-1082411</v>
      </c>
      <c r="E88" s="238">
        <f>data!S87</f>
        <v>0</v>
      </c>
      <c r="F88" s="238">
        <f>data!T87</f>
        <v>-369645</v>
      </c>
      <c r="G88" s="238">
        <f>data!U87</f>
        <v>-10572141.300000001</v>
      </c>
      <c r="H88" s="238">
        <f>data!V87</f>
        <v>-1993798.79</v>
      </c>
      <c r="I88" s="238">
        <f>data!W87</f>
        <v>-1619493.54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-2275268.5</v>
      </c>
      <c r="D89" s="238">
        <f>data!R88</f>
        <v>-4301964.5</v>
      </c>
      <c r="E89" s="238">
        <f>data!S88</f>
        <v>0</v>
      </c>
      <c r="F89" s="238">
        <f>data!T88</f>
        <v>-186886</v>
      </c>
      <c r="G89" s="238">
        <f>data!U88</f>
        <v>-42235882.100000001</v>
      </c>
      <c r="H89" s="238">
        <f>data!V88</f>
        <v>-19933099.079999998</v>
      </c>
      <c r="I89" s="238">
        <f>data!W88</f>
        <v>-16969956.079999998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-3067276.5</v>
      </c>
      <c r="D90" s="238">
        <f>data!R89</f>
        <v>-5384375.5</v>
      </c>
      <c r="E90" s="238">
        <f>data!S89</f>
        <v>0</v>
      </c>
      <c r="F90" s="238">
        <f>data!T89</f>
        <v>-556531</v>
      </c>
      <c r="G90" s="238">
        <f>data!U89</f>
        <v>-52808023.400000006</v>
      </c>
      <c r="H90" s="238">
        <f>data!V89</f>
        <v>-21926897.869999997</v>
      </c>
      <c r="I90" s="238">
        <f>data!W89</f>
        <v>-18589449.619999997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1720.47</v>
      </c>
      <c r="D92" s="238">
        <f>data!R90</f>
        <v>500.56</v>
      </c>
      <c r="E92" s="238">
        <f>data!S90</f>
        <v>3093.06</v>
      </c>
      <c r="F92" s="238">
        <f>data!T90</f>
        <v>0</v>
      </c>
      <c r="G92" s="238">
        <f>data!U90</f>
        <v>8720.2549999999992</v>
      </c>
      <c r="H92" s="238">
        <f>data!V90</f>
        <v>9062.01</v>
      </c>
      <c r="I92" s="238">
        <f>data!W90</f>
        <v>1197.6600000000001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404.66087621198687</v>
      </c>
      <c r="D94" s="238">
        <f>data!R92</f>
        <v>117.73355431752493</v>
      </c>
      <c r="E94" s="238">
        <f>data!S92</f>
        <v>727.49909604715458</v>
      </c>
      <c r="F94" s="238">
        <f>data!T92</f>
        <v>0</v>
      </c>
      <c r="G94" s="238">
        <f>data!U92</f>
        <v>1968.624229414301</v>
      </c>
      <c r="H94" s="238">
        <f>data!V92</f>
        <v>2131.4181048444825</v>
      </c>
      <c r="I94" s="238">
        <f>data!W92</f>
        <v>281.69404000305047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19914.419999999998</v>
      </c>
      <c r="D95" s="238">
        <f>data!R93</f>
        <v>0</v>
      </c>
      <c r="E95" s="238">
        <f>data!S93</f>
        <v>11707.56</v>
      </c>
      <c r="F95" s="238">
        <f>data!T93</f>
        <v>0</v>
      </c>
      <c r="G95" s="238">
        <f>data!U93</f>
        <v>1044.43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7.666634615384619</v>
      </c>
      <c r="D96" s="245">
        <f>data!R94</f>
        <v>0.80012019230769238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3.8537067307692308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Olympic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26879</v>
      </c>
      <c r="D105" s="238">
        <f>data!Y59</f>
        <v>81149</v>
      </c>
      <c r="E105" s="238">
        <f>data!Z59</f>
        <v>0</v>
      </c>
      <c r="F105" s="238">
        <f>data!AA59</f>
        <v>578</v>
      </c>
      <c r="G105" s="250"/>
      <c r="H105" s="238">
        <f>data!AC59</f>
        <v>65590.900000000009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15.14866826923077</v>
      </c>
      <c r="D106" s="245">
        <f>data!Y60</f>
        <v>70.958942307692269</v>
      </c>
      <c r="E106" s="245">
        <f>data!Z60</f>
        <v>18.405235576923072</v>
      </c>
      <c r="F106" s="245">
        <f>data!AA60</f>
        <v>1.7656634615384614</v>
      </c>
      <c r="G106" s="245">
        <f>data!AB60</f>
        <v>20.908860576923075</v>
      </c>
      <c r="H106" s="245">
        <f>data!AC60</f>
        <v>10.004629807692307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1308433.2</v>
      </c>
      <c r="D107" s="238">
        <f>data!Y61</f>
        <v>6177782.6000000006</v>
      </c>
      <c r="E107" s="238">
        <f>data!Z61</f>
        <v>2392484.31</v>
      </c>
      <c r="F107" s="238">
        <f>data!AA61</f>
        <v>115867.22</v>
      </c>
      <c r="G107" s="238">
        <f>data!AB61</f>
        <v>2969658.1999999997</v>
      </c>
      <c r="H107" s="238">
        <f>data!AC61</f>
        <v>1049573.8400000001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382942</v>
      </c>
      <c r="D108" s="238">
        <f>data!Y62</f>
        <v>1808067</v>
      </c>
      <c r="E108" s="238">
        <f>data!Z62</f>
        <v>700214</v>
      </c>
      <c r="F108" s="238">
        <f>data!AA62</f>
        <v>33911</v>
      </c>
      <c r="G108" s="238">
        <f>data!AB62</f>
        <v>869137</v>
      </c>
      <c r="H108" s="238">
        <f>data!AC62</f>
        <v>307181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816441.33</v>
      </c>
      <c r="E109" s="238">
        <f>data!Z63</f>
        <v>1051235.02</v>
      </c>
      <c r="F109" s="238">
        <f>data!AA63</f>
        <v>0</v>
      </c>
      <c r="G109" s="238">
        <f>data!AB63</f>
        <v>20400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286813.94000000006</v>
      </c>
      <c r="D110" s="238">
        <f>data!Y64</f>
        <v>1309244.3900000004</v>
      </c>
      <c r="E110" s="238">
        <f>data!Z64</f>
        <v>38106.17</v>
      </c>
      <c r="F110" s="238">
        <f>data!AA64</f>
        <v>353499.49</v>
      </c>
      <c r="G110" s="238">
        <f>data!AB64</f>
        <v>22459036.079999998</v>
      </c>
      <c r="H110" s="238">
        <f>data!AC64</f>
        <v>198868.05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30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174536.3</v>
      </c>
      <c r="D112" s="238">
        <f>data!Y66</f>
        <v>1243225.2399999998</v>
      </c>
      <c r="E112" s="238">
        <f>data!Z66</f>
        <v>712549.70000000007</v>
      </c>
      <c r="F112" s="238">
        <f>data!AA66</f>
        <v>1788.71</v>
      </c>
      <c r="G112" s="238">
        <f>data!AB66</f>
        <v>193684.84</v>
      </c>
      <c r="H112" s="238">
        <f>data!AC66</f>
        <v>435405.8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11960</v>
      </c>
      <c r="D113" s="238">
        <f>data!Y67</f>
        <v>793424</v>
      </c>
      <c r="E113" s="238">
        <f>data!Z67</f>
        <v>668783</v>
      </c>
      <c r="F113" s="238">
        <f>data!AA67</f>
        <v>8715</v>
      </c>
      <c r="G113" s="238">
        <f>data!AB67</f>
        <v>243891</v>
      </c>
      <c r="H113" s="238">
        <f>data!AC67</f>
        <v>34253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390.2</v>
      </c>
      <c r="E114" s="238">
        <f>data!Z68</f>
        <v>0</v>
      </c>
      <c r="F114" s="238">
        <f>data!AA68</f>
        <v>0</v>
      </c>
      <c r="G114" s="238">
        <f>data!AB68</f>
        <v>97.55</v>
      </c>
      <c r="H114" s="238">
        <f>data!AC68</f>
        <v>10673.18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452129.54999999993</v>
      </c>
      <c r="D115" s="238">
        <f>data!Y69</f>
        <v>828837.67</v>
      </c>
      <c r="E115" s="238">
        <f>data!Z69</f>
        <v>718118.49</v>
      </c>
      <c r="F115" s="238">
        <f>data!AA69</f>
        <v>140509.38</v>
      </c>
      <c r="G115" s="238">
        <f>data!AB69</f>
        <v>430436.9</v>
      </c>
      <c r="H115" s="238">
        <f>data!AC69</f>
        <v>2559.5299999999997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2616814.9899999998</v>
      </c>
      <c r="D117" s="238">
        <f>data!Y85</f>
        <v>12977442.43</v>
      </c>
      <c r="E117" s="238">
        <f>data!Z85</f>
        <v>6281490.6900000004</v>
      </c>
      <c r="F117" s="238">
        <f>data!AA85</f>
        <v>654290.80000000005</v>
      </c>
      <c r="G117" s="238">
        <f>data!AB85</f>
        <v>27186341.569999997</v>
      </c>
      <c r="H117" s="238">
        <f>data!AC85</f>
        <v>2038514.4000000001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3128166</v>
      </c>
      <c r="D119" s="246">
        <f>+data!M690</f>
        <v>4930740</v>
      </c>
      <c r="E119" s="246">
        <f>+data!M691</f>
        <v>1758705</v>
      </c>
      <c r="F119" s="246">
        <f>+data!M692</f>
        <v>271036</v>
      </c>
      <c r="G119" s="246">
        <f>+data!M693</f>
        <v>10479700</v>
      </c>
      <c r="H119" s="246">
        <f>+data!M694</f>
        <v>620132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-8920828.1199999992</v>
      </c>
      <c r="D120" s="238">
        <f>data!Y87</f>
        <v>-2792387.35</v>
      </c>
      <c r="E120" s="238">
        <f>data!Z87</f>
        <v>-59154</v>
      </c>
      <c r="F120" s="238">
        <f>data!AA87</f>
        <v>-80820.61</v>
      </c>
      <c r="G120" s="238">
        <f>data!AB87</f>
        <v>-12438179.560000001</v>
      </c>
      <c r="H120" s="238">
        <f>data!AC87</f>
        <v>-2927628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-39428978.909999996</v>
      </c>
      <c r="D121" s="238">
        <f>data!Y88</f>
        <v>-42108412.640000001</v>
      </c>
      <c r="E121" s="238">
        <f>data!Z88</f>
        <v>-15500921</v>
      </c>
      <c r="F121" s="238">
        <f>data!AA88</f>
        <v>-2418257.4500000002</v>
      </c>
      <c r="G121" s="238">
        <f>data!AB88</f>
        <v>-75174682.189999998</v>
      </c>
      <c r="H121" s="238">
        <f>data!AC88</f>
        <v>-1982658.5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-48349807.029999994</v>
      </c>
      <c r="D122" s="238">
        <f>data!Y89</f>
        <v>-44900799.990000002</v>
      </c>
      <c r="E122" s="238">
        <f>data!Z89</f>
        <v>-15560075</v>
      </c>
      <c r="F122" s="238">
        <f>data!AA89</f>
        <v>-2499078.06</v>
      </c>
      <c r="G122" s="238">
        <f>data!AB89</f>
        <v>-87612861.75</v>
      </c>
      <c r="H122" s="238">
        <f>data!AC89</f>
        <v>-4910286.5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1261.94</v>
      </c>
      <c r="D124" s="238">
        <f>data!Y90</f>
        <v>19505.235000000001</v>
      </c>
      <c r="E124" s="238">
        <f>data!Z90</f>
        <v>6046.97</v>
      </c>
      <c r="F124" s="238">
        <f>data!AA90</f>
        <v>599.78</v>
      </c>
      <c r="G124" s="238">
        <f>data!AB90</f>
        <v>3198.71</v>
      </c>
      <c r="H124" s="238">
        <f>data!AC90</f>
        <v>2844.88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296.81293258641807</v>
      </c>
      <c r="D126" s="238">
        <f>data!Y92</f>
        <v>4098.6240560652914</v>
      </c>
      <c r="E126" s="238">
        <f>data!Z92</f>
        <v>1422.2695999509426</v>
      </c>
      <c r="F126" s="238">
        <f>data!AA92</f>
        <v>141.07046349801243</v>
      </c>
      <c r="G126" s="238">
        <f>data!AB92</f>
        <v>752.34836489333998</v>
      </c>
      <c r="H126" s="238">
        <f>data!AC92</f>
        <v>669.12624661746918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137238</v>
      </c>
      <c r="E127" s="238">
        <f>data!Z93</f>
        <v>16268.5</v>
      </c>
      <c r="F127" s="238">
        <f>data!AA93</f>
        <v>0</v>
      </c>
      <c r="G127" s="238">
        <f>data!AB93</f>
        <v>388.5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5.1423701923076939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Olympic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81668</v>
      </c>
      <c r="D137" s="238">
        <f>data!AF59</f>
        <v>0</v>
      </c>
      <c r="E137" s="238">
        <f>data!AG59</f>
        <v>27145</v>
      </c>
      <c r="F137" s="238">
        <f>data!AH59</f>
        <v>0</v>
      </c>
      <c r="G137" s="238">
        <f>data!AI59</f>
        <v>47724</v>
      </c>
      <c r="H137" s="238">
        <f>data!AJ59</f>
        <v>272782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30.737475961538458</v>
      </c>
      <c r="D138" s="245">
        <f>data!AF60</f>
        <v>0</v>
      </c>
      <c r="E138" s="245">
        <f>data!AG60</f>
        <v>67.939567307692315</v>
      </c>
      <c r="F138" s="245">
        <f>data!AH60</f>
        <v>0.92103365384615388</v>
      </c>
      <c r="G138" s="245">
        <f>data!AI60</f>
        <v>21.326942307692313</v>
      </c>
      <c r="H138" s="245">
        <f>data!AJ60</f>
        <v>223.98732211538467</v>
      </c>
      <c r="I138" s="245">
        <f>data!AK60</f>
        <v>2.4380144230769227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3514788.62</v>
      </c>
      <c r="D139" s="238">
        <f>data!AF61</f>
        <v>0</v>
      </c>
      <c r="E139" s="238">
        <f>data!AG61</f>
        <v>7067632.79</v>
      </c>
      <c r="F139" s="238">
        <f>data!AH61</f>
        <v>196759.09</v>
      </c>
      <c r="G139" s="238">
        <f>data!AI61</f>
        <v>2479701.64</v>
      </c>
      <c r="H139" s="238">
        <f>data!AJ61</f>
        <v>31536912.210000012</v>
      </c>
      <c r="I139" s="238">
        <f>data!AK61</f>
        <v>462803.03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1028682</v>
      </c>
      <c r="D140" s="238">
        <f>data!AF62</f>
        <v>0</v>
      </c>
      <c r="E140" s="238">
        <f>data!AG62</f>
        <v>2068502</v>
      </c>
      <c r="F140" s="238">
        <f>data!AH62</f>
        <v>57586</v>
      </c>
      <c r="G140" s="238">
        <f>data!AI62</f>
        <v>725741</v>
      </c>
      <c r="H140" s="238">
        <f>data!AJ62</f>
        <v>9229988</v>
      </c>
      <c r="I140" s="238">
        <f>data!AK62</f>
        <v>135450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3047220.25</v>
      </c>
      <c r="F141" s="238">
        <f>data!AH63</f>
        <v>0</v>
      </c>
      <c r="G141" s="238">
        <f>data!AI63</f>
        <v>0</v>
      </c>
      <c r="H141" s="238">
        <f>data!AJ63</f>
        <v>7112119.1400000006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52298.390000000007</v>
      </c>
      <c r="D142" s="238">
        <f>data!AF64</f>
        <v>0</v>
      </c>
      <c r="E142" s="238">
        <f>data!AG64</f>
        <v>896623.41</v>
      </c>
      <c r="F142" s="238">
        <f>data!AH64</f>
        <v>1726.15</v>
      </c>
      <c r="G142" s="238">
        <f>data!AI64</f>
        <v>287639.13</v>
      </c>
      <c r="H142" s="238">
        <f>data!AJ64</f>
        <v>2578171.9699999997</v>
      </c>
      <c r="I142" s="238">
        <f>data!AK64</f>
        <v>15009.1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0</v>
      </c>
      <c r="D144" s="238">
        <f>data!AF66</f>
        <v>0</v>
      </c>
      <c r="E144" s="238">
        <f>data!AG66</f>
        <v>1709113.26</v>
      </c>
      <c r="F144" s="238">
        <f>data!AH66</f>
        <v>48692.509999999995</v>
      </c>
      <c r="G144" s="238">
        <f>data!AI66</f>
        <v>0</v>
      </c>
      <c r="H144" s="238">
        <f>data!AJ66</f>
        <v>202665.64000000004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16381</v>
      </c>
      <c r="D145" s="238">
        <f>data!AF67</f>
        <v>0</v>
      </c>
      <c r="E145" s="238">
        <f>data!AG67</f>
        <v>145879</v>
      </c>
      <c r="F145" s="238">
        <f>data!AH67</f>
        <v>0</v>
      </c>
      <c r="G145" s="238">
        <f>data!AI67</f>
        <v>35242</v>
      </c>
      <c r="H145" s="238">
        <f>data!AJ67</f>
        <v>768360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885.64</v>
      </c>
      <c r="D146" s="238">
        <f>data!AF68</f>
        <v>0</v>
      </c>
      <c r="E146" s="238">
        <f>data!AG68</f>
        <v>97.55</v>
      </c>
      <c r="F146" s="238">
        <f>data!AH68</f>
        <v>0</v>
      </c>
      <c r="G146" s="238">
        <f>data!AI68</f>
        <v>0</v>
      </c>
      <c r="H146" s="238">
        <f>data!AJ68</f>
        <v>890.75999999999988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10088.51</v>
      </c>
      <c r="D147" s="238">
        <f>data!AF69</f>
        <v>0</v>
      </c>
      <c r="E147" s="238">
        <f>data!AG69</f>
        <v>49898.710000000006</v>
      </c>
      <c r="F147" s="238">
        <f>data!AH69</f>
        <v>0</v>
      </c>
      <c r="G147" s="238">
        <f>data!AI69</f>
        <v>2317.0100000000002</v>
      </c>
      <c r="H147" s="238">
        <f>data!AJ69</f>
        <v>772002.19000000018</v>
      </c>
      <c r="I147" s="238">
        <f>data!AK69</f>
        <v>1526.3600000000001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4623124.1599999992</v>
      </c>
      <c r="D149" s="238">
        <f>data!AF85</f>
        <v>0</v>
      </c>
      <c r="E149" s="238">
        <f>data!AG85</f>
        <v>14984966.970000001</v>
      </c>
      <c r="F149" s="238">
        <f>data!AH85</f>
        <v>304763.75</v>
      </c>
      <c r="G149" s="238">
        <f>data!AI85</f>
        <v>3530640.78</v>
      </c>
      <c r="H149" s="238">
        <f>data!AJ85</f>
        <v>52201109.910000004</v>
      </c>
      <c r="I149" s="238">
        <f>data!AK85</f>
        <v>614788.49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1324150</v>
      </c>
      <c r="D151" s="246">
        <f>+data!M697</f>
        <v>0</v>
      </c>
      <c r="E151" s="246">
        <f>+data!M698</f>
        <v>5287006</v>
      </c>
      <c r="F151" s="246">
        <f>+data!M699</f>
        <v>37160</v>
      </c>
      <c r="G151" s="246">
        <f>+data!M700</f>
        <v>1093027</v>
      </c>
      <c r="H151" s="246">
        <f>+data!M701</f>
        <v>12231429</v>
      </c>
      <c r="I151" s="246">
        <f>+data!M702</f>
        <v>145536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-1399739.5</v>
      </c>
      <c r="D152" s="238">
        <f>data!AF87</f>
        <v>0</v>
      </c>
      <c r="E152" s="238">
        <f>data!AG87</f>
        <v>-8611979.5</v>
      </c>
      <c r="F152" s="238">
        <f>data!AH87</f>
        <v>0</v>
      </c>
      <c r="G152" s="238">
        <f>data!AI87</f>
        <v>-11056</v>
      </c>
      <c r="H152" s="238">
        <f>data!AJ87</f>
        <v>-54992.88</v>
      </c>
      <c r="I152" s="238">
        <f>data!AK87</f>
        <v>-161413.5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-6788486</v>
      </c>
      <c r="D153" s="238">
        <f>data!AF88</f>
        <v>0</v>
      </c>
      <c r="E153" s="238">
        <f>data!AG88</f>
        <v>-35152738.5</v>
      </c>
      <c r="F153" s="238">
        <f>data!AH88</f>
        <v>0</v>
      </c>
      <c r="G153" s="238">
        <f>data!AI88</f>
        <v>-3377541.5</v>
      </c>
      <c r="H153" s="238">
        <f>data!AJ88</f>
        <v>-70415838.030000001</v>
      </c>
      <c r="I153" s="238">
        <f>data!AK88</f>
        <v>-1105875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-8188225.5</v>
      </c>
      <c r="D154" s="238">
        <f>data!AF89</f>
        <v>0</v>
      </c>
      <c r="E154" s="238">
        <f>data!AG89</f>
        <v>-43764718</v>
      </c>
      <c r="F154" s="238">
        <f>data!AH89</f>
        <v>0</v>
      </c>
      <c r="G154" s="238">
        <f>data!AI89</f>
        <v>-3388597.5</v>
      </c>
      <c r="H154" s="238">
        <f>data!AJ89</f>
        <v>-70470830.909999996</v>
      </c>
      <c r="I154" s="238">
        <f>data!AK89</f>
        <v>-1267288.5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9733.880000000001</v>
      </c>
      <c r="D156" s="238">
        <f>data!AF90</f>
        <v>0</v>
      </c>
      <c r="E156" s="238">
        <f>data!AG90</f>
        <v>5746.36</v>
      </c>
      <c r="F156" s="238">
        <f>data!AH90</f>
        <v>97.77</v>
      </c>
      <c r="G156" s="238">
        <f>data!AI90</f>
        <v>5193.58</v>
      </c>
      <c r="H156" s="238">
        <f>data!AJ90</f>
        <v>53786.94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2289.4444016706684</v>
      </c>
      <c r="D158" s="238">
        <f>data!AF92</f>
        <v>0</v>
      </c>
      <c r="E158" s="238">
        <f>data!AG92</f>
        <v>1351.565021551967</v>
      </c>
      <c r="F158" s="238">
        <f>data!AH92</f>
        <v>22.995863843743834</v>
      </c>
      <c r="G158" s="238">
        <f>data!AI92</f>
        <v>1221.5491310380598</v>
      </c>
      <c r="H158" s="238">
        <f>data!AJ92</f>
        <v>8751.928951884096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17155</v>
      </c>
      <c r="D159" s="238">
        <f>data!AF93</f>
        <v>0</v>
      </c>
      <c r="E159" s="238">
        <f>data!AG93</f>
        <v>251304.07</v>
      </c>
      <c r="F159" s="238">
        <f>data!AH93</f>
        <v>0</v>
      </c>
      <c r="G159" s="238">
        <f>data!AI93</f>
        <v>75608.11</v>
      </c>
      <c r="H159" s="238">
        <f>data!AJ93</f>
        <v>48232.85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55.175807211538732</v>
      </c>
      <c r="F160" s="245">
        <f>data!AH94</f>
        <v>0</v>
      </c>
      <c r="G160" s="245">
        <f>data!AI94</f>
        <v>22.460533653846227</v>
      </c>
      <c r="H160" s="245">
        <f>data!AJ94</f>
        <v>52.220889423077011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Olympic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2916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3.3930336538461545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54.396288461538475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468277.28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6301538.290000001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137052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1844287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4139.16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237975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279873.02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316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17192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97.55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241.5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254323.69999999998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610025.94000000006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8935286.5600000005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152683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1904615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-93242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-1258479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-7227595.1399999997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-1351721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-7227595.1399999997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4731.8499999999995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664.78673871200658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23.371197115384756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Olympic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10.492528846153846</v>
      </c>
      <c r="G202" s="245">
        <f>data!AW60</f>
        <v>0</v>
      </c>
      <c r="H202" s="245">
        <f>data!AX60</f>
        <v>0.7649038461538461</v>
      </c>
      <c r="I202" s="245">
        <f>data!AY60</f>
        <v>33.373668269230762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3825069.65</v>
      </c>
      <c r="G203" s="238">
        <f>data!AW61</f>
        <v>0</v>
      </c>
      <c r="H203" s="238">
        <f>data!AX61</f>
        <v>70122.11</v>
      </c>
      <c r="I203" s="238">
        <f>data!AY61</f>
        <v>1902045.38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1119493</v>
      </c>
      <c r="G204" s="238">
        <f>data!AW62</f>
        <v>0</v>
      </c>
      <c r="H204" s="238">
        <f>data!AX62</f>
        <v>20523</v>
      </c>
      <c r="I204" s="238">
        <f>data!AY62</f>
        <v>556676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1151066.83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14321.150000000001</v>
      </c>
      <c r="G206" s="238">
        <f>data!AW64</f>
        <v>0</v>
      </c>
      <c r="H206" s="238">
        <f>data!AX64</f>
        <v>64414.040000000008</v>
      </c>
      <c r="I206" s="238">
        <f>data!AY64</f>
        <v>1019854.2200000002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540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3823.45</v>
      </c>
      <c r="G208" s="238">
        <f>data!AW66</f>
        <v>0</v>
      </c>
      <c r="H208" s="238">
        <f>data!AX66</f>
        <v>103.89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24485</v>
      </c>
      <c r="G209" s="238">
        <f>data!AW67</f>
        <v>0</v>
      </c>
      <c r="H209" s="238">
        <f>data!AX67</f>
        <v>606</v>
      </c>
      <c r="I209" s="238">
        <f>data!AY67</f>
        <v>45818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97.55</v>
      </c>
      <c r="G210" s="238">
        <f>data!AW68</f>
        <v>0</v>
      </c>
      <c r="H210" s="238">
        <f>data!AX68</f>
        <v>97.55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80992.210000000006</v>
      </c>
      <c r="G211" s="238">
        <f>data!AW69</f>
        <v>0</v>
      </c>
      <c r="H211" s="238">
        <f>data!AX69</f>
        <v>0</v>
      </c>
      <c r="I211" s="238">
        <f>data!AY69</f>
        <v>124744.16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6219888.8400000008</v>
      </c>
      <c r="G213" s="238">
        <f>data!AW85</f>
        <v>0</v>
      </c>
      <c r="H213" s="238">
        <f>data!AX85</f>
        <v>155866.59000000003</v>
      </c>
      <c r="I213" s="238">
        <f>data!AY85</f>
        <v>3649137.7600000002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1049278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-4060589.5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-381386.75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-4441976.25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2409.09</v>
      </c>
      <c r="G220" s="238">
        <f>data!AW90</f>
        <v>0</v>
      </c>
      <c r="H220" s="238">
        <f>data!AX90</f>
        <v>1020.73</v>
      </c>
      <c r="I220" s="238">
        <f>data!AY90</f>
        <v>6739.93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260.78208076865064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19640.75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6.43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Olympic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455377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2.6385288461538461</v>
      </c>
      <c r="D234" s="245">
        <f>data!BA60</f>
        <v>6.6821875000000004</v>
      </c>
      <c r="E234" s="245">
        <f>data!BB60</f>
        <v>17.182879807692306</v>
      </c>
      <c r="F234" s="245">
        <f>data!BC60</f>
        <v>0</v>
      </c>
      <c r="G234" s="245">
        <f>data!BD60</f>
        <v>21.963865384615389</v>
      </c>
      <c r="H234" s="245">
        <f>data!BE60</f>
        <v>18.006485576923076</v>
      </c>
      <c r="I234" s="245">
        <f>data!BF60</f>
        <v>41.47529807692306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195962.13</v>
      </c>
      <c r="D235" s="238">
        <f>data!BA61</f>
        <v>359502.83</v>
      </c>
      <c r="E235" s="238">
        <f>data!BB61</f>
        <v>2233104.7800000003</v>
      </c>
      <c r="F235" s="238">
        <f>data!BC61</f>
        <v>0</v>
      </c>
      <c r="G235" s="238">
        <f>data!BD61</f>
        <v>1541365.06</v>
      </c>
      <c r="H235" s="238">
        <f>data!BE61</f>
        <v>1508628.6400000001</v>
      </c>
      <c r="I235" s="238">
        <f>data!BF61</f>
        <v>2297520.7799999998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57353</v>
      </c>
      <c r="D236" s="238">
        <f>data!BA62</f>
        <v>105217</v>
      </c>
      <c r="E236" s="238">
        <f>data!BB62</f>
        <v>653568</v>
      </c>
      <c r="F236" s="238">
        <f>data!BC62</f>
        <v>0</v>
      </c>
      <c r="G236" s="238">
        <f>data!BD62</f>
        <v>451115</v>
      </c>
      <c r="H236" s="238">
        <f>data!BE62</f>
        <v>441534</v>
      </c>
      <c r="I236" s="238">
        <f>data!BF62</f>
        <v>672421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7949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1706.94</v>
      </c>
      <c r="D238" s="238">
        <f>data!BA64</f>
        <v>207618.85</v>
      </c>
      <c r="E238" s="238">
        <f>data!BB64</f>
        <v>5280.29</v>
      </c>
      <c r="F238" s="238">
        <f>data!BC64</f>
        <v>0</v>
      </c>
      <c r="G238" s="238">
        <f>data!BD64</f>
        <v>409033.23000000004</v>
      </c>
      <c r="H238" s="238">
        <f>data!BE64</f>
        <v>375628.45</v>
      </c>
      <c r="I238" s="238">
        <f>data!BF64</f>
        <v>357024.74000000005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270</v>
      </c>
      <c r="F239" s="238">
        <f>data!BC65</f>
        <v>0</v>
      </c>
      <c r="G239" s="238">
        <f>data!BD65</f>
        <v>0</v>
      </c>
      <c r="H239" s="238">
        <f>data!BE65</f>
        <v>2130739.34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458.9</v>
      </c>
      <c r="D240" s="238">
        <f>data!BA66</f>
        <v>2254.5300000000002</v>
      </c>
      <c r="E240" s="238">
        <f>data!BB66</f>
        <v>301011.28000000003</v>
      </c>
      <c r="F240" s="238">
        <f>data!BC66</f>
        <v>0</v>
      </c>
      <c r="G240" s="238">
        <f>data!BD66</f>
        <v>82839.409999999989</v>
      </c>
      <c r="H240" s="238">
        <f>data!BE66</f>
        <v>340183.17999999993</v>
      </c>
      <c r="I240" s="238">
        <f>data!BF66</f>
        <v>275163.76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1200</v>
      </c>
      <c r="D241" s="238">
        <f>data!BA67</f>
        <v>31048</v>
      </c>
      <c r="E241" s="238">
        <f>data!BB67</f>
        <v>675</v>
      </c>
      <c r="F241" s="238">
        <f>data!BC67</f>
        <v>0</v>
      </c>
      <c r="G241" s="238">
        <f>data!BD67</f>
        <v>40664</v>
      </c>
      <c r="H241" s="238">
        <f>data!BE67</f>
        <v>139776</v>
      </c>
      <c r="I241" s="238">
        <f>data!BF67</f>
        <v>54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97.55</v>
      </c>
      <c r="E242" s="238">
        <f>data!BB68</f>
        <v>0</v>
      </c>
      <c r="F242" s="238">
        <f>data!BC68</f>
        <v>0</v>
      </c>
      <c r="G242" s="238">
        <f>data!BD68</f>
        <v>1593.11</v>
      </c>
      <c r="H242" s="238">
        <f>data!BE68</f>
        <v>97.55</v>
      </c>
      <c r="I242" s="238">
        <f>data!BF68</f>
        <v>97.55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813.78</v>
      </c>
      <c r="D243" s="238">
        <f>data!BA69</f>
        <v>0</v>
      </c>
      <c r="E243" s="238">
        <f>data!BB69</f>
        <v>10133.599999999999</v>
      </c>
      <c r="F243" s="238">
        <f>data!BC69</f>
        <v>0</v>
      </c>
      <c r="G243" s="238">
        <f>data!BD69</f>
        <v>1800756.3599999999</v>
      </c>
      <c r="H243" s="238">
        <f>data!BE69</f>
        <v>585651.73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257494.75</v>
      </c>
      <c r="D245" s="238">
        <f>data!BA85</f>
        <v>705738.76000000013</v>
      </c>
      <c r="E245" s="238">
        <f>data!BB85</f>
        <v>3204042.9500000007</v>
      </c>
      <c r="F245" s="238">
        <f>data!BC85</f>
        <v>0</v>
      </c>
      <c r="G245" s="238">
        <f>data!BD85</f>
        <v>4327366.17</v>
      </c>
      <c r="H245" s="238">
        <f>data!BE85</f>
        <v>5530187.8899999987</v>
      </c>
      <c r="I245" s="238">
        <f>data!BF85</f>
        <v>3602281.83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1129.03</v>
      </c>
      <c r="D252" s="254">
        <f>data!BA90</f>
        <v>3169.97</v>
      </c>
      <c r="E252" s="254">
        <f>data!BB90</f>
        <v>751.78</v>
      </c>
      <c r="F252" s="254">
        <f>data!BC90</f>
        <v>0</v>
      </c>
      <c r="G252" s="254">
        <f>data!BD90</f>
        <v>10922.31</v>
      </c>
      <c r="H252" s="254">
        <f>data!BE90</f>
        <v>27392.840000000007</v>
      </c>
      <c r="I252" s="254">
        <f>data!BF90</f>
        <v>2050.0500000000002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745.58861111539977</v>
      </c>
      <c r="E254" s="254">
        <f>data!BB92</f>
        <v>176.82142293596951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Olympic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25.432153846153842</v>
      </c>
      <c r="E266" s="245">
        <f>data!BI60</f>
        <v>14.633668269230771</v>
      </c>
      <c r="F266" s="245">
        <f>data!BJ60</f>
        <v>12.813874999999999</v>
      </c>
      <c r="G266" s="245">
        <f>data!BK60</f>
        <v>32.060817307692304</v>
      </c>
      <c r="H266" s="245">
        <f>data!BL60</f>
        <v>50.311572115384656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3052685.64</v>
      </c>
      <c r="E267" s="238">
        <f>data!BI61</f>
        <v>992288.16</v>
      </c>
      <c r="F267" s="238">
        <f>data!BJ61</f>
        <v>1134731.1599999999</v>
      </c>
      <c r="G267" s="238">
        <f>data!BK61</f>
        <v>2582855.54</v>
      </c>
      <c r="H267" s="238">
        <f>data!BL61</f>
        <v>3070011.8200000003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893437</v>
      </c>
      <c r="E268" s="238">
        <f>data!BI62</f>
        <v>290415</v>
      </c>
      <c r="F268" s="238">
        <f>data!BJ62</f>
        <v>332105</v>
      </c>
      <c r="G268" s="238">
        <f>data!BK62</f>
        <v>755931</v>
      </c>
      <c r="H268" s="238">
        <f>data!BL62</f>
        <v>898508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320360.92</v>
      </c>
      <c r="E269" s="238">
        <f>data!BI63</f>
        <v>0</v>
      </c>
      <c r="F269" s="238">
        <f>data!BJ63</f>
        <v>346746.37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291641.87999999995</v>
      </c>
      <c r="E270" s="238">
        <f>data!BI64</f>
        <v>32720.190000000002</v>
      </c>
      <c r="F270" s="238">
        <f>data!BJ64</f>
        <v>7754.38</v>
      </c>
      <c r="G270" s="238">
        <f>data!BK64</f>
        <v>21169.88</v>
      </c>
      <c r="H270" s="238">
        <f>data!BL64</f>
        <v>25503.09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551988.86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311330.54000000004</v>
      </c>
      <c r="E272" s="238">
        <f>data!BI66</f>
        <v>236879.15</v>
      </c>
      <c r="F272" s="238">
        <f>data!BJ66</f>
        <v>683436.71</v>
      </c>
      <c r="G272" s="238">
        <f>data!BK66</f>
        <v>442037.64</v>
      </c>
      <c r="H272" s="238">
        <f>data!BL66</f>
        <v>50095.97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4332123</v>
      </c>
      <c r="E273" s="238">
        <f>data!BI67</f>
        <v>114939</v>
      </c>
      <c r="F273" s="238">
        <f>data!BJ67</f>
        <v>14051</v>
      </c>
      <c r="G273" s="238">
        <f>data!BK67</f>
        <v>874</v>
      </c>
      <c r="H273" s="238">
        <f>data!BL67</f>
        <v>7011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390.11</v>
      </c>
      <c r="E274" s="238">
        <f>data!BI68</f>
        <v>97.55</v>
      </c>
      <c r="F274" s="238">
        <f>data!BJ68</f>
        <v>0</v>
      </c>
      <c r="G274" s="238">
        <f>data!BK68</f>
        <v>370.49</v>
      </c>
      <c r="H274" s="238">
        <f>data!BL68</f>
        <v>97.55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961654.69000000006</v>
      </c>
      <c r="E275" s="238">
        <f>data!BI69</f>
        <v>25649.65</v>
      </c>
      <c r="F275" s="238">
        <f>data!BJ69</f>
        <v>94499.36</v>
      </c>
      <c r="G275" s="238">
        <f>data!BK69</f>
        <v>287777.47999999992</v>
      </c>
      <c r="H275" s="238">
        <f>data!BL69</f>
        <v>4151.92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0</v>
      </c>
      <c r="D277" s="238">
        <f>data!BH85</f>
        <v>10715612.639999999</v>
      </c>
      <c r="E277" s="238">
        <f>data!BI85</f>
        <v>1692988.7</v>
      </c>
      <c r="F277" s="238">
        <f>data!BJ85</f>
        <v>2613323.9799999995</v>
      </c>
      <c r="G277" s="238">
        <f>data!BK85</f>
        <v>4091016.0300000003</v>
      </c>
      <c r="H277" s="238">
        <f>data!BL85</f>
        <v>4055379.35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14715.51</v>
      </c>
      <c r="E284" s="254">
        <f>data!BI90</f>
        <v>4589.9799999999996</v>
      </c>
      <c r="F284" s="254">
        <f>data!BJ90</f>
        <v>1841.2</v>
      </c>
      <c r="G284" s="254">
        <f>data!BK90</f>
        <v>4617.0499999999993</v>
      </c>
      <c r="H284" s="254">
        <f>data!BL90</f>
        <v>5480.68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3313.231926096697</v>
      </c>
      <c r="E286" s="254">
        <f>data!BI92</f>
        <v>45603.147686912351</v>
      </c>
      <c r="F286" s="253" t="str">
        <f>IF(data!BJ92&gt;0,data!BJ92,"")</f>
        <v>x</v>
      </c>
      <c r="G286" s="254">
        <f>data!BK92</f>
        <v>0</v>
      </c>
      <c r="H286" s="254">
        <f>data!BL92</f>
        <v>1164.0347750422463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80851.520000000004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Olympic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5.5644230769230765</v>
      </c>
      <c r="D298" s="245">
        <f>data!BO60</f>
        <v>1.8905528846153847</v>
      </c>
      <c r="E298" s="245">
        <f>data!BP60</f>
        <v>2.2090480769230769</v>
      </c>
      <c r="F298" s="245">
        <f>data!BQ60</f>
        <v>0</v>
      </c>
      <c r="G298" s="245">
        <f>data!BR60</f>
        <v>14.334533653846149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1998886.94</v>
      </c>
      <c r="D299" s="238">
        <f>data!BO61</f>
        <v>262101.41999999998</v>
      </c>
      <c r="E299" s="238">
        <f>data!BP61</f>
        <v>287493.52</v>
      </c>
      <c r="F299" s="238">
        <f>data!BQ61</f>
        <v>0</v>
      </c>
      <c r="G299" s="238">
        <f>data!BR61</f>
        <v>1489204.04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585019</v>
      </c>
      <c r="D300" s="238">
        <f>data!BO62</f>
        <v>76710</v>
      </c>
      <c r="E300" s="238">
        <f>data!BP62</f>
        <v>84141</v>
      </c>
      <c r="F300" s="238">
        <f>data!BQ62</f>
        <v>0</v>
      </c>
      <c r="G300" s="238">
        <f>data!BR62</f>
        <v>435849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282905.69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437555.23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22096.079999999998</v>
      </c>
      <c r="D302" s="238">
        <f>data!BO64</f>
        <v>43497.62</v>
      </c>
      <c r="E302" s="238">
        <f>data!BP64</f>
        <v>21000.48</v>
      </c>
      <c r="F302" s="238">
        <f>data!BQ64</f>
        <v>0</v>
      </c>
      <c r="G302" s="238">
        <f>data!BR64</f>
        <v>35040.49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270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533808.74</v>
      </c>
      <c r="D304" s="238">
        <f>data!BO66</f>
        <v>147.19</v>
      </c>
      <c r="E304" s="238">
        <f>data!BP66</f>
        <v>99216.26</v>
      </c>
      <c r="F304" s="238">
        <f>data!BQ66</f>
        <v>0</v>
      </c>
      <c r="G304" s="238">
        <f>data!BR66</f>
        <v>27143.39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8409</v>
      </c>
      <c r="D305" s="238">
        <f>data!BO67</f>
        <v>516</v>
      </c>
      <c r="E305" s="238">
        <f>data!BP67</f>
        <v>2588</v>
      </c>
      <c r="F305" s="238">
        <f>data!BQ67</f>
        <v>0</v>
      </c>
      <c r="G305" s="238">
        <f>data!BR67</f>
        <v>109041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175.48</v>
      </c>
      <c r="D306" s="238">
        <f>data!BO68</f>
        <v>97.55</v>
      </c>
      <c r="E306" s="238">
        <f>data!BP68</f>
        <v>97.55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390410.7</v>
      </c>
      <c r="D307" s="238">
        <f>data!BO69</f>
        <v>170756.41</v>
      </c>
      <c r="E307" s="238">
        <f>data!BP69</f>
        <v>327522.02</v>
      </c>
      <c r="F307" s="238">
        <f>data!BQ69</f>
        <v>0</v>
      </c>
      <c r="G307" s="238">
        <f>data!BR69</f>
        <v>773780.64000000013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3821981.6300000004</v>
      </c>
      <c r="D309" s="238">
        <f>data!BO85</f>
        <v>553826.18999999994</v>
      </c>
      <c r="E309" s="238">
        <f>data!BP85</f>
        <v>822058.83000000007</v>
      </c>
      <c r="F309" s="238">
        <f>data!BQ85</f>
        <v>0</v>
      </c>
      <c r="G309" s="238">
        <f>data!BR85</f>
        <v>3307613.7900000005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1916.8799999999999</v>
      </c>
      <c r="D316" s="254">
        <f>data!BO90</f>
        <v>866.66</v>
      </c>
      <c r="E316" s="254">
        <f>data!BP90</f>
        <v>1590.75</v>
      </c>
      <c r="F316" s="254">
        <f>data!BQ90</f>
        <v>0</v>
      </c>
      <c r="G316" s="254">
        <f>data!BR90</f>
        <v>2959.6899999999996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Olympic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8.0942836538461549</v>
      </c>
      <c r="E330" s="245">
        <f>data!BW60</f>
        <v>2.7212740384615386</v>
      </c>
      <c r="F330" s="245">
        <f>data!BX60</f>
        <v>0</v>
      </c>
      <c r="G330" s="245">
        <f>data!BY60</f>
        <v>14.002692307692312</v>
      </c>
      <c r="H330" s="245">
        <f>data!BZ60</f>
        <v>0</v>
      </c>
      <c r="I330" s="245">
        <f>data!CA60</f>
        <v>2.9323317307692309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725472.66</v>
      </c>
      <c r="E331" s="257">
        <f>data!BW61</f>
        <v>210334.64</v>
      </c>
      <c r="F331" s="257">
        <f>data!BX61</f>
        <v>0</v>
      </c>
      <c r="G331" s="257">
        <f>data!BY61</f>
        <v>1374592.5699999998</v>
      </c>
      <c r="H331" s="257">
        <f>data!BZ61</f>
        <v>0</v>
      </c>
      <c r="I331" s="257">
        <f>data!CA61</f>
        <v>416696.1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212326</v>
      </c>
      <c r="E332" s="257">
        <f>data!BW62</f>
        <v>61559</v>
      </c>
      <c r="F332" s="257">
        <f>data!BX62</f>
        <v>0</v>
      </c>
      <c r="G332" s="257">
        <f>data!BY62</f>
        <v>402306</v>
      </c>
      <c r="H332" s="257">
        <f>data!BZ62</f>
        <v>0</v>
      </c>
      <c r="I332" s="257">
        <f>data!CA62</f>
        <v>121956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26250</v>
      </c>
      <c r="F333" s="257">
        <f>data!BX63</f>
        <v>0</v>
      </c>
      <c r="G333" s="257">
        <f>data!BY63</f>
        <v>36604.17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5041.5</v>
      </c>
      <c r="E334" s="257">
        <f>data!BW64</f>
        <v>19198.3</v>
      </c>
      <c r="F334" s="257">
        <f>data!BX64</f>
        <v>0</v>
      </c>
      <c r="G334" s="257">
        <f>data!BY64</f>
        <v>4523.1000000000004</v>
      </c>
      <c r="H334" s="257">
        <f>data!BZ64</f>
        <v>0</v>
      </c>
      <c r="I334" s="257">
        <f>data!CA64</f>
        <v>8842.0499999999993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115645.73</v>
      </c>
      <c r="E336" s="257">
        <f>data!BW66</f>
        <v>45341.66</v>
      </c>
      <c r="F336" s="257">
        <f>data!BX66</f>
        <v>0</v>
      </c>
      <c r="G336" s="257">
        <f>data!BY66</f>
        <v>146741.25</v>
      </c>
      <c r="H336" s="257">
        <f>data!BZ66</f>
        <v>0</v>
      </c>
      <c r="I336" s="257">
        <f>data!CA66</f>
        <v>229099.82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2359</v>
      </c>
      <c r="E337" s="257">
        <f>data!BW67</f>
        <v>0</v>
      </c>
      <c r="F337" s="257">
        <f>data!BX67</f>
        <v>0</v>
      </c>
      <c r="G337" s="257">
        <f>data!BY67</f>
        <v>3337</v>
      </c>
      <c r="H337" s="257">
        <f>data!BZ67</f>
        <v>0</v>
      </c>
      <c r="I337" s="257">
        <f>data!CA67</f>
        <v>115501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97.55</v>
      </c>
      <c r="E338" s="257">
        <f>data!BW68</f>
        <v>0</v>
      </c>
      <c r="F338" s="257">
        <f>data!BX68</f>
        <v>0</v>
      </c>
      <c r="G338" s="257">
        <f>data!BY68</f>
        <v>2842.49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183.9</v>
      </c>
      <c r="E339" s="257">
        <f>data!BW69</f>
        <v>5190.87</v>
      </c>
      <c r="F339" s="257">
        <f>data!BX69</f>
        <v>0</v>
      </c>
      <c r="G339" s="257">
        <f>data!BY69</f>
        <v>2249</v>
      </c>
      <c r="H339" s="257">
        <f>data!BZ69</f>
        <v>0</v>
      </c>
      <c r="I339" s="257">
        <f>data!CA69</f>
        <v>-12427.09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1061126.3400000001</v>
      </c>
      <c r="E341" s="238">
        <f>data!BW85</f>
        <v>367874.47</v>
      </c>
      <c r="F341" s="238">
        <f>data!BX85</f>
        <v>0</v>
      </c>
      <c r="G341" s="238">
        <f>data!BY85</f>
        <v>1973195.5799999998</v>
      </c>
      <c r="H341" s="238">
        <f>data!BZ85</f>
        <v>0</v>
      </c>
      <c r="I341" s="238">
        <f>data!CA85</f>
        <v>879667.88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10331.67</v>
      </c>
      <c r="E348" s="254">
        <f>data!BW90</f>
        <v>331.03</v>
      </c>
      <c r="F348" s="254">
        <f>data!BX90</f>
        <v>0</v>
      </c>
      <c r="G348" s="254">
        <f>data!BY90</f>
        <v>807.15</v>
      </c>
      <c r="H348" s="254">
        <f>data!BZ90</f>
        <v>0</v>
      </c>
      <c r="I348" s="254">
        <f>data!CA90</f>
        <v>5331.35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2132.7493576761854</v>
      </c>
      <c r="E350" s="254">
        <f>data!BW92</f>
        <v>77.85947436017716</v>
      </c>
      <c r="F350" s="254">
        <f>data!BX92</f>
        <v>0</v>
      </c>
      <c r="G350" s="254">
        <f>data!BY92</f>
        <v>189.84465072596745</v>
      </c>
      <c r="H350" s="254">
        <f>data!BZ92</f>
        <v>0</v>
      </c>
      <c r="I350" s="254">
        <f>data!CA92</f>
        <v>1253.9531421023187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Olympic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339">
        <v>8910</v>
      </c>
      <c r="D357" s="339">
        <v>8790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28.669831730769232</v>
      </c>
      <c r="E362" s="260"/>
      <c r="F362" s="248"/>
      <c r="G362" s="248"/>
      <c r="H362" s="248"/>
      <c r="I362" s="261">
        <f>data!CE60</f>
        <v>1211.0393798076923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3181810.74</v>
      </c>
      <c r="E363" s="262"/>
      <c r="F363" s="262"/>
      <c r="G363" s="262"/>
      <c r="H363" s="262"/>
      <c r="I363" s="257">
        <f>data!CE61</f>
        <v>128524257.94000001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931229</v>
      </c>
      <c r="E364" s="262"/>
      <c r="F364" s="262"/>
      <c r="G364" s="262"/>
      <c r="H364" s="262"/>
      <c r="I364" s="257">
        <f>data!CE62</f>
        <v>37615519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575980.18999999994</v>
      </c>
      <c r="E365" s="262"/>
      <c r="F365" s="262"/>
      <c r="G365" s="262"/>
      <c r="H365" s="262"/>
      <c r="I365" s="257">
        <f>data!CE63</f>
        <v>18211301.110000007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60915.71</v>
      </c>
      <c r="E366" s="262"/>
      <c r="F366" s="262"/>
      <c r="G366" s="262"/>
      <c r="H366" s="262"/>
      <c r="I366" s="257">
        <f>data!CE64</f>
        <v>42949563.019999988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2688529.84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392168.59</v>
      </c>
      <c r="E368" s="262"/>
      <c r="F368" s="262"/>
      <c r="G368" s="262"/>
      <c r="H368" s="262"/>
      <c r="I368" s="257">
        <f>data!CE66</f>
        <v>16825298.900000002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5810928</v>
      </c>
      <c r="E369" s="262"/>
      <c r="F369" s="262"/>
      <c r="G369" s="262"/>
      <c r="H369" s="262"/>
      <c r="I369" s="257">
        <f>data!CE67</f>
        <v>14841889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23799.53</v>
      </c>
      <c r="E370" s="262"/>
      <c r="F370" s="262"/>
      <c r="G370" s="262"/>
      <c r="H370" s="262"/>
      <c r="I370" s="257">
        <f>data!CE68</f>
        <v>54626.87999999999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4529435.32</v>
      </c>
      <c r="E371" s="257">
        <f>data!CD69</f>
        <v>0</v>
      </c>
      <c r="F371" s="262"/>
      <c r="G371" s="262"/>
      <c r="H371" s="262"/>
      <c r="I371" s="257">
        <f>data!CE69</f>
        <v>15178805.380000001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15506267.08</v>
      </c>
      <c r="E373" s="257">
        <f>data!CD85</f>
        <v>0</v>
      </c>
      <c r="F373" s="262"/>
      <c r="G373" s="262"/>
      <c r="H373" s="262"/>
      <c r="I373" s="238">
        <f>data!CE85</f>
        <v>276889791.06999993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-5015014.34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-123662807.79000001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-433242238.66999996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-556905046.46000004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170390.33999999994</v>
      </c>
      <c r="E380" s="248"/>
      <c r="F380" s="248"/>
      <c r="G380" s="248"/>
      <c r="H380" s="248"/>
      <c r="I380" s="238">
        <f>data!CE90</f>
        <v>455377.1399999999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49958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90022.399999999951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1138403.28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327.93550793269395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11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1054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1055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</row>
    <row r="48" spans="1:83" x14ac:dyDescent="0.25">
      <c r="A48" s="25" t="s">
        <v>231</v>
      </c>
      <c r="B48" s="272">
        <v>35517014.159999996</v>
      </c>
      <c r="C48" s="25">
        <v>1418064</v>
      </c>
      <c r="D48" s="25">
        <v>0</v>
      </c>
      <c r="E48" s="25">
        <v>2095959</v>
      </c>
      <c r="F48" s="25">
        <v>0</v>
      </c>
      <c r="G48" s="25">
        <v>0</v>
      </c>
      <c r="H48" s="25">
        <v>0</v>
      </c>
      <c r="I48" s="25">
        <v>0</v>
      </c>
      <c r="J48" s="25">
        <v>189136</v>
      </c>
      <c r="K48" s="25">
        <v>0</v>
      </c>
      <c r="L48" s="25">
        <v>0</v>
      </c>
      <c r="M48" s="25">
        <v>0</v>
      </c>
      <c r="N48" s="25">
        <v>0</v>
      </c>
      <c r="O48" s="25">
        <v>114832</v>
      </c>
      <c r="P48" s="25">
        <v>932950</v>
      </c>
      <c r="Q48" s="25">
        <v>210113</v>
      </c>
      <c r="R48" s="25">
        <v>83770</v>
      </c>
      <c r="S48" s="25">
        <v>222174</v>
      </c>
      <c r="T48" s="25">
        <v>27030</v>
      </c>
      <c r="U48" s="25">
        <v>1362774</v>
      </c>
      <c r="V48" s="25">
        <v>746495</v>
      </c>
      <c r="W48" s="25">
        <v>227382</v>
      </c>
      <c r="X48" s="25">
        <v>286228</v>
      </c>
      <c r="Y48" s="25">
        <v>1639073</v>
      </c>
      <c r="Z48" s="25">
        <v>838971</v>
      </c>
      <c r="AA48" s="25">
        <v>30948</v>
      </c>
      <c r="AB48" s="25">
        <v>753406</v>
      </c>
      <c r="AC48" s="25">
        <v>336171</v>
      </c>
      <c r="AD48" s="25">
        <v>0</v>
      </c>
      <c r="AE48" s="25">
        <v>872222</v>
      </c>
      <c r="AF48" s="25">
        <v>0</v>
      </c>
      <c r="AG48" s="25">
        <v>1934173</v>
      </c>
      <c r="AH48" s="25">
        <v>5367</v>
      </c>
      <c r="AI48" s="25">
        <v>716422</v>
      </c>
      <c r="AJ48" s="25">
        <v>9088962</v>
      </c>
      <c r="AK48" s="25">
        <v>104315</v>
      </c>
      <c r="AL48" s="25">
        <v>116895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1659144</v>
      </c>
      <c r="AS48" s="25">
        <v>0</v>
      </c>
      <c r="AT48" s="25">
        <v>0</v>
      </c>
      <c r="AU48" s="25">
        <v>0</v>
      </c>
      <c r="AV48" s="25">
        <v>973173</v>
      </c>
      <c r="AW48" s="25">
        <v>0</v>
      </c>
      <c r="AX48" s="25">
        <v>18879</v>
      </c>
      <c r="AY48" s="25">
        <v>532455</v>
      </c>
      <c r="AZ48" s="25">
        <v>83139</v>
      </c>
      <c r="BA48" s="25">
        <v>86944</v>
      </c>
      <c r="BB48" s="25">
        <v>514639</v>
      </c>
      <c r="BC48" s="25">
        <v>0</v>
      </c>
      <c r="BD48" s="25">
        <v>456228</v>
      </c>
      <c r="BE48" s="25">
        <v>403813</v>
      </c>
      <c r="BF48" s="25">
        <v>664930</v>
      </c>
      <c r="BG48" s="25">
        <v>0</v>
      </c>
      <c r="BH48" s="25">
        <v>833966</v>
      </c>
      <c r="BI48" s="25">
        <v>314612</v>
      </c>
      <c r="BJ48" s="25">
        <v>413154</v>
      </c>
      <c r="BK48" s="25">
        <v>690074</v>
      </c>
      <c r="BL48" s="25">
        <v>930448</v>
      </c>
      <c r="BM48" s="25">
        <v>0</v>
      </c>
      <c r="BN48" s="25">
        <v>308316</v>
      </c>
      <c r="BO48" s="25">
        <v>85838</v>
      </c>
      <c r="BP48" s="25">
        <v>96166</v>
      </c>
      <c r="BQ48" s="25">
        <v>0</v>
      </c>
      <c r="BR48" s="25">
        <v>406153</v>
      </c>
      <c r="BS48" s="25">
        <v>0</v>
      </c>
      <c r="BT48" s="25">
        <v>0</v>
      </c>
      <c r="BU48" s="25">
        <v>0</v>
      </c>
      <c r="BV48" s="25">
        <v>190584</v>
      </c>
      <c r="BW48" s="25">
        <v>48483</v>
      </c>
      <c r="BX48" s="25">
        <v>0</v>
      </c>
      <c r="BY48" s="25">
        <v>473537</v>
      </c>
      <c r="BZ48" s="25">
        <v>0</v>
      </c>
      <c r="CA48" s="25">
        <v>116362</v>
      </c>
      <c r="CB48" s="25">
        <v>0</v>
      </c>
      <c r="CC48" s="25">
        <v>862147</v>
      </c>
      <c r="CD48" s="25" t="s">
        <v>1056</v>
      </c>
      <c r="CE48" s="25" t="s">
        <v>1056</v>
      </c>
    </row>
    <row r="49" spans="1:83" x14ac:dyDescent="0.25">
      <c r="A49" s="16" t="s">
        <v>232</v>
      </c>
      <c r="B49" s="25">
        <v>35517014.159999996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57305.25</v>
      </c>
      <c r="D51" s="273">
        <v>0</v>
      </c>
      <c r="E51" s="273">
        <v>49642.265499999994</v>
      </c>
      <c r="F51" s="273">
        <v>0</v>
      </c>
      <c r="G51" s="273">
        <v>0</v>
      </c>
      <c r="H51" s="273">
        <v>0</v>
      </c>
      <c r="I51" s="273">
        <v>0</v>
      </c>
      <c r="J51" s="273">
        <v>7950.8267999999989</v>
      </c>
      <c r="K51" s="273">
        <v>0</v>
      </c>
      <c r="L51" s="273">
        <v>0</v>
      </c>
      <c r="M51" s="273">
        <v>0</v>
      </c>
      <c r="N51" s="273">
        <v>0</v>
      </c>
      <c r="O51" s="273">
        <v>4827.2876999999989</v>
      </c>
      <c r="P51" s="273">
        <v>383352.69</v>
      </c>
      <c r="Q51" s="273">
        <v>448.69</v>
      </c>
      <c r="R51" s="273">
        <v>55342.64</v>
      </c>
      <c r="S51" s="273">
        <v>142258.81</v>
      </c>
      <c r="T51" s="273">
        <v>0</v>
      </c>
      <c r="U51" s="273">
        <v>302616.68000000005</v>
      </c>
      <c r="V51" s="273">
        <v>286754.62000000005</v>
      </c>
      <c r="W51" s="273">
        <v>140659.83000000002</v>
      </c>
      <c r="X51" s="273">
        <v>20413.349999999999</v>
      </c>
      <c r="Y51" s="273">
        <v>861794.45000000007</v>
      </c>
      <c r="Z51" s="273">
        <v>637705.37999999989</v>
      </c>
      <c r="AA51" s="273">
        <v>15181.64</v>
      </c>
      <c r="AB51" s="273">
        <v>252712.94999999998</v>
      </c>
      <c r="AC51" s="273">
        <v>37678.799999999996</v>
      </c>
      <c r="AD51" s="273">
        <v>0</v>
      </c>
      <c r="AE51" s="273">
        <v>17325.96</v>
      </c>
      <c r="AF51" s="273">
        <v>0</v>
      </c>
      <c r="AG51" s="273">
        <v>114593.93000000001</v>
      </c>
      <c r="AH51" s="273">
        <v>0</v>
      </c>
      <c r="AI51" s="273">
        <v>38346.74</v>
      </c>
      <c r="AJ51" s="273">
        <v>919640.79</v>
      </c>
      <c r="AK51" s="273">
        <v>0</v>
      </c>
      <c r="AL51" s="273">
        <v>631.61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11487.21</v>
      </c>
      <c r="AS51" s="273">
        <v>0</v>
      </c>
      <c r="AT51" s="273">
        <v>0</v>
      </c>
      <c r="AU51" s="273">
        <v>0</v>
      </c>
      <c r="AV51" s="273">
        <v>41013.739999999991</v>
      </c>
      <c r="AW51" s="273">
        <v>0</v>
      </c>
      <c r="AX51" s="273">
        <v>606.15</v>
      </c>
      <c r="AY51" s="273">
        <v>35885.75</v>
      </c>
      <c r="AZ51" s="273">
        <v>2598.1999999999998</v>
      </c>
      <c r="BA51" s="273">
        <v>30999.88</v>
      </c>
      <c r="BB51" s="273">
        <v>675.15</v>
      </c>
      <c r="BC51" s="273">
        <v>0</v>
      </c>
      <c r="BD51" s="273">
        <v>35264.32</v>
      </c>
      <c r="BE51" s="273">
        <v>101913.91</v>
      </c>
      <c r="BF51" s="273">
        <v>2139.46</v>
      </c>
      <c r="BG51" s="273">
        <v>0</v>
      </c>
      <c r="BH51" s="273">
        <v>3787657.8300000005</v>
      </c>
      <c r="BI51" s="273">
        <v>95483.520000000004</v>
      </c>
      <c r="BJ51" s="273">
        <v>17771.650000000001</v>
      </c>
      <c r="BK51" s="273">
        <v>950.81</v>
      </c>
      <c r="BL51" s="273">
        <v>3932.0600000000004</v>
      </c>
      <c r="BM51" s="273">
        <v>0</v>
      </c>
      <c r="BN51" s="273">
        <v>8408.2199999999993</v>
      </c>
      <c r="BO51" s="273">
        <v>1796.27</v>
      </c>
      <c r="BP51" s="273">
        <v>2686.6299999999997</v>
      </c>
      <c r="BQ51" s="273">
        <v>0</v>
      </c>
      <c r="BR51" s="273">
        <v>116712.96000000001</v>
      </c>
      <c r="BS51" s="273">
        <v>0</v>
      </c>
      <c r="BT51" s="273">
        <v>0</v>
      </c>
      <c r="BU51" s="273">
        <v>0</v>
      </c>
      <c r="BV51" s="273">
        <v>2404.3900000000003</v>
      </c>
      <c r="BW51" s="273">
        <v>2263.5299999999997</v>
      </c>
      <c r="BX51" s="273">
        <v>0</v>
      </c>
      <c r="BY51" s="273">
        <v>3336.82</v>
      </c>
      <c r="BZ51" s="273">
        <v>0</v>
      </c>
      <c r="CA51" s="273">
        <v>58320.160000000003</v>
      </c>
      <c r="CB51" s="273">
        <v>0</v>
      </c>
      <c r="CC51" s="273">
        <v>5422272.5200000023</v>
      </c>
      <c r="CD51" s="16"/>
      <c r="CE51" s="25">
        <v>14133766.330000009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4213</v>
      </c>
      <c r="D59" s="273">
        <v>0</v>
      </c>
      <c r="E59" s="273">
        <v>9792</v>
      </c>
      <c r="F59" s="273">
        <v>0</v>
      </c>
      <c r="G59" s="273">
        <v>0</v>
      </c>
      <c r="H59" s="273">
        <v>0</v>
      </c>
      <c r="I59" s="273">
        <v>0</v>
      </c>
      <c r="J59" s="273">
        <v>698</v>
      </c>
      <c r="K59" s="273">
        <v>0</v>
      </c>
      <c r="L59" s="273">
        <v>0</v>
      </c>
      <c r="M59" s="273">
        <v>0</v>
      </c>
      <c r="N59" s="273">
        <v>0</v>
      </c>
      <c r="O59" s="273">
        <v>283</v>
      </c>
      <c r="P59" s="329">
        <v>282743</v>
      </c>
      <c r="Q59" s="329">
        <v>153005</v>
      </c>
      <c r="R59" s="329">
        <v>418931</v>
      </c>
      <c r="S59" s="330">
        <v>0</v>
      </c>
      <c r="T59" s="330">
        <v>0</v>
      </c>
      <c r="U59" s="331">
        <v>682836</v>
      </c>
      <c r="V59" s="329">
        <v>33437</v>
      </c>
      <c r="W59" s="329">
        <v>6923</v>
      </c>
      <c r="X59" s="329">
        <v>24516</v>
      </c>
      <c r="Y59" s="329">
        <v>77035</v>
      </c>
      <c r="Z59" s="329">
        <v>0</v>
      </c>
      <c r="AA59" s="329">
        <v>572</v>
      </c>
      <c r="AB59" s="330">
        <v>0</v>
      </c>
      <c r="AC59" s="329">
        <v>14846</v>
      </c>
      <c r="AD59" s="329">
        <v>0</v>
      </c>
      <c r="AE59" s="329">
        <v>80973</v>
      </c>
      <c r="AF59" s="329">
        <v>0</v>
      </c>
      <c r="AG59" s="329">
        <v>26200</v>
      </c>
      <c r="AH59" s="329">
        <v>0</v>
      </c>
      <c r="AI59" s="329">
        <v>7109</v>
      </c>
      <c r="AJ59" s="329">
        <v>140608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40968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440215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46.633019230769193</v>
      </c>
      <c r="D60" s="277">
        <v>0</v>
      </c>
      <c r="E60" s="277">
        <v>72.47434471153845</v>
      </c>
      <c r="F60" s="277">
        <v>0</v>
      </c>
      <c r="G60" s="277">
        <v>0</v>
      </c>
      <c r="H60" s="277">
        <v>0</v>
      </c>
      <c r="I60" s="277">
        <v>0</v>
      </c>
      <c r="J60" s="277">
        <v>5.4241573076923082</v>
      </c>
      <c r="K60" s="277">
        <v>0</v>
      </c>
      <c r="L60" s="277">
        <v>0</v>
      </c>
      <c r="M60" s="277">
        <v>0</v>
      </c>
      <c r="N60" s="277">
        <v>0</v>
      </c>
      <c r="O60" s="277">
        <v>3.2932383653846156</v>
      </c>
      <c r="P60" s="332">
        <v>34.811639423076919</v>
      </c>
      <c r="Q60" s="332">
        <v>5.8590961538461528</v>
      </c>
      <c r="R60" s="332">
        <v>2.9231250000000002</v>
      </c>
      <c r="S60" s="278">
        <v>12.070625000000001</v>
      </c>
      <c r="T60" s="278">
        <v>0.70358173076923103</v>
      </c>
      <c r="U60" s="333">
        <v>72.960086538461539</v>
      </c>
      <c r="V60" s="332">
        <v>29.615932692307698</v>
      </c>
      <c r="W60" s="332">
        <v>8.0902692307692305</v>
      </c>
      <c r="X60" s="332">
        <v>10.582201923076923</v>
      </c>
      <c r="Y60" s="332">
        <v>74.443259615384619</v>
      </c>
      <c r="Z60" s="332">
        <v>21.263307692307698</v>
      </c>
      <c r="AA60" s="332">
        <v>0.95800480769230778</v>
      </c>
      <c r="AB60" s="278">
        <v>23.644379807692307</v>
      </c>
      <c r="AC60" s="332">
        <v>11.93127403846154</v>
      </c>
      <c r="AD60" s="332">
        <v>0</v>
      </c>
      <c r="AE60" s="332">
        <v>36.007326923076917</v>
      </c>
      <c r="AF60" s="332">
        <v>0</v>
      </c>
      <c r="AG60" s="332">
        <v>66.775466346153877</v>
      </c>
      <c r="AH60" s="332">
        <v>0.1</v>
      </c>
      <c r="AI60" s="332">
        <v>23.38761057692308</v>
      </c>
      <c r="AJ60" s="332">
        <v>278.6029375</v>
      </c>
      <c r="AK60" s="332">
        <v>2.9951057692307685</v>
      </c>
      <c r="AL60" s="332">
        <v>3.6456490384615385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60.583899038461539</v>
      </c>
      <c r="AS60" s="332">
        <v>0</v>
      </c>
      <c r="AT60" s="332">
        <v>0</v>
      </c>
      <c r="AU60" s="332">
        <v>0</v>
      </c>
      <c r="AV60" s="278">
        <v>13.665480769230768</v>
      </c>
      <c r="AW60" s="278">
        <v>0</v>
      </c>
      <c r="AX60" s="278">
        <v>0.98233173076923075</v>
      </c>
      <c r="AY60" s="332">
        <v>36.644048076923092</v>
      </c>
      <c r="AZ60" s="332">
        <v>3.919072115384616</v>
      </c>
      <c r="BA60" s="278">
        <v>7.8386682692307694</v>
      </c>
      <c r="BB60" s="278">
        <v>15.224480769230768</v>
      </c>
      <c r="BC60" s="278">
        <v>0</v>
      </c>
      <c r="BD60" s="278">
        <v>25.843985576923082</v>
      </c>
      <c r="BE60" s="332">
        <v>20.025985576923077</v>
      </c>
      <c r="BF60" s="278">
        <v>43.163999999999994</v>
      </c>
      <c r="BG60" s="278">
        <v>0</v>
      </c>
      <c r="BH60" s="278">
        <v>31.913682692307695</v>
      </c>
      <c r="BI60" s="278">
        <v>18.008024038461535</v>
      </c>
      <c r="BJ60" s="278">
        <v>18.263331730769231</v>
      </c>
      <c r="BK60" s="278">
        <v>44.609168269230757</v>
      </c>
      <c r="BL60" s="278">
        <v>69.062115384615396</v>
      </c>
      <c r="BM60" s="278">
        <v>0</v>
      </c>
      <c r="BN60" s="278">
        <v>5.4556826923076924</v>
      </c>
      <c r="BO60" s="278">
        <v>3.4068990384615381</v>
      </c>
      <c r="BP60" s="278">
        <v>3.5147115384615386</v>
      </c>
      <c r="BQ60" s="278">
        <v>0</v>
      </c>
      <c r="BR60" s="278">
        <v>18.436399038461538</v>
      </c>
      <c r="BS60" s="278">
        <v>0</v>
      </c>
      <c r="BT60" s="278">
        <v>0</v>
      </c>
      <c r="BU60" s="278">
        <v>0</v>
      </c>
      <c r="BV60" s="278">
        <v>11.799447115384615</v>
      </c>
      <c r="BW60" s="278">
        <v>2.9294423076923071</v>
      </c>
      <c r="BX60" s="278">
        <v>0</v>
      </c>
      <c r="BY60" s="278">
        <v>14.735591346153852</v>
      </c>
      <c r="BZ60" s="278">
        <v>0</v>
      </c>
      <c r="CA60" s="278">
        <v>4.4664855769230769</v>
      </c>
      <c r="CB60" s="278">
        <v>0</v>
      </c>
      <c r="CC60" s="278">
        <v>37.209572115384617</v>
      </c>
      <c r="CD60" s="209" t="s">
        <v>247</v>
      </c>
      <c r="CE60" s="227">
        <v>1360.8981442307697</v>
      </c>
    </row>
    <row r="61" spans="1:83" x14ac:dyDescent="0.25">
      <c r="A61" s="31" t="s">
        <v>262</v>
      </c>
      <c r="B61" s="16"/>
      <c r="C61" s="273">
        <v>4762193.5299999993</v>
      </c>
      <c r="D61" s="273">
        <v>0</v>
      </c>
      <c r="E61" s="273">
        <v>7038725.5265000006</v>
      </c>
      <c r="F61" s="273">
        <v>0</v>
      </c>
      <c r="G61" s="273">
        <v>0</v>
      </c>
      <c r="H61" s="273">
        <v>0</v>
      </c>
      <c r="I61" s="273">
        <v>0</v>
      </c>
      <c r="J61" s="273">
        <v>635162.20040000009</v>
      </c>
      <c r="K61" s="273">
        <v>0</v>
      </c>
      <c r="L61" s="273">
        <v>0</v>
      </c>
      <c r="M61" s="273">
        <v>0</v>
      </c>
      <c r="N61" s="273">
        <v>0</v>
      </c>
      <c r="O61" s="273">
        <v>385634.19310000003</v>
      </c>
      <c r="P61" s="329">
        <v>3133065.18</v>
      </c>
      <c r="Q61" s="329">
        <v>705610.8</v>
      </c>
      <c r="R61" s="329">
        <v>281320.65999999997</v>
      </c>
      <c r="S61" s="280">
        <v>746114.16999999993</v>
      </c>
      <c r="T61" s="280">
        <v>90774.64</v>
      </c>
      <c r="U61" s="331">
        <v>4576517.26</v>
      </c>
      <c r="V61" s="329">
        <v>2506908.4699999997</v>
      </c>
      <c r="W61" s="329">
        <v>763602.93</v>
      </c>
      <c r="X61" s="329">
        <v>961222.76</v>
      </c>
      <c r="Y61" s="329">
        <v>5504396.5099999998</v>
      </c>
      <c r="Z61" s="329">
        <v>2817461.42</v>
      </c>
      <c r="AA61" s="329">
        <v>103930.35</v>
      </c>
      <c r="AB61" s="281">
        <v>2530117.09</v>
      </c>
      <c r="AC61" s="329">
        <v>1128943.05</v>
      </c>
      <c r="AD61" s="329">
        <v>0</v>
      </c>
      <c r="AE61" s="329">
        <v>2929127.67</v>
      </c>
      <c r="AF61" s="329">
        <v>0</v>
      </c>
      <c r="AG61" s="329">
        <v>6495408.919999999</v>
      </c>
      <c r="AH61" s="329">
        <v>18022.39</v>
      </c>
      <c r="AI61" s="329">
        <v>2405913.23</v>
      </c>
      <c r="AJ61" s="329">
        <v>30522885.310000006</v>
      </c>
      <c r="AK61" s="329">
        <v>350314.63</v>
      </c>
      <c r="AL61" s="329">
        <v>392559.82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5571798.75</v>
      </c>
      <c r="AS61" s="329">
        <v>0</v>
      </c>
      <c r="AT61" s="329">
        <v>0</v>
      </c>
      <c r="AU61" s="329">
        <v>0</v>
      </c>
      <c r="AV61" s="280">
        <v>3268143.8800000004</v>
      </c>
      <c r="AW61" s="280">
        <v>0</v>
      </c>
      <c r="AX61" s="280">
        <v>63398.61</v>
      </c>
      <c r="AY61" s="329">
        <v>1788108.91</v>
      </c>
      <c r="AZ61" s="329">
        <v>279201.26</v>
      </c>
      <c r="BA61" s="280">
        <v>291977.7</v>
      </c>
      <c r="BB61" s="280">
        <v>1728277.97</v>
      </c>
      <c r="BC61" s="280">
        <v>0</v>
      </c>
      <c r="BD61" s="280">
        <v>1532122.84</v>
      </c>
      <c r="BE61" s="329">
        <v>1356100.29</v>
      </c>
      <c r="BF61" s="280">
        <v>2232991.2000000002</v>
      </c>
      <c r="BG61" s="280">
        <v>0</v>
      </c>
      <c r="BH61" s="280">
        <v>2800654.8500000006</v>
      </c>
      <c r="BI61" s="280">
        <v>1056542.29</v>
      </c>
      <c r="BJ61" s="280">
        <v>1387469.15</v>
      </c>
      <c r="BK61" s="280">
        <v>2317431.2799999998</v>
      </c>
      <c r="BL61" s="280">
        <v>3124663.58</v>
      </c>
      <c r="BM61" s="280">
        <v>0</v>
      </c>
      <c r="BN61" s="280">
        <v>1035399</v>
      </c>
      <c r="BO61" s="280">
        <v>288262.77</v>
      </c>
      <c r="BP61" s="280">
        <v>322946.58</v>
      </c>
      <c r="BQ61" s="280">
        <v>0</v>
      </c>
      <c r="BR61" s="280">
        <v>1363959.21</v>
      </c>
      <c r="BS61" s="280">
        <v>0</v>
      </c>
      <c r="BT61" s="280">
        <v>0</v>
      </c>
      <c r="BU61" s="280">
        <v>0</v>
      </c>
      <c r="BV61" s="280">
        <v>640024.80000000005</v>
      </c>
      <c r="BW61" s="280">
        <v>162817.70000000001</v>
      </c>
      <c r="BX61" s="280">
        <v>0</v>
      </c>
      <c r="BY61" s="280">
        <v>1590247.59</v>
      </c>
      <c r="BZ61" s="280">
        <v>0</v>
      </c>
      <c r="CA61" s="280">
        <v>390770.66</v>
      </c>
      <c r="CB61" s="280">
        <v>0</v>
      </c>
      <c r="CC61" s="280">
        <v>2895292.09</v>
      </c>
      <c r="CD61" s="24" t="s">
        <v>247</v>
      </c>
      <c r="CE61" s="25">
        <v>119274535.67</v>
      </c>
    </row>
    <row r="62" spans="1:83" x14ac:dyDescent="0.25">
      <c r="A62" s="31" t="s">
        <v>10</v>
      </c>
      <c r="B62" s="16"/>
      <c r="C62" s="25">
        <v>1418064</v>
      </c>
      <c r="D62" s="25">
        <v>0</v>
      </c>
      <c r="E62" s="25">
        <v>2095959</v>
      </c>
      <c r="F62" s="25">
        <v>0</v>
      </c>
      <c r="G62" s="25">
        <v>0</v>
      </c>
      <c r="H62" s="25">
        <v>0</v>
      </c>
      <c r="I62" s="25">
        <v>0</v>
      </c>
      <c r="J62" s="25">
        <v>189136</v>
      </c>
      <c r="K62" s="25">
        <v>0</v>
      </c>
      <c r="L62" s="25">
        <v>0</v>
      </c>
      <c r="M62" s="25">
        <v>0</v>
      </c>
      <c r="N62" s="25">
        <v>0</v>
      </c>
      <c r="O62" s="25">
        <v>114832</v>
      </c>
      <c r="P62" s="25">
        <v>932950</v>
      </c>
      <c r="Q62" s="25">
        <v>210113</v>
      </c>
      <c r="R62" s="25">
        <v>83770</v>
      </c>
      <c r="S62" s="25">
        <v>222174</v>
      </c>
      <c r="T62" s="25">
        <v>27030</v>
      </c>
      <c r="U62" s="25">
        <v>1362774</v>
      </c>
      <c r="V62" s="25">
        <v>746495</v>
      </c>
      <c r="W62" s="25">
        <v>227382</v>
      </c>
      <c r="X62" s="25">
        <v>286228</v>
      </c>
      <c r="Y62" s="25">
        <v>1639073</v>
      </c>
      <c r="Z62" s="25">
        <v>838971</v>
      </c>
      <c r="AA62" s="25">
        <v>30948</v>
      </c>
      <c r="AB62" s="25">
        <v>753406</v>
      </c>
      <c r="AC62" s="25">
        <v>336171</v>
      </c>
      <c r="AD62" s="25">
        <v>0</v>
      </c>
      <c r="AE62" s="25">
        <v>872222</v>
      </c>
      <c r="AF62" s="25">
        <v>0</v>
      </c>
      <c r="AG62" s="25">
        <v>1934173</v>
      </c>
      <c r="AH62" s="25">
        <v>5367</v>
      </c>
      <c r="AI62" s="25">
        <v>716422</v>
      </c>
      <c r="AJ62" s="25">
        <v>9088962</v>
      </c>
      <c r="AK62" s="25">
        <v>104315</v>
      </c>
      <c r="AL62" s="25">
        <v>116895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1659144</v>
      </c>
      <c r="AS62" s="25">
        <v>0</v>
      </c>
      <c r="AT62" s="25">
        <v>0</v>
      </c>
      <c r="AU62" s="25">
        <v>0</v>
      </c>
      <c r="AV62" s="25">
        <v>973173</v>
      </c>
      <c r="AW62" s="25">
        <v>0</v>
      </c>
      <c r="AX62" s="25">
        <v>18879</v>
      </c>
      <c r="AY62" s="25">
        <v>532455</v>
      </c>
      <c r="AZ62" s="25">
        <v>83139</v>
      </c>
      <c r="BA62" s="25">
        <v>86944</v>
      </c>
      <c r="BB62" s="25">
        <v>514639</v>
      </c>
      <c r="BC62" s="25">
        <v>0</v>
      </c>
      <c r="BD62" s="25">
        <v>456228</v>
      </c>
      <c r="BE62" s="25">
        <v>403813</v>
      </c>
      <c r="BF62" s="25">
        <v>664930</v>
      </c>
      <c r="BG62" s="25">
        <v>0</v>
      </c>
      <c r="BH62" s="25">
        <v>833966</v>
      </c>
      <c r="BI62" s="25">
        <v>314612</v>
      </c>
      <c r="BJ62" s="25">
        <v>413154</v>
      </c>
      <c r="BK62" s="25">
        <v>690074</v>
      </c>
      <c r="BL62" s="25">
        <v>930448</v>
      </c>
      <c r="BM62" s="25">
        <v>0</v>
      </c>
      <c r="BN62" s="25">
        <v>308316</v>
      </c>
      <c r="BO62" s="25">
        <v>85838</v>
      </c>
      <c r="BP62" s="25">
        <v>96166</v>
      </c>
      <c r="BQ62" s="25">
        <v>0</v>
      </c>
      <c r="BR62" s="25">
        <v>406153</v>
      </c>
      <c r="BS62" s="25">
        <v>0</v>
      </c>
      <c r="BT62" s="25">
        <v>0</v>
      </c>
      <c r="BU62" s="25">
        <v>0</v>
      </c>
      <c r="BV62" s="25">
        <v>190584</v>
      </c>
      <c r="BW62" s="25">
        <v>48483</v>
      </c>
      <c r="BX62" s="25">
        <v>0</v>
      </c>
      <c r="BY62" s="25">
        <v>473537</v>
      </c>
      <c r="BZ62" s="25">
        <v>0</v>
      </c>
      <c r="CA62" s="25">
        <v>116362</v>
      </c>
      <c r="CB62" s="25">
        <v>0</v>
      </c>
      <c r="CC62" s="25">
        <v>862147</v>
      </c>
      <c r="CD62" s="24" t="s">
        <v>247</v>
      </c>
      <c r="CE62" s="25">
        <v>35517016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103744.54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0</v>
      </c>
      <c r="Q63" s="329">
        <v>0</v>
      </c>
      <c r="R63" s="329">
        <v>2311928.0699999998</v>
      </c>
      <c r="S63" s="280">
        <v>0</v>
      </c>
      <c r="T63" s="280">
        <v>0</v>
      </c>
      <c r="U63" s="331">
        <v>60000</v>
      </c>
      <c r="V63" s="329">
        <v>251739.5</v>
      </c>
      <c r="W63" s="329">
        <v>0</v>
      </c>
      <c r="X63" s="329">
        <v>0</v>
      </c>
      <c r="Y63" s="329">
        <v>17000</v>
      </c>
      <c r="Z63" s="329">
        <v>152167.79999999999</v>
      </c>
      <c r="AA63" s="329">
        <v>0</v>
      </c>
      <c r="AB63" s="281">
        <v>13147.29</v>
      </c>
      <c r="AC63" s="329">
        <v>0</v>
      </c>
      <c r="AD63" s="329">
        <v>0</v>
      </c>
      <c r="AE63" s="329">
        <v>0</v>
      </c>
      <c r="AF63" s="329">
        <v>0</v>
      </c>
      <c r="AG63" s="329">
        <v>6662576.4400000004</v>
      </c>
      <c r="AH63" s="329">
        <v>0</v>
      </c>
      <c r="AI63" s="329">
        <v>0</v>
      </c>
      <c r="AJ63" s="329">
        <v>3986625.4400000004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994215.54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5440</v>
      </c>
      <c r="BE63" s="329">
        <v>8366.7199999999993</v>
      </c>
      <c r="BF63" s="280">
        <v>0</v>
      </c>
      <c r="BG63" s="280">
        <v>0</v>
      </c>
      <c r="BH63" s="280">
        <v>231446.28</v>
      </c>
      <c r="BI63" s="280">
        <v>0</v>
      </c>
      <c r="BJ63" s="280">
        <v>279694.2</v>
      </c>
      <c r="BK63" s="280">
        <v>0</v>
      </c>
      <c r="BL63" s="280">
        <v>0</v>
      </c>
      <c r="BM63" s="280">
        <v>0</v>
      </c>
      <c r="BN63" s="280">
        <v>174431.21000000002</v>
      </c>
      <c r="BO63" s="280">
        <v>0</v>
      </c>
      <c r="BP63" s="280">
        <v>435.2</v>
      </c>
      <c r="BQ63" s="280">
        <v>0</v>
      </c>
      <c r="BR63" s="280">
        <v>269192.03999999998</v>
      </c>
      <c r="BS63" s="280">
        <v>0</v>
      </c>
      <c r="BT63" s="280">
        <v>0</v>
      </c>
      <c r="BU63" s="280">
        <v>0</v>
      </c>
      <c r="BV63" s="280">
        <v>17560</v>
      </c>
      <c r="BW63" s="280">
        <v>20625</v>
      </c>
      <c r="BX63" s="280">
        <v>0</v>
      </c>
      <c r="BY63" s="280">
        <v>36833.33</v>
      </c>
      <c r="BZ63" s="280">
        <v>0</v>
      </c>
      <c r="CA63" s="280">
        <v>0</v>
      </c>
      <c r="CB63" s="280">
        <v>0</v>
      </c>
      <c r="CC63" s="280">
        <v>348553.71</v>
      </c>
      <c r="CD63" s="24" t="s">
        <v>247</v>
      </c>
      <c r="CE63" s="25">
        <v>15945722.310000001</v>
      </c>
    </row>
    <row r="64" spans="1:83" x14ac:dyDescent="0.25">
      <c r="A64" s="31" t="s">
        <v>264</v>
      </c>
      <c r="B64" s="16"/>
      <c r="C64" s="273">
        <v>414353.97000000003</v>
      </c>
      <c r="D64" s="273">
        <v>0</v>
      </c>
      <c r="E64" s="273">
        <v>473252.74250000005</v>
      </c>
      <c r="F64" s="273">
        <v>0</v>
      </c>
      <c r="G64" s="273">
        <v>0</v>
      </c>
      <c r="H64" s="273">
        <v>0</v>
      </c>
      <c r="I64" s="273">
        <v>0</v>
      </c>
      <c r="J64" s="273">
        <v>47171.866000000009</v>
      </c>
      <c r="K64" s="273">
        <v>0</v>
      </c>
      <c r="L64" s="273">
        <v>0</v>
      </c>
      <c r="M64" s="273">
        <v>0</v>
      </c>
      <c r="N64" s="273">
        <v>0</v>
      </c>
      <c r="O64" s="273">
        <v>28640.061500000003</v>
      </c>
      <c r="P64" s="329">
        <v>6537729.6599999992</v>
      </c>
      <c r="Q64" s="329">
        <v>31152.1</v>
      </c>
      <c r="R64" s="329">
        <v>206029</v>
      </c>
      <c r="S64" s="280">
        <v>169300.76</v>
      </c>
      <c r="T64" s="280">
        <v>86043.199999999997</v>
      </c>
      <c r="U64" s="331">
        <v>2953796.4799999995</v>
      </c>
      <c r="V64" s="329">
        <v>403881.76</v>
      </c>
      <c r="W64" s="329">
        <v>40907.550000000003</v>
      </c>
      <c r="X64" s="329">
        <v>365685.22</v>
      </c>
      <c r="Y64" s="329">
        <v>939929.99999999988</v>
      </c>
      <c r="Z64" s="329">
        <v>54080.59</v>
      </c>
      <c r="AA64" s="329">
        <v>437792.00999999995</v>
      </c>
      <c r="AB64" s="281">
        <v>24333436.41</v>
      </c>
      <c r="AC64" s="329">
        <v>190499.06999999998</v>
      </c>
      <c r="AD64" s="329">
        <v>0</v>
      </c>
      <c r="AE64" s="329">
        <v>49026.77</v>
      </c>
      <c r="AF64" s="329">
        <v>0</v>
      </c>
      <c r="AG64" s="329">
        <v>888360.92</v>
      </c>
      <c r="AH64" s="329">
        <v>0</v>
      </c>
      <c r="AI64" s="329">
        <v>338782.43</v>
      </c>
      <c r="AJ64" s="329">
        <v>2582104.5700000003</v>
      </c>
      <c r="AK64" s="329">
        <v>3420.97</v>
      </c>
      <c r="AL64" s="329">
        <v>4480.6899999999996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236015.33</v>
      </c>
      <c r="AS64" s="329">
        <v>0</v>
      </c>
      <c r="AT64" s="329">
        <v>0</v>
      </c>
      <c r="AU64" s="329">
        <v>0</v>
      </c>
      <c r="AV64" s="280">
        <v>25775.309999999998</v>
      </c>
      <c r="AW64" s="280">
        <v>0</v>
      </c>
      <c r="AX64" s="280">
        <v>54637.86</v>
      </c>
      <c r="AY64" s="329">
        <v>1043540.3999999999</v>
      </c>
      <c r="AZ64" s="329">
        <v>2756.37</v>
      </c>
      <c r="BA64" s="280">
        <v>235809.03</v>
      </c>
      <c r="BB64" s="280">
        <v>3645.1400000000003</v>
      </c>
      <c r="BC64" s="280">
        <v>0</v>
      </c>
      <c r="BD64" s="280">
        <v>209907.84</v>
      </c>
      <c r="BE64" s="329">
        <v>368813.06</v>
      </c>
      <c r="BF64" s="280">
        <v>362532.34</v>
      </c>
      <c r="BG64" s="280">
        <v>0</v>
      </c>
      <c r="BH64" s="280">
        <v>293264.57</v>
      </c>
      <c r="BI64" s="280">
        <v>16476.719999999998</v>
      </c>
      <c r="BJ64" s="280">
        <v>12150.9</v>
      </c>
      <c r="BK64" s="280">
        <v>18737.830000000002</v>
      </c>
      <c r="BL64" s="280">
        <v>41903.42</v>
      </c>
      <c r="BM64" s="280">
        <v>0</v>
      </c>
      <c r="BN64" s="280">
        <v>11896.630000000001</v>
      </c>
      <c r="BO64" s="280">
        <v>43463.21</v>
      </c>
      <c r="BP64" s="280">
        <v>843.66</v>
      </c>
      <c r="BQ64" s="280">
        <v>0</v>
      </c>
      <c r="BR64" s="280">
        <v>39224.25</v>
      </c>
      <c r="BS64" s="280">
        <v>0</v>
      </c>
      <c r="BT64" s="280">
        <v>0</v>
      </c>
      <c r="BU64" s="280">
        <v>0</v>
      </c>
      <c r="BV64" s="280">
        <v>8365.19</v>
      </c>
      <c r="BW64" s="280">
        <v>16365.67</v>
      </c>
      <c r="BX64" s="280">
        <v>0</v>
      </c>
      <c r="BY64" s="280">
        <v>2669.72</v>
      </c>
      <c r="BZ64" s="280">
        <v>0</v>
      </c>
      <c r="CA64" s="280">
        <v>8773.09</v>
      </c>
      <c r="CB64" s="280">
        <v>0</v>
      </c>
      <c r="CC64" s="280">
        <v>106163.78000000001</v>
      </c>
      <c r="CD64" s="24" t="s">
        <v>247</v>
      </c>
      <c r="CE64" s="25">
        <v>44743590.120000005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1076.9000000000001</v>
      </c>
      <c r="V65" s="329">
        <v>3833.37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350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22400</v>
      </c>
      <c r="AS65" s="329">
        <v>0</v>
      </c>
      <c r="AT65" s="329">
        <v>0</v>
      </c>
      <c r="AU65" s="329">
        <v>0</v>
      </c>
      <c r="AV65" s="280">
        <v>900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360</v>
      </c>
      <c r="BC65" s="280">
        <v>0</v>
      </c>
      <c r="BD65" s="280">
        <v>0</v>
      </c>
      <c r="BE65" s="329">
        <v>2048086.2999999998</v>
      </c>
      <c r="BF65" s="280">
        <v>0</v>
      </c>
      <c r="BG65" s="280">
        <v>0</v>
      </c>
      <c r="BH65" s="280">
        <v>811028.36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1260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116.39</v>
      </c>
      <c r="CD65" s="24" t="s">
        <v>247</v>
      </c>
      <c r="CE65" s="25">
        <v>2889411.32</v>
      </c>
    </row>
    <row r="66" spans="1:83" x14ac:dyDescent="0.25">
      <c r="A66" s="31" t="s">
        <v>266</v>
      </c>
      <c r="B66" s="16"/>
      <c r="C66" s="273">
        <v>1857322.75</v>
      </c>
      <c r="D66" s="273">
        <v>0</v>
      </c>
      <c r="E66" s="273">
        <v>2546146.0300000003</v>
      </c>
      <c r="F66" s="273">
        <v>0</v>
      </c>
      <c r="G66" s="273">
        <v>0</v>
      </c>
      <c r="H66" s="273">
        <v>0</v>
      </c>
      <c r="I66" s="273">
        <v>0</v>
      </c>
      <c r="J66" s="273">
        <v>164443.88800000001</v>
      </c>
      <c r="K66" s="273">
        <v>0</v>
      </c>
      <c r="L66" s="273">
        <v>0</v>
      </c>
      <c r="M66" s="273">
        <v>0</v>
      </c>
      <c r="N66" s="273">
        <v>0</v>
      </c>
      <c r="O66" s="273">
        <v>99840.932000000001</v>
      </c>
      <c r="P66" s="329">
        <v>358080.58</v>
      </c>
      <c r="Q66" s="329">
        <v>108000</v>
      </c>
      <c r="R66" s="329">
        <v>0</v>
      </c>
      <c r="S66" s="280">
        <v>847.7</v>
      </c>
      <c r="T66" s="280">
        <v>0</v>
      </c>
      <c r="U66" s="331">
        <v>4054296.6700000004</v>
      </c>
      <c r="V66" s="329">
        <v>292462.21999999997</v>
      </c>
      <c r="W66" s="329">
        <v>4805.07</v>
      </c>
      <c r="X66" s="329">
        <v>28377.67</v>
      </c>
      <c r="Y66" s="329">
        <v>295289.77</v>
      </c>
      <c r="Z66" s="329">
        <v>677641.47</v>
      </c>
      <c r="AA66" s="329">
        <v>6424.64</v>
      </c>
      <c r="AB66" s="281">
        <v>254373.78</v>
      </c>
      <c r="AC66" s="329">
        <v>562905.29</v>
      </c>
      <c r="AD66" s="329">
        <v>0</v>
      </c>
      <c r="AE66" s="329">
        <v>92037.5</v>
      </c>
      <c r="AF66" s="329">
        <v>0</v>
      </c>
      <c r="AG66" s="329">
        <v>2399168.31</v>
      </c>
      <c r="AH66" s="329">
        <v>45896.33</v>
      </c>
      <c r="AI66" s="329">
        <v>0</v>
      </c>
      <c r="AJ66" s="329">
        <v>191268.28999999998</v>
      </c>
      <c r="AK66" s="329">
        <v>0</v>
      </c>
      <c r="AL66" s="329">
        <v>72090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477184.29000000004</v>
      </c>
      <c r="AS66" s="329">
        <v>0</v>
      </c>
      <c r="AT66" s="329">
        <v>0</v>
      </c>
      <c r="AU66" s="329">
        <v>0</v>
      </c>
      <c r="AV66" s="280">
        <v>2165.1999999999998</v>
      </c>
      <c r="AW66" s="280">
        <v>0</v>
      </c>
      <c r="AX66" s="280">
        <v>1289.6199999999999</v>
      </c>
      <c r="AY66" s="329">
        <v>0</v>
      </c>
      <c r="AZ66" s="329">
        <v>0</v>
      </c>
      <c r="BA66" s="280">
        <v>302.75</v>
      </c>
      <c r="BB66" s="280">
        <v>598883.63</v>
      </c>
      <c r="BC66" s="280">
        <v>0</v>
      </c>
      <c r="BD66" s="280">
        <v>46926.33</v>
      </c>
      <c r="BE66" s="329">
        <v>327925.91000000003</v>
      </c>
      <c r="BF66" s="280">
        <v>305241.53000000003</v>
      </c>
      <c r="BG66" s="280">
        <v>0</v>
      </c>
      <c r="BH66" s="280">
        <v>623732.82999999996</v>
      </c>
      <c r="BI66" s="280">
        <v>217533.4</v>
      </c>
      <c r="BJ66" s="280">
        <v>272292.45</v>
      </c>
      <c r="BK66" s="280">
        <v>348644.73</v>
      </c>
      <c r="BL66" s="280">
        <v>49026.63</v>
      </c>
      <c r="BM66" s="280">
        <v>0</v>
      </c>
      <c r="BN66" s="280">
        <v>292129.55</v>
      </c>
      <c r="BO66" s="280">
        <v>294.10000000000002</v>
      </c>
      <c r="BP66" s="280">
        <v>111221</v>
      </c>
      <c r="BQ66" s="280">
        <v>0</v>
      </c>
      <c r="BR66" s="280">
        <v>26698.81</v>
      </c>
      <c r="BS66" s="280">
        <v>0</v>
      </c>
      <c r="BT66" s="280">
        <v>0</v>
      </c>
      <c r="BU66" s="280">
        <v>0</v>
      </c>
      <c r="BV66" s="280">
        <v>88965.21</v>
      </c>
      <c r="BW66" s="280">
        <v>66823.3</v>
      </c>
      <c r="BX66" s="280">
        <v>0</v>
      </c>
      <c r="BY66" s="280">
        <v>110785</v>
      </c>
      <c r="BZ66" s="280">
        <v>0</v>
      </c>
      <c r="CA66" s="280">
        <v>163630.36000000002</v>
      </c>
      <c r="CB66" s="280">
        <v>0</v>
      </c>
      <c r="CC66" s="280">
        <v>579630.22</v>
      </c>
      <c r="CD66" s="24" t="s">
        <v>247</v>
      </c>
      <c r="CE66" s="25">
        <v>18823045.739999998</v>
      </c>
    </row>
    <row r="67" spans="1:83" x14ac:dyDescent="0.25">
      <c r="A67" s="31" t="s">
        <v>15</v>
      </c>
      <c r="B67" s="16"/>
      <c r="C67" s="25">
        <v>57305</v>
      </c>
      <c r="D67" s="25">
        <v>0</v>
      </c>
      <c r="E67" s="25">
        <v>49642</v>
      </c>
      <c r="F67" s="25">
        <v>0</v>
      </c>
      <c r="G67" s="25">
        <v>0</v>
      </c>
      <c r="H67" s="25">
        <v>0</v>
      </c>
      <c r="I67" s="25">
        <v>0</v>
      </c>
      <c r="J67" s="25">
        <v>7951</v>
      </c>
      <c r="K67" s="25">
        <v>0</v>
      </c>
      <c r="L67" s="25">
        <v>0</v>
      </c>
      <c r="M67" s="25">
        <v>0</v>
      </c>
      <c r="N67" s="25">
        <v>0</v>
      </c>
      <c r="O67" s="25">
        <v>4827</v>
      </c>
      <c r="P67" s="25">
        <v>383353</v>
      </c>
      <c r="Q67" s="25">
        <v>449</v>
      </c>
      <c r="R67" s="25">
        <v>55343</v>
      </c>
      <c r="S67" s="25">
        <v>142259</v>
      </c>
      <c r="T67" s="25">
        <v>0</v>
      </c>
      <c r="U67" s="25">
        <v>302617</v>
      </c>
      <c r="V67" s="25">
        <v>286755</v>
      </c>
      <c r="W67" s="25">
        <v>140660</v>
      </c>
      <c r="X67" s="25">
        <v>20413</v>
      </c>
      <c r="Y67" s="25">
        <v>861794</v>
      </c>
      <c r="Z67" s="25">
        <v>637705</v>
      </c>
      <c r="AA67" s="25">
        <v>15182</v>
      </c>
      <c r="AB67" s="25">
        <v>252713</v>
      </c>
      <c r="AC67" s="25">
        <v>37679</v>
      </c>
      <c r="AD67" s="25">
        <v>0</v>
      </c>
      <c r="AE67" s="25">
        <v>17326</v>
      </c>
      <c r="AF67" s="25">
        <v>0</v>
      </c>
      <c r="AG67" s="25">
        <v>114594</v>
      </c>
      <c r="AH67" s="25">
        <v>0</v>
      </c>
      <c r="AI67" s="25">
        <v>38347</v>
      </c>
      <c r="AJ67" s="25">
        <v>919641</v>
      </c>
      <c r="AK67" s="25">
        <v>0</v>
      </c>
      <c r="AL67" s="25">
        <v>632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11487</v>
      </c>
      <c r="AS67" s="25">
        <v>0</v>
      </c>
      <c r="AT67" s="25">
        <v>0</v>
      </c>
      <c r="AU67" s="25">
        <v>0</v>
      </c>
      <c r="AV67" s="25">
        <v>41014</v>
      </c>
      <c r="AW67" s="25">
        <v>0</v>
      </c>
      <c r="AX67" s="25">
        <v>606</v>
      </c>
      <c r="AY67" s="25">
        <v>35886</v>
      </c>
      <c r="AZ67" s="25">
        <v>2598</v>
      </c>
      <c r="BA67" s="25">
        <v>31000</v>
      </c>
      <c r="BB67" s="25">
        <v>675</v>
      </c>
      <c r="BC67" s="25">
        <v>0</v>
      </c>
      <c r="BD67" s="25">
        <v>35264</v>
      </c>
      <c r="BE67" s="25">
        <v>101914</v>
      </c>
      <c r="BF67" s="25">
        <v>2139</v>
      </c>
      <c r="BG67" s="25">
        <v>0</v>
      </c>
      <c r="BH67" s="25">
        <v>3787658</v>
      </c>
      <c r="BI67" s="25">
        <v>95484</v>
      </c>
      <c r="BJ67" s="25">
        <v>17772</v>
      </c>
      <c r="BK67" s="25">
        <v>951</v>
      </c>
      <c r="BL67" s="25">
        <v>3932</v>
      </c>
      <c r="BM67" s="25">
        <v>0</v>
      </c>
      <c r="BN67" s="25">
        <v>8408</v>
      </c>
      <c r="BO67" s="25">
        <v>1796</v>
      </c>
      <c r="BP67" s="25">
        <v>2687</v>
      </c>
      <c r="BQ67" s="25">
        <v>0</v>
      </c>
      <c r="BR67" s="25">
        <v>116713</v>
      </c>
      <c r="BS67" s="25">
        <v>0</v>
      </c>
      <c r="BT67" s="25">
        <v>0</v>
      </c>
      <c r="BU67" s="25">
        <v>0</v>
      </c>
      <c r="BV67" s="25">
        <v>2404</v>
      </c>
      <c r="BW67" s="25">
        <v>2264</v>
      </c>
      <c r="BX67" s="25">
        <v>0</v>
      </c>
      <c r="BY67" s="25">
        <v>3337</v>
      </c>
      <c r="BZ67" s="25">
        <v>0</v>
      </c>
      <c r="CA67" s="25">
        <v>58320</v>
      </c>
      <c r="CB67" s="25">
        <v>0</v>
      </c>
      <c r="CC67" s="25">
        <v>5422273</v>
      </c>
      <c r="CD67" s="24" t="s">
        <v>247</v>
      </c>
      <c r="CE67" s="25">
        <v>14133769</v>
      </c>
    </row>
    <row r="68" spans="1:83" x14ac:dyDescent="0.25">
      <c r="A68" s="31" t="s">
        <v>267</v>
      </c>
      <c r="B68" s="25"/>
      <c r="C68" s="273">
        <v>3988.13</v>
      </c>
      <c r="D68" s="273">
        <v>0</v>
      </c>
      <c r="E68" s="273">
        <v>14881.15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129.96</v>
      </c>
      <c r="Q68" s="329">
        <v>0</v>
      </c>
      <c r="R68" s="329">
        <v>0</v>
      </c>
      <c r="S68" s="280">
        <v>129.96</v>
      </c>
      <c r="T68" s="280">
        <v>0</v>
      </c>
      <c r="U68" s="331">
        <v>259.8</v>
      </c>
      <c r="V68" s="329">
        <v>337.56</v>
      </c>
      <c r="W68" s="329">
        <v>0</v>
      </c>
      <c r="X68" s="329">
        <v>0</v>
      </c>
      <c r="Y68" s="329">
        <v>519.84</v>
      </c>
      <c r="Z68" s="329">
        <v>0</v>
      </c>
      <c r="AA68" s="329">
        <v>0</v>
      </c>
      <c r="AB68" s="281">
        <v>129.96</v>
      </c>
      <c r="AC68" s="329">
        <v>7066.29</v>
      </c>
      <c r="AD68" s="329">
        <v>0</v>
      </c>
      <c r="AE68" s="329">
        <v>4835.07</v>
      </c>
      <c r="AF68" s="329">
        <v>0</v>
      </c>
      <c r="AG68" s="329">
        <v>249.01</v>
      </c>
      <c r="AH68" s="329">
        <v>0</v>
      </c>
      <c r="AI68" s="329">
        <v>0</v>
      </c>
      <c r="AJ68" s="329">
        <v>1281.97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129.96</v>
      </c>
      <c r="AS68" s="329">
        <v>0</v>
      </c>
      <c r="AT68" s="329">
        <v>0</v>
      </c>
      <c r="AU68" s="329">
        <v>0</v>
      </c>
      <c r="AV68" s="280">
        <v>216.60000000000002</v>
      </c>
      <c r="AW68" s="280">
        <v>0</v>
      </c>
      <c r="AX68" s="280">
        <v>129.96</v>
      </c>
      <c r="AY68" s="329">
        <v>0</v>
      </c>
      <c r="AZ68" s="329">
        <v>0</v>
      </c>
      <c r="BA68" s="280">
        <v>129.96</v>
      </c>
      <c r="BB68" s="280">
        <v>0</v>
      </c>
      <c r="BC68" s="280">
        <v>0</v>
      </c>
      <c r="BD68" s="280">
        <v>2124.88</v>
      </c>
      <c r="BE68" s="329">
        <v>9994.84</v>
      </c>
      <c r="BF68" s="280">
        <v>129.96</v>
      </c>
      <c r="BG68" s="280">
        <v>0</v>
      </c>
      <c r="BH68" s="280">
        <v>519.72</v>
      </c>
      <c r="BI68" s="280">
        <v>129.96</v>
      </c>
      <c r="BJ68" s="280">
        <v>0</v>
      </c>
      <c r="BK68" s="280">
        <v>450.31</v>
      </c>
      <c r="BL68" s="280">
        <v>129.96</v>
      </c>
      <c r="BM68" s="280">
        <v>0</v>
      </c>
      <c r="BN68" s="280">
        <v>233.76</v>
      </c>
      <c r="BO68" s="280">
        <v>129.96</v>
      </c>
      <c r="BP68" s="280">
        <v>129.96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129.96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34674.46</v>
      </c>
      <c r="CD68" s="24" t="s">
        <v>247</v>
      </c>
      <c r="CE68" s="25">
        <v>83192.909999999989</v>
      </c>
    </row>
    <row r="69" spans="1:83" x14ac:dyDescent="0.25">
      <c r="A69" s="31" t="s">
        <v>268</v>
      </c>
      <c r="B69" s="16"/>
      <c r="C69" s="25">
        <v>11201.04</v>
      </c>
      <c r="D69" s="25">
        <v>0</v>
      </c>
      <c r="E69" s="25">
        <v>16743.024000000001</v>
      </c>
      <c r="F69" s="25">
        <v>0</v>
      </c>
      <c r="G69" s="25">
        <v>0</v>
      </c>
      <c r="H69" s="25">
        <v>0</v>
      </c>
      <c r="I69" s="25">
        <v>0</v>
      </c>
      <c r="J69" s="25">
        <v>2043.3504000000003</v>
      </c>
      <c r="K69" s="25">
        <v>0</v>
      </c>
      <c r="L69" s="25">
        <v>0</v>
      </c>
      <c r="M69" s="25">
        <v>0</v>
      </c>
      <c r="N69" s="25">
        <v>0</v>
      </c>
      <c r="O69" s="25">
        <v>1240.6056000000001</v>
      </c>
      <c r="P69" s="25">
        <v>303050.58</v>
      </c>
      <c r="Q69" s="25">
        <v>5227.5</v>
      </c>
      <c r="R69" s="25">
        <v>1987.32</v>
      </c>
      <c r="S69" s="25">
        <v>93600.92</v>
      </c>
      <c r="T69" s="25">
        <v>0</v>
      </c>
      <c r="U69" s="25">
        <v>437403.61</v>
      </c>
      <c r="V69" s="25">
        <v>244117.24000000002</v>
      </c>
      <c r="W69" s="25">
        <v>376141.24</v>
      </c>
      <c r="X69" s="25">
        <v>18994.180000000004</v>
      </c>
      <c r="Y69" s="25">
        <v>1045393.37</v>
      </c>
      <c r="Z69" s="25">
        <v>596167.51</v>
      </c>
      <c r="AA69" s="25">
        <v>49170.01</v>
      </c>
      <c r="AB69" s="25">
        <v>537001.65</v>
      </c>
      <c r="AC69" s="25">
        <v>5996.45</v>
      </c>
      <c r="AD69" s="25">
        <v>0</v>
      </c>
      <c r="AE69" s="25">
        <v>12735.47</v>
      </c>
      <c r="AF69" s="25">
        <v>0</v>
      </c>
      <c r="AG69" s="25">
        <v>33431.51</v>
      </c>
      <c r="AH69" s="25">
        <v>0</v>
      </c>
      <c r="AI69" s="25">
        <v>5871.68</v>
      </c>
      <c r="AJ69" s="25">
        <v>108235.81</v>
      </c>
      <c r="AK69" s="25">
        <v>0</v>
      </c>
      <c r="AL69" s="25">
        <v>600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235547.08</v>
      </c>
      <c r="AS69" s="25">
        <v>0</v>
      </c>
      <c r="AT69" s="25">
        <v>0</v>
      </c>
      <c r="AU69" s="25">
        <v>0</v>
      </c>
      <c r="AV69" s="25">
        <v>2123.9700000000003</v>
      </c>
      <c r="AW69" s="25">
        <v>0</v>
      </c>
      <c r="AX69" s="25">
        <v>0</v>
      </c>
      <c r="AY69" s="25">
        <v>72784.61</v>
      </c>
      <c r="AZ69" s="25">
        <v>2138.17</v>
      </c>
      <c r="BA69" s="25">
        <v>0</v>
      </c>
      <c r="BB69" s="25">
        <v>19381.440000000002</v>
      </c>
      <c r="BC69" s="25">
        <v>0</v>
      </c>
      <c r="BD69" s="25">
        <v>1849664.32</v>
      </c>
      <c r="BE69" s="25">
        <v>602338.36</v>
      </c>
      <c r="BF69" s="25">
        <v>189.31</v>
      </c>
      <c r="BG69" s="25">
        <v>0</v>
      </c>
      <c r="BH69" s="25">
        <v>849869.93</v>
      </c>
      <c r="BI69" s="25">
        <v>34698.980000000003</v>
      </c>
      <c r="BJ69" s="25">
        <v>48738.119999999995</v>
      </c>
      <c r="BK69" s="25">
        <v>350285.87</v>
      </c>
      <c r="BL69" s="25">
        <v>17469.14</v>
      </c>
      <c r="BM69" s="25">
        <v>0</v>
      </c>
      <c r="BN69" s="25">
        <v>402046.82</v>
      </c>
      <c r="BO69" s="25">
        <v>145151.37</v>
      </c>
      <c r="BP69" s="25">
        <v>293153.19999999995</v>
      </c>
      <c r="BQ69" s="25">
        <v>0</v>
      </c>
      <c r="BR69" s="25">
        <v>816775.95000000007</v>
      </c>
      <c r="BS69" s="25">
        <v>0</v>
      </c>
      <c r="BT69" s="25">
        <v>0</v>
      </c>
      <c r="BU69" s="25">
        <v>0</v>
      </c>
      <c r="BV69" s="25">
        <v>560.01</v>
      </c>
      <c r="BW69" s="25">
        <v>2997.1499999999996</v>
      </c>
      <c r="BX69" s="25">
        <v>0</v>
      </c>
      <c r="BY69" s="25">
        <v>821.49</v>
      </c>
      <c r="BZ69" s="25">
        <v>0</v>
      </c>
      <c r="CA69" s="25">
        <v>16369.79</v>
      </c>
      <c r="CB69" s="25">
        <v>0</v>
      </c>
      <c r="CC69" s="25">
        <v>100445.03</v>
      </c>
      <c r="CD69" s="25">
        <v>0</v>
      </c>
      <c r="CE69" s="25">
        <v>9769904.1799999997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6330.93</v>
      </c>
      <c r="D77" s="282">
        <v>0</v>
      </c>
      <c r="E77" s="282">
        <v>312.33699999999999</v>
      </c>
      <c r="F77" s="282">
        <v>0</v>
      </c>
      <c r="G77" s="282">
        <v>0</v>
      </c>
      <c r="H77" s="282">
        <v>0</v>
      </c>
      <c r="I77" s="282">
        <v>0</v>
      </c>
      <c r="J77" s="282">
        <v>13.255200000000002</v>
      </c>
      <c r="K77" s="282">
        <v>0</v>
      </c>
      <c r="L77" s="282">
        <v>0</v>
      </c>
      <c r="M77" s="282">
        <v>0</v>
      </c>
      <c r="N77" s="282">
        <v>0</v>
      </c>
      <c r="O77" s="282">
        <v>8.0478000000000005</v>
      </c>
      <c r="P77" s="282">
        <v>246309.59</v>
      </c>
      <c r="Q77" s="282">
        <v>0</v>
      </c>
      <c r="R77" s="282">
        <v>1547.48</v>
      </c>
      <c r="S77" s="282">
        <v>93445.56</v>
      </c>
      <c r="T77" s="282">
        <v>0</v>
      </c>
      <c r="U77" s="282">
        <v>312701.45</v>
      </c>
      <c r="V77" s="282">
        <v>238829.48</v>
      </c>
      <c r="W77" s="282">
        <v>374268.61</v>
      </c>
      <c r="X77" s="282">
        <v>18654.730000000003</v>
      </c>
      <c r="Y77" s="282">
        <v>1039537.75</v>
      </c>
      <c r="Z77" s="282">
        <v>590045.07999999996</v>
      </c>
      <c r="AA77" s="282">
        <v>49170.01</v>
      </c>
      <c r="AB77" s="282">
        <v>100811.62999999999</v>
      </c>
      <c r="AC77" s="282">
        <v>4991.45</v>
      </c>
      <c r="AD77" s="282">
        <v>0</v>
      </c>
      <c r="AE77" s="282">
        <v>9900</v>
      </c>
      <c r="AF77" s="282">
        <v>0</v>
      </c>
      <c r="AG77" s="282">
        <v>1378.37</v>
      </c>
      <c r="AH77" s="282">
        <v>0</v>
      </c>
      <c r="AI77" s="282">
        <v>1162.8499999999999</v>
      </c>
      <c r="AJ77" s="282">
        <v>46431.35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72784.61</v>
      </c>
      <c r="AZ77" s="282">
        <v>0</v>
      </c>
      <c r="BA77" s="282">
        <v>0</v>
      </c>
      <c r="BB77" s="282">
        <v>0</v>
      </c>
      <c r="BC77" s="282">
        <v>0</v>
      </c>
      <c r="BD77" s="282">
        <v>1541269.74</v>
      </c>
      <c r="BE77" s="282">
        <v>595798.16</v>
      </c>
      <c r="BF77" s="282">
        <v>189.31</v>
      </c>
      <c r="BG77" s="282">
        <v>0</v>
      </c>
      <c r="BH77" s="282">
        <v>842276.56</v>
      </c>
      <c r="BI77" s="282">
        <v>33200.980000000003</v>
      </c>
      <c r="BJ77" s="282">
        <v>21691.52</v>
      </c>
      <c r="BK77" s="282">
        <v>652.79999999999995</v>
      </c>
      <c r="BL77" s="282">
        <v>0</v>
      </c>
      <c r="BM77" s="282">
        <v>0</v>
      </c>
      <c r="BN77" s="282">
        <v>2935.41</v>
      </c>
      <c r="BO77" s="282">
        <v>0</v>
      </c>
      <c r="BP77" s="282">
        <v>150147.12</v>
      </c>
      <c r="BQ77" s="282">
        <v>0</v>
      </c>
      <c r="BR77" s="282">
        <v>0.01</v>
      </c>
      <c r="BS77" s="282">
        <v>0</v>
      </c>
      <c r="BT77" s="282">
        <v>0</v>
      </c>
      <c r="BU77" s="282">
        <v>0</v>
      </c>
      <c r="BV77" s="282">
        <v>263.25</v>
      </c>
      <c r="BW77" s="282">
        <v>0</v>
      </c>
      <c r="BX77" s="282">
        <v>0</v>
      </c>
      <c r="BY77" s="282">
        <v>0</v>
      </c>
      <c r="BZ77" s="282">
        <v>0</v>
      </c>
      <c r="CA77" s="282">
        <v>0.02</v>
      </c>
      <c r="CB77" s="282">
        <v>0</v>
      </c>
      <c r="CC77" s="282">
        <v>18040.400000000001</v>
      </c>
      <c r="CD77" s="282">
        <v>0</v>
      </c>
      <c r="CE77" s="25">
        <v>6415099.8499999996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4870.1099999999997</v>
      </c>
      <c r="D83" s="273">
        <v>0</v>
      </c>
      <c r="E83" s="329">
        <v>16430.687000000002</v>
      </c>
      <c r="F83" s="329">
        <v>0</v>
      </c>
      <c r="G83" s="273">
        <v>0</v>
      </c>
      <c r="H83" s="273">
        <v>0</v>
      </c>
      <c r="I83" s="329">
        <v>0</v>
      </c>
      <c r="J83" s="329">
        <v>2030.0952000000002</v>
      </c>
      <c r="K83" s="329">
        <v>0</v>
      </c>
      <c r="L83" s="329">
        <v>0</v>
      </c>
      <c r="M83" s="273">
        <v>0</v>
      </c>
      <c r="N83" s="273">
        <v>0</v>
      </c>
      <c r="O83" s="273">
        <v>1232.5578</v>
      </c>
      <c r="P83" s="329">
        <v>56740.990000000005</v>
      </c>
      <c r="Q83" s="329">
        <v>5227.5</v>
      </c>
      <c r="R83" s="331">
        <v>439.84</v>
      </c>
      <c r="S83" s="329">
        <v>155.36000000000001</v>
      </c>
      <c r="T83" s="273">
        <v>0</v>
      </c>
      <c r="U83" s="329">
        <v>124702.16</v>
      </c>
      <c r="V83" s="329">
        <v>5287.76</v>
      </c>
      <c r="W83" s="273">
        <v>1872.63</v>
      </c>
      <c r="X83" s="329">
        <v>339.45</v>
      </c>
      <c r="Y83" s="329">
        <v>5855.619999999999</v>
      </c>
      <c r="Z83" s="329">
        <v>6122.43</v>
      </c>
      <c r="AA83" s="329">
        <v>0</v>
      </c>
      <c r="AB83" s="329">
        <v>436190.02</v>
      </c>
      <c r="AC83" s="329">
        <v>1005</v>
      </c>
      <c r="AD83" s="329">
        <v>0</v>
      </c>
      <c r="AE83" s="329">
        <v>2835.4699999999993</v>
      </c>
      <c r="AF83" s="329">
        <v>0</v>
      </c>
      <c r="AG83" s="329">
        <v>32053.14</v>
      </c>
      <c r="AH83" s="329">
        <v>0</v>
      </c>
      <c r="AI83" s="329">
        <v>4708.8300000000008</v>
      </c>
      <c r="AJ83" s="329">
        <v>61804.459999999992</v>
      </c>
      <c r="AK83" s="329">
        <v>0</v>
      </c>
      <c r="AL83" s="329">
        <v>600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235547.08</v>
      </c>
      <c r="AS83" s="273">
        <v>0</v>
      </c>
      <c r="AT83" s="273">
        <v>0</v>
      </c>
      <c r="AU83" s="329">
        <v>0</v>
      </c>
      <c r="AV83" s="329">
        <v>2123.9700000000003</v>
      </c>
      <c r="AW83" s="329">
        <v>0</v>
      </c>
      <c r="AX83" s="329">
        <v>0</v>
      </c>
      <c r="AY83" s="329">
        <v>0</v>
      </c>
      <c r="AZ83" s="329">
        <v>2138.17</v>
      </c>
      <c r="BA83" s="329">
        <v>0</v>
      </c>
      <c r="BB83" s="329">
        <v>19381.440000000002</v>
      </c>
      <c r="BC83" s="329">
        <v>0</v>
      </c>
      <c r="BD83" s="329">
        <v>308394.58000000007</v>
      </c>
      <c r="BE83" s="329">
        <v>6540.2</v>
      </c>
      <c r="BF83" s="329">
        <v>0</v>
      </c>
      <c r="BG83" s="329">
        <v>0</v>
      </c>
      <c r="BH83" s="331">
        <v>7593.37</v>
      </c>
      <c r="BI83" s="329">
        <v>1498</v>
      </c>
      <c r="BJ83" s="329">
        <v>27046.6</v>
      </c>
      <c r="BK83" s="329">
        <v>349633.07</v>
      </c>
      <c r="BL83" s="329">
        <v>17469.14</v>
      </c>
      <c r="BM83" s="329">
        <v>0</v>
      </c>
      <c r="BN83" s="329">
        <v>399111.41000000003</v>
      </c>
      <c r="BO83" s="329">
        <v>145151.37</v>
      </c>
      <c r="BP83" s="329">
        <v>143006.07999999999</v>
      </c>
      <c r="BQ83" s="329">
        <v>0</v>
      </c>
      <c r="BR83" s="329">
        <v>816775.94000000006</v>
      </c>
      <c r="BS83" s="329">
        <v>0</v>
      </c>
      <c r="BT83" s="329">
        <v>0</v>
      </c>
      <c r="BU83" s="329">
        <v>0</v>
      </c>
      <c r="BV83" s="329">
        <v>296.76</v>
      </c>
      <c r="BW83" s="329">
        <v>2997.1499999999996</v>
      </c>
      <c r="BX83" s="329">
        <v>0</v>
      </c>
      <c r="BY83" s="329">
        <v>821.49</v>
      </c>
      <c r="BZ83" s="329">
        <v>0</v>
      </c>
      <c r="CA83" s="329">
        <v>16369.77</v>
      </c>
      <c r="CB83" s="329">
        <v>0</v>
      </c>
      <c r="CC83" s="329">
        <v>82404.63</v>
      </c>
      <c r="CD83" s="282">
        <v>0</v>
      </c>
      <c r="CE83" s="25">
        <v>3354804.33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8524428.4199999999</v>
      </c>
      <c r="D85" s="25">
        <v>0</v>
      </c>
      <c r="E85" s="25">
        <v>12339094.013000002</v>
      </c>
      <c r="F85" s="25">
        <v>0</v>
      </c>
      <c r="G85" s="25">
        <v>0</v>
      </c>
      <c r="H85" s="25">
        <v>0</v>
      </c>
      <c r="I85" s="25">
        <v>0</v>
      </c>
      <c r="J85" s="25">
        <v>1045908.3048000002</v>
      </c>
      <c r="K85" s="25">
        <v>0</v>
      </c>
      <c r="L85" s="25">
        <v>0</v>
      </c>
      <c r="M85" s="25">
        <v>0</v>
      </c>
      <c r="N85" s="25">
        <v>0</v>
      </c>
      <c r="O85" s="25">
        <v>635014.79220000003</v>
      </c>
      <c r="P85" s="25">
        <v>11648358.960000001</v>
      </c>
      <c r="Q85" s="25">
        <v>1060552.3999999999</v>
      </c>
      <c r="R85" s="25">
        <v>2940378.05</v>
      </c>
      <c r="S85" s="25">
        <v>1374426.5099999998</v>
      </c>
      <c r="T85" s="25">
        <v>203847.84</v>
      </c>
      <c r="U85" s="25">
        <v>13748741.719999999</v>
      </c>
      <c r="V85" s="25">
        <v>4736530.1199999992</v>
      </c>
      <c r="W85" s="25">
        <v>1553498.79</v>
      </c>
      <c r="X85" s="25">
        <v>1680920.8299999998</v>
      </c>
      <c r="Y85" s="25">
        <v>10303396.489999998</v>
      </c>
      <c r="Z85" s="25">
        <v>5774194.7899999991</v>
      </c>
      <c r="AA85" s="25">
        <v>643447.01</v>
      </c>
      <c r="AB85" s="25">
        <v>28674325.18</v>
      </c>
      <c r="AC85" s="25">
        <v>2269260.1500000004</v>
      </c>
      <c r="AD85" s="25">
        <v>0</v>
      </c>
      <c r="AE85" s="25">
        <v>3977310.48</v>
      </c>
      <c r="AF85" s="25">
        <v>0</v>
      </c>
      <c r="AG85" s="25">
        <v>18528312.110000003</v>
      </c>
      <c r="AH85" s="25">
        <v>69285.72</v>
      </c>
      <c r="AI85" s="25">
        <v>3505336.3400000003</v>
      </c>
      <c r="AJ85" s="25">
        <v>47401004.390000001</v>
      </c>
      <c r="AK85" s="25">
        <v>458050.6</v>
      </c>
      <c r="AL85" s="25">
        <v>587257.51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8213706.4100000001</v>
      </c>
      <c r="AS85" s="25">
        <v>0</v>
      </c>
      <c r="AT85" s="25">
        <v>0</v>
      </c>
      <c r="AU85" s="25">
        <v>0</v>
      </c>
      <c r="AV85" s="25">
        <v>5307727.5</v>
      </c>
      <c r="AW85" s="25">
        <v>0</v>
      </c>
      <c r="AX85" s="25">
        <v>138941.04999999999</v>
      </c>
      <c r="AY85" s="25">
        <v>3472774.92</v>
      </c>
      <c r="AZ85" s="25">
        <v>369832.8</v>
      </c>
      <c r="BA85" s="25">
        <v>646163.43999999994</v>
      </c>
      <c r="BB85" s="25">
        <v>2865862.1799999997</v>
      </c>
      <c r="BC85" s="25">
        <v>0</v>
      </c>
      <c r="BD85" s="25">
        <v>4137678.21</v>
      </c>
      <c r="BE85" s="25">
        <v>5227352.4799999995</v>
      </c>
      <c r="BF85" s="25">
        <v>3568153.3400000003</v>
      </c>
      <c r="BG85" s="25">
        <v>0</v>
      </c>
      <c r="BH85" s="25">
        <v>10232140.540000001</v>
      </c>
      <c r="BI85" s="25">
        <v>1735477.3499999999</v>
      </c>
      <c r="BJ85" s="25">
        <v>2431270.8199999998</v>
      </c>
      <c r="BK85" s="25">
        <v>3726575.02</v>
      </c>
      <c r="BL85" s="25">
        <v>4167572.73</v>
      </c>
      <c r="BM85" s="25">
        <v>0</v>
      </c>
      <c r="BN85" s="25">
        <v>2234120.9699999997</v>
      </c>
      <c r="BO85" s="25">
        <v>564935.41</v>
      </c>
      <c r="BP85" s="25">
        <v>827582.59999999986</v>
      </c>
      <c r="BQ85" s="25">
        <v>0</v>
      </c>
      <c r="BR85" s="25">
        <v>3038716.2600000002</v>
      </c>
      <c r="BS85" s="25">
        <v>0</v>
      </c>
      <c r="BT85" s="25">
        <v>0</v>
      </c>
      <c r="BU85" s="25">
        <v>0</v>
      </c>
      <c r="BV85" s="25">
        <v>948593.16999999993</v>
      </c>
      <c r="BW85" s="25">
        <v>320375.82000000007</v>
      </c>
      <c r="BX85" s="25">
        <v>0</v>
      </c>
      <c r="BY85" s="25">
        <v>2218231.1300000004</v>
      </c>
      <c r="BZ85" s="25">
        <v>0</v>
      </c>
      <c r="CA85" s="25">
        <v>754225.9</v>
      </c>
      <c r="CB85" s="25">
        <v>0</v>
      </c>
      <c r="CC85" s="25">
        <v>10349295.68</v>
      </c>
      <c r="CD85" s="25">
        <v>0</v>
      </c>
      <c r="CE85" s="25">
        <v>261180187.24999997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-5175806.57</v>
      </c>
    </row>
    <row r="87" spans="1:84" x14ac:dyDescent="0.25">
      <c r="A87" s="21" t="s">
        <v>286</v>
      </c>
      <c r="B87" s="16"/>
      <c r="C87" s="273">
        <v>-18937746</v>
      </c>
      <c r="D87" s="273">
        <v>0</v>
      </c>
      <c r="E87" s="273">
        <v>-29607532.425000001</v>
      </c>
      <c r="F87" s="273">
        <v>0</v>
      </c>
      <c r="G87" s="273">
        <v>0</v>
      </c>
      <c r="H87" s="273">
        <v>0</v>
      </c>
      <c r="I87" s="273">
        <v>0</v>
      </c>
      <c r="J87" s="273">
        <v>-2080364.5800000003</v>
      </c>
      <c r="K87" s="273">
        <v>0</v>
      </c>
      <c r="L87" s="273">
        <v>0</v>
      </c>
      <c r="M87" s="273">
        <v>0</v>
      </c>
      <c r="N87" s="273">
        <v>0</v>
      </c>
      <c r="O87" s="273">
        <v>-1263078.4950000001</v>
      </c>
      <c r="P87" s="273">
        <v>-8845308.9699999988</v>
      </c>
      <c r="Q87" s="273">
        <v>-664674.5</v>
      </c>
      <c r="R87" s="273">
        <v>-1027382</v>
      </c>
      <c r="S87" s="273">
        <v>0</v>
      </c>
      <c r="T87" s="273">
        <v>-401667</v>
      </c>
      <c r="U87" s="273">
        <v>-10449556.300000001</v>
      </c>
      <c r="V87" s="273">
        <v>-1702933.17</v>
      </c>
      <c r="W87" s="273">
        <v>-1171406.1400000001</v>
      </c>
      <c r="X87" s="273">
        <v>-6668072.8999999994</v>
      </c>
      <c r="Y87" s="273">
        <v>-2573997.02</v>
      </c>
      <c r="Z87" s="273">
        <v>-46646</v>
      </c>
      <c r="AA87" s="273">
        <v>-77280.81</v>
      </c>
      <c r="AB87" s="273">
        <v>-11938597.789999999</v>
      </c>
      <c r="AC87" s="273">
        <v>-2741486</v>
      </c>
      <c r="AD87" s="273">
        <v>0</v>
      </c>
      <c r="AE87" s="273">
        <v>-1409121.5</v>
      </c>
      <c r="AF87" s="273">
        <v>0</v>
      </c>
      <c r="AG87" s="273">
        <v>-6417605.75</v>
      </c>
      <c r="AH87" s="273">
        <v>0</v>
      </c>
      <c r="AI87" s="273">
        <v>-13552.5</v>
      </c>
      <c r="AJ87" s="273">
        <v>-44993.5</v>
      </c>
      <c r="AK87" s="273">
        <v>-231.5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-3482241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-111565475.84999999</v>
      </c>
    </row>
    <row r="88" spans="1:84" x14ac:dyDescent="0.25">
      <c r="A88" s="21" t="s">
        <v>287</v>
      </c>
      <c r="B88" s="16"/>
      <c r="C88" s="273">
        <v>-1085474.02</v>
      </c>
      <c r="D88" s="273">
        <v>0</v>
      </c>
      <c r="E88" s="273">
        <v>-4322113.3</v>
      </c>
      <c r="F88" s="273">
        <v>0</v>
      </c>
      <c r="G88" s="273">
        <v>0</v>
      </c>
      <c r="H88" s="273">
        <v>0</v>
      </c>
      <c r="I88" s="273">
        <v>0</v>
      </c>
      <c r="J88" s="273">
        <v>-299871.88</v>
      </c>
      <c r="K88" s="273">
        <v>0</v>
      </c>
      <c r="L88" s="273">
        <v>0</v>
      </c>
      <c r="M88" s="273">
        <v>0</v>
      </c>
      <c r="N88" s="273">
        <v>0</v>
      </c>
      <c r="O88" s="273">
        <v>-182065.07</v>
      </c>
      <c r="P88" s="273">
        <v>-39561911.490000002</v>
      </c>
      <c r="Q88" s="273">
        <v>-1871262</v>
      </c>
      <c r="R88" s="273">
        <v>-4390858.5</v>
      </c>
      <c r="S88" s="273">
        <v>0</v>
      </c>
      <c r="T88" s="273">
        <v>-137920.5</v>
      </c>
      <c r="U88" s="273">
        <v>-40481613.25</v>
      </c>
      <c r="V88" s="273">
        <v>-18004856.329999998</v>
      </c>
      <c r="W88" s="273">
        <v>-15726926.199999999</v>
      </c>
      <c r="X88" s="273">
        <v>-35621558.980000004</v>
      </c>
      <c r="Y88" s="273">
        <v>-35713950.329999998</v>
      </c>
      <c r="Z88" s="273">
        <v>-16727284.5</v>
      </c>
      <c r="AA88" s="273">
        <v>-1385865.4300000002</v>
      </c>
      <c r="AB88" s="273">
        <v>-71338357.25999999</v>
      </c>
      <c r="AC88" s="273">
        <v>-1794479.75</v>
      </c>
      <c r="AD88" s="273">
        <v>0</v>
      </c>
      <c r="AE88" s="273">
        <v>-5993808.5</v>
      </c>
      <c r="AF88" s="273">
        <v>0</v>
      </c>
      <c r="AG88" s="273">
        <v>-31453371.75</v>
      </c>
      <c r="AH88" s="273">
        <v>0</v>
      </c>
      <c r="AI88" s="273">
        <v>-3037318.25</v>
      </c>
      <c r="AJ88" s="273">
        <v>-66268008.970000006</v>
      </c>
      <c r="AK88" s="273">
        <v>-1202170.5</v>
      </c>
      <c r="AL88" s="273">
        <v>-1066926.5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-7911856.7999999998</v>
      </c>
      <c r="AS88" s="273">
        <v>0</v>
      </c>
      <c r="AT88" s="273">
        <v>0</v>
      </c>
      <c r="AU88" s="273">
        <v>0</v>
      </c>
      <c r="AV88" s="273">
        <v>-435463.5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-406015293.56000006</v>
      </c>
    </row>
    <row r="89" spans="1:84" x14ac:dyDescent="0.25">
      <c r="A89" s="21" t="s">
        <v>288</v>
      </c>
      <c r="B89" s="16"/>
      <c r="C89" s="25">
        <v>-20023220.02</v>
      </c>
      <c r="D89" s="25">
        <v>0</v>
      </c>
      <c r="E89" s="25">
        <v>-33929645.725000001</v>
      </c>
      <c r="F89" s="25">
        <v>0</v>
      </c>
      <c r="G89" s="25">
        <v>0</v>
      </c>
      <c r="H89" s="25">
        <v>0</v>
      </c>
      <c r="I89" s="25">
        <v>0</v>
      </c>
      <c r="J89" s="25">
        <v>-2380236.4600000004</v>
      </c>
      <c r="K89" s="25">
        <v>0</v>
      </c>
      <c r="L89" s="25">
        <v>0</v>
      </c>
      <c r="M89" s="25">
        <v>0</v>
      </c>
      <c r="N89" s="25">
        <v>0</v>
      </c>
      <c r="O89" s="25">
        <v>-1445143.5650000002</v>
      </c>
      <c r="P89" s="25">
        <v>-48407220.460000001</v>
      </c>
      <c r="Q89" s="25">
        <v>-2535936.5</v>
      </c>
      <c r="R89" s="25">
        <v>-5418240.5</v>
      </c>
      <c r="S89" s="25">
        <v>0</v>
      </c>
      <c r="T89" s="25">
        <v>-539587.5</v>
      </c>
      <c r="U89" s="25">
        <v>-50931169.549999997</v>
      </c>
      <c r="V89" s="25">
        <v>-19707789.5</v>
      </c>
      <c r="W89" s="25">
        <v>-16898332.34</v>
      </c>
      <c r="X89" s="25">
        <v>-42289631.880000003</v>
      </c>
      <c r="Y89" s="25">
        <v>-38287947.350000001</v>
      </c>
      <c r="Z89" s="25">
        <v>-16773930.5</v>
      </c>
      <c r="AA89" s="25">
        <v>-1463146.2400000002</v>
      </c>
      <c r="AB89" s="25">
        <v>-83276955.049999982</v>
      </c>
      <c r="AC89" s="25">
        <v>-4535965.75</v>
      </c>
      <c r="AD89" s="25">
        <v>0</v>
      </c>
      <c r="AE89" s="25">
        <v>-7402930</v>
      </c>
      <c r="AF89" s="25">
        <v>0</v>
      </c>
      <c r="AG89" s="25">
        <v>-37870977.5</v>
      </c>
      <c r="AH89" s="25">
        <v>0</v>
      </c>
      <c r="AI89" s="25">
        <v>-3050870.75</v>
      </c>
      <c r="AJ89" s="25">
        <v>-66313002.470000006</v>
      </c>
      <c r="AK89" s="25">
        <v>-1202402</v>
      </c>
      <c r="AL89" s="25">
        <v>-1066926.5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-7911856.7999999998</v>
      </c>
      <c r="AS89" s="25">
        <v>0</v>
      </c>
      <c r="AT89" s="25">
        <v>0</v>
      </c>
      <c r="AU89" s="25">
        <v>0</v>
      </c>
      <c r="AV89" s="25">
        <v>-3917704.5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-517580769.41000003</v>
      </c>
    </row>
    <row r="90" spans="1:84" x14ac:dyDescent="0.25">
      <c r="A90" s="31" t="s">
        <v>289</v>
      </c>
      <c r="B90" s="25"/>
      <c r="C90" s="273">
        <v>6300.62</v>
      </c>
      <c r="D90" s="273">
        <v>0</v>
      </c>
      <c r="E90" s="273">
        <v>16024.353999999999</v>
      </c>
      <c r="F90" s="273">
        <v>0</v>
      </c>
      <c r="G90" s="273">
        <v>0</v>
      </c>
      <c r="H90" s="273">
        <v>0</v>
      </c>
      <c r="I90" s="273">
        <v>0</v>
      </c>
      <c r="J90" s="273">
        <v>1838.2224000000001</v>
      </c>
      <c r="K90" s="273">
        <v>0</v>
      </c>
      <c r="L90" s="273">
        <v>0</v>
      </c>
      <c r="M90" s="273">
        <v>0</v>
      </c>
      <c r="N90" s="273">
        <v>0</v>
      </c>
      <c r="O90" s="273">
        <v>1116.0636000000002</v>
      </c>
      <c r="P90" s="273">
        <v>7841.97</v>
      </c>
      <c r="Q90" s="273">
        <v>1720.47</v>
      </c>
      <c r="R90" s="273">
        <v>500.56</v>
      </c>
      <c r="S90" s="273">
        <v>3093.06</v>
      </c>
      <c r="T90" s="273">
        <v>0</v>
      </c>
      <c r="U90" s="273">
        <v>8720.2549999999992</v>
      </c>
      <c r="V90" s="273">
        <v>9062.01</v>
      </c>
      <c r="W90" s="273">
        <v>1197.6600000000001</v>
      </c>
      <c r="X90" s="273">
        <v>1261.94</v>
      </c>
      <c r="Y90" s="273">
        <v>18896.235000000001</v>
      </c>
      <c r="Z90" s="273">
        <v>6046.97</v>
      </c>
      <c r="AA90" s="273">
        <v>599.78</v>
      </c>
      <c r="AB90" s="273">
        <v>2337.7600000000002</v>
      </c>
      <c r="AC90" s="273">
        <v>2844.88</v>
      </c>
      <c r="AD90" s="273">
        <v>0</v>
      </c>
      <c r="AE90" s="273">
        <v>9733.880000000001</v>
      </c>
      <c r="AF90" s="273">
        <v>0</v>
      </c>
      <c r="AG90" s="273">
        <v>6022.48</v>
      </c>
      <c r="AH90" s="273">
        <v>97.77</v>
      </c>
      <c r="AI90" s="273">
        <v>5193.58</v>
      </c>
      <c r="AJ90" s="273">
        <v>51071.11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4731.8499999999995</v>
      </c>
      <c r="AS90" s="273">
        <v>0</v>
      </c>
      <c r="AT90" s="273">
        <v>0</v>
      </c>
      <c r="AU90" s="273">
        <v>0</v>
      </c>
      <c r="AV90" s="273">
        <v>2417.65</v>
      </c>
      <c r="AW90" s="273">
        <v>0</v>
      </c>
      <c r="AX90" s="273">
        <v>1020.73</v>
      </c>
      <c r="AY90" s="273">
        <v>6739.93</v>
      </c>
      <c r="AZ90" s="273">
        <v>1129.03</v>
      </c>
      <c r="BA90" s="273">
        <v>3169.97</v>
      </c>
      <c r="BB90" s="273">
        <v>751.78</v>
      </c>
      <c r="BC90" s="273">
        <v>0</v>
      </c>
      <c r="BD90" s="273">
        <v>10922.31</v>
      </c>
      <c r="BE90" s="273">
        <v>26879.280000000006</v>
      </c>
      <c r="BF90" s="273">
        <v>2050.0500000000002</v>
      </c>
      <c r="BG90" s="273">
        <v>0</v>
      </c>
      <c r="BH90" s="273">
        <v>14635.82</v>
      </c>
      <c r="BI90" s="273">
        <v>3788.29</v>
      </c>
      <c r="BJ90" s="273">
        <v>1565.08</v>
      </c>
      <c r="BK90" s="273">
        <v>4617.0499999999993</v>
      </c>
      <c r="BL90" s="273">
        <v>5480.68</v>
      </c>
      <c r="BM90" s="273">
        <v>0</v>
      </c>
      <c r="BN90" s="273">
        <v>1916.8799999999999</v>
      </c>
      <c r="BO90" s="273">
        <v>122.76</v>
      </c>
      <c r="BP90" s="273">
        <v>1590.75</v>
      </c>
      <c r="BQ90" s="273">
        <v>0</v>
      </c>
      <c r="BR90" s="273">
        <v>2942.39</v>
      </c>
      <c r="BS90" s="273">
        <v>0</v>
      </c>
      <c r="BT90" s="273">
        <v>0</v>
      </c>
      <c r="BU90" s="273">
        <v>0</v>
      </c>
      <c r="BV90" s="273">
        <v>10331.67</v>
      </c>
      <c r="BW90" s="273">
        <v>331.03</v>
      </c>
      <c r="BX90" s="273">
        <v>0</v>
      </c>
      <c r="BY90" s="273">
        <v>807.15</v>
      </c>
      <c r="BZ90" s="273">
        <v>0</v>
      </c>
      <c r="CA90" s="273">
        <v>5334.4</v>
      </c>
      <c r="CB90" s="273">
        <v>0</v>
      </c>
      <c r="CC90" s="273">
        <v>165416.88999999998</v>
      </c>
      <c r="CD90" s="224" t="s">
        <v>247</v>
      </c>
      <c r="CE90" s="25">
        <v>440215.05000000005</v>
      </c>
      <c r="CF90" s="25">
        <v>-5.0000000046566129E-2</v>
      </c>
    </row>
    <row r="91" spans="1:84" x14ac:dyDescent="0.25">
      <c r="A91" s="21" t="s">
        <v>290</v>
      </c>
      <c r="B91" s="16"/>
      <c r="C91" s="273">
        <v>11307</v>
      </c>
      <c r="D91" s="273">
        <v>0</v>
      </c>
      <c r="E91" s="273">
        <v>39189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50496</v>
      </c>
      <c r="CF91" s="25">
        <v>-50496</v>
      </c>
    </row>
    <row r="92" spans="1:84" x14ac:dyDescent="0.25">
      <c r="A92" s="21" t="s">
        <v>291</v>
      </c>
      <c r="B92" s="16"/>
      <c r="C92" s="273">
        <v>1589.018886410945</v>
      </c>
      <c r="D92" s="273">
        <v>0</v>
      </c>
      <c r="E92" s="273">
        <v>4041.3484940426133</v>
      </c>
      <c r="F92" s="273">
        <v>0</v>
      </c>
      <c r="G92" s="273">
        <v>0</v>
      </c>
      <c r="H92" s="273">
        <v>0</v>
      </c>
      <c r="I92" s="273">
        <v>0</v>
      </c>
      <c r="J92" s="273">
        <v>463.60042520000496</v>
      </c>
      <c r="K92" s="273">
        <v>0</v>
      </c>
      <c r="L92" s="273">
        <v>0</v>
      </c>
      <c r="M92" s="273">
        <v>0</v>
      </c>
      <c r="N92" s="273">
        <v>0</v>
      </c>
      <c r="O92" s="273">
        <v>281.47168672857441</v>
      </c>
      <c r="P92" s="273">
        <v>1977.7479734800763</v>
      </c>
      <c r="Q92" s="273">
        <v>433.90322277862151</v>
      </c>
      <c r="R92" s="273">
        <v>126.24143239583766</v>
      </c>
      <c r="S92" s="273">
        <v>780.07097028581904</v>
      </c>
      <c r="T92" s="273">
        <v>0</v>
      </c>
      <c r="U92" s="273">
        <v>2110.8845648212996</v>
      </c>
      <c r="V92" s="273">
        <v>1945.4562342201216</v>
      </c>
      <c r="W92" s="273">
        <v>302.0503314751457</v>
      </c>
      <c r="X92" s="273">
        <v>318.26177320921244</v>
      </c>
      <c r="Y92" s="273">
        <v>4394.8063463221342</v>
      </c>
      <c r="Z92" s="273">
        <v>1525.0482548638693</v>
      </c>
      <c r="AA92" s="273">
        <v>151.26475611789897</v>
      </c>
      <c r="AB92" s="273">
        <v>589.5840079065315</v>
      </c>
      <c r="AC92" s="273">
        <v>717.47987492862126</v>
      </c>
      <c r="AD92" s="273">
        <v>0</v>
      </c>
      <c r="AE92" s="273">
        <v>2454.8884328935519</v>
      </c>
      <c r="AF92" s="273">
        <v>0</v>
      </c>
      <c r="AG92" s="273">
        <v>1518.8718670594621</v>
      </c>
      <c r="AH92" s="273">
        <v>24.65763314156354</v>
      </c>
      <c r="AI92" s="273">
        <v>1309.8229552149082</v>
      </c>
      <c r="AJ92" s="273">
        <v>8931.281223529104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712.82677754228735</v>
      </c>
      <c r="AS92" s="273">
        <v>0</v>
      </c>
      <c r="AT92" s="273">
        <v>0</v>
      </c>
      <c r="AU92" s="273">
        <v>0</v>
      </c>
      <c r="AV92" s="273">
        <v>281.78602930756222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799.46770307622148</v>
      </c>
      <c r="BB92" s="273">
        <v>189.59921697007917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3539.9932653905776</v>
      </c>
      <c r="BI92" s="273">
        <v>48335.555997933523</v>
      </c>
      <c r="BJ92" s="24" t="s">
        <v>247</v>
      </c>
      <c r="BK92" s="273">
        <v>0</v>
      </c>
      <c r="BL92" s="273">
        <v>1248.1523913189635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2286.8700041808479</v>
      </c>
      <c r="BW92" s="273">
        <v>83.485898525639556</v>
      </c>
      <c r="BX92" s="273">
        <v>0</v>
      </c>
      <c r="BY92" s="273">
        <v>203.56355313708718</v>
      </c>
      <c r="BZ92" s="273">
        <v>0</v>
      </c>
      <c r="CA92" s="273">
        <v>1345.3378155912505</v>
      </c>
      <c r="CB92" s="273">
        <v>0</v>
      </c>
      <c r="CC92" s="24" t="s">
        <v>247</v>
      </c>
      <c r="CD92" s="24" t="s">
        <v>247</v>
      </c>
      <c r="CE92" s="25">
        <v>95014.399999999965</v>
      </c>
      <c r="CF92" s="16"/>
    </row>
    <row r="93" spans="1:84" x14ac:dyDescent="0.25">
      <c r="A93" s="21" t="s">
        <v>292</v>
      </c>
      <c r="B93" s="16"/>
      <c r="C93" s="273">
        <v>122252</v>
      </c>
      <c r="D93" s="273">
        <v>0</v>
      </c>
      <c r="E93" s="273">
        <v>186310</v>
      </c>
      <c r="F93" s="273">
        <v>0</v>
      </c>
      <c r="G93" s="273">
        <v>0</v>
      </c>
      <c r="H93" s="273">
        <v>0</v>
      </c>
      <c r="I93" s="273">
        <v>0</v>
      </c>
      <c r="J93" s="273">
        <v>8906</v>
      </c>
      <c r="K93" s="273">
        <v>0</v>
      </c>
      <c r="L93" s="273">
        <v>0</v>
      </c>
      <c r="M93" s="273">
        <v>0</v>
      </c>
      <c r="N93" s="273">
        <v>0</v>
      </c>
      <c r="O93" s="273">
        <v>43923</v>
      </c>
      <c r="P93" s="273">
        <v>157531</v>
      </c>
      <c r="Q93" s="273">
        <v>24615</v>
      </c>
      <c r="R93" s="273">
        <v>0</v>
      </c>
      <c r="S93" s="273">
        <v>17435</v>
      </c>
      <c r="T93" s="273">
        <v>0</v>
      </c>
      <c r="U93" s="273">
        <v>1233</v>
      </c>
      <c r="V93" s="273">
        <v>0</v>
      </c>
      <c r="W93" s="273">
        <v>0</v>
      </c>
      <c r="X93" s="273">
        <v>0</v>
      </c>
      <c r="Y93" s="273">
        <v>128113</v>
      </c>
      <c r="Z93" s="273">
        <v>15512</v>
      </c>
      <c r="AA93" s="273">
        <v>0</v>
      </c>
      <c r="AB93" s="273">
        <v>188</v>
      </c>
      <c r="AC93" s="273">
        <v>0</v>
      </c>
      <c r="AD93" s="273">
        <v>0</v>
      </c>
      <c r="AE93" s="273">
        <v>17978</v>
      </c>
      <c r="AF93" s="273">
        <v>0</v>
      </c>
      <c r="AG93" s="273">
        <v>264160</v>
      </c>
      <c r="AH93" s="273">
        <v>0</v>
      </c>
      <c r="AI93" s="273">
        <v>74680</v>
      </c>
      <c r="AJ93" s="273">
        <v>40686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5361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74490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1183373</v>
      </c>
      <c r="CF93" s="25">
        <v>0</v>
      </c>
    </row>
    <row r="94" spans="1:84" x14ac:dyDescent="0.25">
      <c r="A94" s="21" t="s">
        <v>293</v>
      </c>
      <c r="B94" s="16"/>
      <c r="C94" s="277">
        <v>29.11</v>
      </c>
      <c r="D94" s="277">
        <v>0</v>
      </c>
      <c r="E94" s="277">
        <v>44.33</v>
      </c>
      <c r="F94" s="277">
        <v>0</v>
      </c>
      <c r="G94" s="277">
        <v>0</v>
      </c>
      <c r="H94" s="277">
        <v>0</v>
      </c>
      <c r="I94" s="277">
        <v>0</v>
      </c>
      <c r="J94" s="277">
        <v>4.42</v>
      </c>
      <c r="K94" s="277">
        <v>0</v>
      </c>
      <c r="L94" s="277">
        <v>0</v>
      </c>
      <c r="M94" s="277">
        <v>0</v>
      </c>
      <c r="N94" s="277">
        <v>0</v>
      </c>
      <c r="O94" s="277">
        <v>2.68</v>
      </c>
      <c r="P94" s="332">
        <v>13.84</v>
      </c>
      <c r="Q94" s="332">
        <v>5.86</v>
      </c>
      <c r="R94" s="332">
        <v>1.69</v>
      </c>
      <c r="S94" s="278">
        <v>0</v>
      </c>
      <c r="T94" s="278">
        <v>0.7</v>
      </c>
      <c r="U94" s="333">
        <v>0</v>
      </c>
      <c r="V94" s="332">
        <v>2.67</v>
      </c>
      <c r="W94" s="332">
        <v>0</v>
      </c>
      <c r="X94" s="332">
        <v>0</v>
      </c>
      <c r="Y94" s="332">
        <v>3.46</v>
      </c>
      <c r="Z94" s="332">
        <v>1.97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40.46</v>
      </c>
      <c r="AH94" s="332">
        <v>0</v>
      </c>
      <c r="AI94" s="332">
        <v>17.43</v>
      </c>
      <c r="AJ94" s="332">
        <v>38.1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16.63</v>
      </c>
      <c r="AS94" s="332">
        <v>0</v>
      </c>
      <c r="AT94" s="332">
        <v>0</v>
      </c>
      <c r="AU94" s="332">
        <v>0</v>
      </c>
      <c r="AV94" s="278">
        <v>3.82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227.17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3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98362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>
        <v>3604177000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>
        <v>3604177445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338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321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326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327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2">
        <v>3334</v>
      </c>
      <c r="D127" s="295">
        <v>14031</v>
      </c>
      <c r="E127" s="16"/>
    </row>
    <row r="128" spans="1:5" x14ac:dyDescent="0.25">
      <c r="A128" s="16" t="s">
        <v>332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333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334</v>
      </c>
      <c r="B130" s="35" t="s">
        <v>299</v>
      </c>
      <c r="C130" s="292">
        <v>398</v>
      </c>
      <c r="D130" s="295">
        <v>698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10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>
        <v>9</v>
      </c>
      <c r="D133" s="16"/>
      <c r="E133" s="16"/>
    </row>
    <row r="134" spans="1:5" x14ac:dyDescent="0.25">
      <c r="A134" s="16" t="s">
        <v>338</v>
      </c>
      <c r="B134" s="35" t="s">
        <v>299</v>
      </c>
      <c r="C134" s="292">
        <v>39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9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342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343</v>
      </c>
      <c r="B140" s="35"/>
      <c r="C140" s="292">
        <v>0</v>
      </c>
      <c r="D140" s="16"/>
      <c r="E140" s="16"/>
    </row>
    <row r="141" spans="1:5" x14ac:dyDescent="0.25">
      <c r="A141" s="16" t="s">
        <v>333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344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v>67</v>
      </c>
    </row>
    <row r="144" spans="1:5" x14ac:dyDescent="0.25">
      <c r="A144" s="16" t="s">
        <v>346</v>
      </c>
      <c r="B144" s="35" t="s">
        <v>299</v>
      </c>
      <c r="C144" s="292">
        <v>126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11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2078</v>
      </c>
      <c r="C154" s="295">
        <v>604</v>
      </c>
      <c r="D154" s="295">
        <v>652</v>
      </c>
      <c r="E154" s="25">
        <v>3334</v>
      </c>
    </row>
    <row r="155" spans="1:6" x14ac:dyDescent="0.25">
      <c r="A155" s="16" t="s">
        <v>241</v>
      </c>
      <c r="B155" s="295">
        <v>9639</v>
      </c>
      <c r="C155" s="295">
        <v>1986</v>
      </c>
      <c r="D155" s="295">
        <v>2406</v>
      </c>
      <c r="E155" s="25">
        <v>14031</v>
      </c>
    </row>
    <row r="156" spans="1:6" x14ac:dyDescent="0.25">
      <c r="A156" s="16" t="s">
        <v>353</v>
      </c>
      <c r="B156" s="295">
        <v>288968</v>
      </c>
      <c r="C156" s="295">
        <v>69658</v>
      </c>
      <c r="D156" s="295">
        <v>135411</v>
      </c>
      <c r="E156" s="25">
        <v>494037</v>
      </c>
    </row>
    <row r="157" spans="1:6" x14ac:dyDescent="0.25">
      <c r="A157" s="16" t="s">
        <v>286</v>
      </c>
      <c r="B157" s="295">
        <v>72624367</v>
      </c>
      <c r="C157" s="295">
        <v>18120989</v>
      </c>
      <c r="D157" s="295">
        <v>20820121</v>
      </c>
      <c r="E157" s="25">
        <v>111565477</v>
      </c>
      <c r="F157" s="14"/>
    </row>
    <row r="158" spans="1:6" x14ac:dyDescent="0.25">
      <c r="A158" s="16" t="s">
        <v>287</v>
      </c>
      <c r="B158" s="295">
        <v>237482751</v>
      </c>
      <c r="C158" s="295">
        <v>57247012</v>
      </c>
      <c r="D158" s="295">
        <v>111285531</v>
      </c>
      <c r="E158" s="25">
        <v>406015294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353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353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8375987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1744502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19621998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43605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5378559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239827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112535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35517013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32648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50545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83193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2831031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10000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2841031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186937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1669371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1856308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1776381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1776381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5">
        <v>11973754</v>
      </c>
      <c r="C211" s="292">
        <v>437555</v>
      </c>
      <c r="D211" s="295">
        <v>641649</v>
      </c>
      <c r="E211" s="25">
        <v>11769660</v>
      </c>
    </row>
    <row r="212" spans="1:5" x14ac:dyDescent="0.25">
      <c r="A212" s="16" t="s">
        <v>388</v>
      </c>
      <c r="B212" s="295">
        <v>9561833</v>
      </c>
      <c r="C212" s="292">
        <v>17727</v>
      </c>
      <c r="D212" s="295">
        <v>0</v>
      </c>
      <c r="E212" s="25">
        <v>9579560</v>
      </c>
    </row>
    <row r="213" spans="1:5" x14ac:dyDescent="0.25">
      <c r="A213" s="16" t="s">
        <v>389</v>
      </c>
      <c r="B213" s="295">
        <v>128781981</v>
      </c>
      <c r="C213" s="292">
        <v>5262332</v>
      </c>
      <c r="D213" s="295">
        <v>0</v>
      </c>
      <c r="E213" s="25">
        <v>134044313</v>
      </c>
    </row>
    <row r="214" spans="1:5" x14ac:dyDescent="0.25">
      <c r="A214" s="16" t="s">
        <v>391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392</v>
      </c>
      <c r="B215" s="295">
        <v>36547277</v>
      </c>
      <c r="C215" s="292">
        <v>325383</v>
      </c>
      <c r="D215" s="295">
        <v>45373</v>
      </c>
      <c r="E215" s="25">
        <v>36827287</v>
      </c>
    </row>
    <row r="216" spans="1:5" x14ac:dyDescent="0.25">
      <c r="A216" s="16" t="s">
        <v>393</v>
      </c>
      <c r="B216" s="295">
        <v>74896553</v>
      </c>
      <c r="C216" s="292">
        <v>1703062</v>
      </c>
      <c r="D216" s="295">
        <v>5232536</v>
      </c>
      <c r="E216" s="25">
        <v>71367079</v>
      </c>
    </row>
    <row r="217" spans="1:5" x14ac:dyDescent="0.25">
      <c r="A217" s="16" t="s">
        <v>394</v>
      </c>
      <c r="B217" s="295">
        <v>3016706</v>
      </c>
      <c r="C217" s="292">
        <v>159747</v>
      </c>
      <c r="D217" s="295">
        <v>653726</v>
      </c>
      <c r="E217" s="25">
        <v>2522727</v>
      </c>
    </row>
    <row r="218" spans="1:5" x14ac:dyDescent="0.25">
      <c r="A218" s="16" t="s">
        <v>395</v>
      </c>
      <c r="B218" s="295">
        <v>362736</v>
      </c>
      <c r="C218" s="292">
        <v>0</v>
      </c>
      <c r="D218" s="295">
        <v>0</v>
      </c>
      <c r="E218" s="25">
        <v>362736</v>
      </c>
    </row>
    <row r="219" spans="1:5" x14ac:dyDescent="0.25">
      <c r="A219" s="16" t="s">
        <v>396</v>
      </c>
      <c r="B219" s="295">
        <v>6265829</v>
      </c>
      <c r="C219" s="292">
        <v>1867224</v>
      </c>
      <c r="D219" s="295">
        <v>0</v>
      </c>
      <c r="E219" s="25">
        <v>8133053</v>
      </c>
    </row>
    <row r="220" spans="1:5" x14ac:dyDescent="0.25">
      <c r="A220" s="16" t="s">
        <v>229</v>
      </c>
      <c r="B220" s="25">
        <v>271406669</v>
      </c>
      <c r="C220" s="225">
        <v>9773030</v>
      </c>
      <c r="D220" s="25">
        <v>6573284</v>
      </c>
      <c r="E220" s="25">
        <v>274606415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5">
        <v>5305240.1900000004</v>
      </c>
      <c r="C225" s="292">
        <v>511063</v>
      </c>
      <c r="D225" s="295">
        <v>0</v>
      </c>
      <c r="E225" s="25">
        <v>5816303.1900000004</v>
      </c>
    </row>
    <row r="226" spans="1:6" x14ac:dyDescent="0.25">
      <c r="A226" s="16" t="s">
        <v>389</v>
      </c>
      <c r="B226" s="295">
        <v>66929122</v>
      </c>
      <c r="C226" s="292">
        <v>3969269.28</v>
      </c>
      <c r="D226" s="295">
        <v>2041.04</v>
      </c>
      <c r="E226" s="25">
        <v>70896350.239999995</v>
      </c>
    </row>
    <row r="227" spans="1:6" x14ac:dyDescent="0.25">
      <c r="A227" s="16" t="s">
        <v>391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392</v>
      </c>
      <c r="B228" s="295">
        <v>24075607.41</v>
      </c>
      <c r="C228" s="292">
        <v>1275916</v>
      </c>
      <c r="D228" s="295">
        <v>44144.15</v>
      </c>
      <c r="E228" s="25">
        <v>25307379.260000002</v>
      </c>
    </row>
    <row r="229" spans="1:6" x14ac:dyDescent="0.25">
      <c r="A229" s="16" t="s">
        <v>393</v>
      </c>
      <c r="B229" s="295">
        <v>51518316.659999996</v>
      </c>
      <c r="C229" s="292">
        <v>5127306.1100000003</v>
      </c>
      <c r="D229" s="295">
        <v>5098320.24</v>
      </c>
      <c r="E229" s="25">
        <v>51547302.529999994</v>
      </c>
    </row>
    <row r="230" spans="1:6" x14ac:dyDescent="0.25">
      <c r="A230" s="16" t="s">
        <v>394</v>
      </c>
      <c r="B230" s="295">
        <v>2596764</v>
      </c>
      <c r="C230" s="292">
        <v>160741.92000000001</v>
      </c>
      <c r="D230" s="295">
        <v>645155.80000000005</v>
      </c>
      <c r="E230" s="25">
        <v>2112350.12</v>
      </c>
    </row>
    <row r="231" spans="1:6" x14ac:dyDescent="0.25">
      <c r="A231" s="16" t="s">
        <v>395</v>
      </c>
      <c r="B231" s="295">
        <v>263733</v>
      </c>
      <c r="C231" s="292">
        <v>43634</v>
      </c>
      <c r="D231" s="295">
        <v>0</v>
      </c>
      <c r="E231" s="25">
        <v>307367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150688783.25999999</v>
      </c>
      <c r="C233" s="225">
        <v>11087930.310000001</v>
      </c>
      <c r="D233" s="25">
        <v>5789661.2300000004</v>
      </c>
      <c r="E233" s="25">
        <v>155987052.34</v>
      </c>
    </row>
    <row r="234" spans="1:6" x14ac:dyDescent="0.25">
      <c r="A234" s="16"/>
      <c r="B234" s="16"/>
      <c r="C234" s="22"/>
      <c r="D234" s="16"/>
      <c r="E234" s="16"/>
      <c r="F234" s="11">
        <v>118619362.66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0" t="s">
        <v>399</v>
      </c>
      <c r="C236" s="340"/>
      <c r="D236" s="30"/>
      <c r="E236" s="30"/>
    </row>
    <row r="237" spans="1:6" x14ac:dyDescent="0.25">
      <c r="A237" s="43" t="s">
        <v>399</v>
      </c>
      <c r="B237" s="30"/>
      <c r="C237" s="292">
        <v>3088262.48</v>
      </c>
      <c r="D237" s="32">
        <v>3088262.48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197837779.49000001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46451827.700000003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1881613.6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23973943.789999999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10518089.609999999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2484.87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280665739.06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2006142.8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2474017.4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4480160.2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801029.17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801029.17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289035190.91000003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2812556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390430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48650397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27106515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634391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2740281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7516605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35638145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35860165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35860165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11769660.189999999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9579559.4900000002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134407049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36827287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73889805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8133053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274606413.68000001</v>
      </c>
      <c r="E291" s="16"/>
    </row>
    <row r="292" spans="1:5" x14ac:dyDescent="0.25">
      <c r="A292" s="16" t="s">
        <v>438</v>
      </c>
      <c r="B292" s="35" t="s">
        <v>299</v>
      </c>
      <c r="C292" s="292">
        <v>155987051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118619362.68000001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8275904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8275904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198393576.68000001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198393576.68000001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21288011.370000001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13655690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53636.61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171728.8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3811014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2162077.9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41142158.68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46440860.460000001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4023448.42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50464308.880000003</v>
      </c>
      <c r="E339" s="16"/>
    </row>
    <row r="340" spans="1:5" x14ac:dyDescent="0.25">
      <c r="A340" s="16" t="s">
        <v>479</v>
      </c>
      <c r="B340" s="16"/>
      <c r="C340" s="22"/>
      <c r="D340" s="25">
        <v>2162077.9</v>
      </c>
      <c r="E340" s="16"/>
    </row>
    <row r="341" spans="1:5" x14ac:dyDescent="0.25">
      <c r="A341" s="16" t="s">
        <v>480</v>
      </c>
      <c r="B341" s="16"/>
      <c r="C341" s="22"/>
      <c r="D341" s="25">
        <v>48302230.980000004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108949187.5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198393577.16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198393576.68000001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111565476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406015293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517580769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3088262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281466768.23000002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4480160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289035190.23000002</v>
      </c>
      <c r="E366" s="16"/>
    </row>
    <row r="367" spans="1:5" x14ac:dyDescent="0.25">
      <c r="A367" s="16" t="s">
        <v>498</v>
      </c>
      <c r="B367" s="16"/>
      <c r="C367" s="22"/>
      <c r="D367" s="25">
        <v>228545578.76999998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8746.7099999999991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160049.56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1019986.69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2427586.59</v>
      </c>
      <c r="D380" s="25">
        <v>0</v>
      </c>
      <c r="E380" s="204" t="s">
        <v>1060</v>
      </c>
      <c r="F380" s="47"/>
    </row>
    <row r="381" spans="1:6" x14ac:dyDescent="0.25">
      <c r="A381" s="48" t="s">
        <v>512</v>
      </c>
      <c r="B381" s="35"/>
      <c r="C381" s="35"/>
      <c r="D381" s="25">
        <v>3616369.55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5175806.57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8792176.120000001</v>
      </c>
      <c r="E383" s="16"/>
    </row>
    <row r="384" spans="1:6" x14ac:dyDescent="0.25">
      <c r="A384" s="16" t="s">
        <v>515</v>
      </c>
      <c r="B384" s="16"/>
      <c r="C384" s="22"/>
      <c r="D384" s="25">
        <v>237337754.88999999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119274536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35517014.159999996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15945722.310000001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44743590.119999997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2889411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18823046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14133766.33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83192.91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2841031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1669370.86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6415100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569863.74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302657.05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2482283.54</v>
      </c>
      <c r="D414" s="25">
        <v>0</v>
      </c>
      <c r="E414" s="204" t="s">
        <v>1060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9769904.3300000001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265690585.02000004</v>
      </c>
      <c r="E416" s="25"/>
    </row>
    <row r="417" spans="1:13" x14ac:dyDescent="0.25">
      <c r="A417" s="25" t="s">
        <v>529</v>
      </c>
      <c r="B417" s="16"/>
      <c r="C417" s="22"/>
      <c r="D417" s="25">
        <v>-28352830.130000055</v>
      </c>
      <c r="E417" s="25"/>
    </row>
    <row r="418" spans="1:13" x14ac:dyDescent="0.25">
      <c r="A418" s="25" t="s">
        <v>530</v>
      </c>
      <c r="B418" s="16"/>
      <c r="C418" s="294">
        <v>2370944.9500000002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2370944.9500000002</v>
      </c>
      <c r="E420" s="25"/>
      <c r="F420" s="11">
        <v>2370944.9500000002</v>
      </c>
    </row>
    <row r="421" spans="1:13" x14ac:dyDescent="0.25">
      <c r="A421" s="25" t="s">
        <v>533</v>
      </c>
      <c r="B421" s="16"/>
      <c r="C421" s="22"/>
      <c r="D421" s="25">
        <v>-25981885.180000056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-25981885.180000056</v>
      </c>
      <c r="E424" s="16"/>
    </row>
    <row r="426" spans="1:13" ht="29.1" customHeight="1" x14ac:dyDescent="0.25">
      <c r="A426" s="342" t="s">
        <v>537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413335.77</v>
      </c>
      <c r="E612" s="219">
        <f>SUM(C624:D647)+SUM(C668:D713)</f>
        <v>243029928.55671316</v>
      </c>
      <c r="F612" s="219">
        <f>CE64-(AX64+BD64+BE64+BG64+BJ64+BN64+BP64+BQ64+CB64+CC64+CD64)</f>
        <v>43979176.390000008</v>
      </c>
      <c r="G612" s="217">
        <f>CE91-(AX91+AY91+BD91+BE91+BG91+BJ91+BN91+BP91+BQ91+CB91+CC91+CD91)</f>
        <v>50496</v>
      </c>
      <c r="H612" s="222">
        <f>CE60-(AX60+AY60+AZ60+BD60+BE60+BG60+BJ60+BN60+BO60+BP60+BQ60+BR60+CB60+CC60+CD60)</f>
        <v>1187.1961250000004</v>
      </c>
      <c r="I612" s="217">
        <f>CE92-(AX92+AY92+AZ92+BD92+BE92+BF92+BG92+BJ92+BN92+BO92+BP92+BQ92+BR92+CB92+CC92+CD92)</f>
        <v>95014.399999999965</v>
      </c>
      <c r="J612" s="217">
        <f>CE93-(AX93+AY93+AZ93+BA93+BD93+BE93+BF93+BG93+BJ93+BN93+BO93+BP93+BQ93+BR93+CB93+CC93+CD93)</f>
        <v>1183373</v>
      </c>
      <c r="K612" s="217">
        <f>CE89-(AW89+AX89+AY89+AZ89+BA89+BB89+BC89+BD89+BE89+BF89+BG89+BH89+BI89+BJ89+BK89+BL89+BM89+BN89+BO89+BP89+BQ89+BR89+BS89+BT89+BU89+BV89+BW89+BX89+CB89+CC89+CD89)</f>
        <v>-517580769.41000003</v>
      </c>
      <c r="L612" s="223">
        <f>CE94-(AW94+AX94+AY94+AZ94+BA94+BB94+BC94+BD94+BE94+BF94+BG94+BH94+BI94+BJ94+BK94+BL94+BM94+BN94+BO94+BP94+BQ94+BR94+BS94+BT94+BU94+BV94+BW94+BX94+BY94+BZ94+CA94+CB94+CC94+CD94)</f>
        <v>227.17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5227352.4799999995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5227352.4799999995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138941.04999999999</v>
      </c>
      <c r="D616" s="217">
        <f>(D615/D612)*AX90</f>
        <v>12908.913005304137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2431270.8199999998</v>
      </c>
      <c r="D617" s="217">
        <f>(D615/D612)*BJ90</f>
        <v>19793.169169458521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2234120.9699999997</v>
      </c>
      <c r="D619" s="217">
        <f>(D615/D612)*BN90</f>
        <v>24242.294398721886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10349295.68</v>
      </c>
      <c r="D620" s="217">
        <f>(D615/D612)*CC90</f>
        <v>2091985.3855749939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827582.59999999986</v>
      </c>
      <c r="D621" s="217">
        <f>(D615/D612)*BP90</f>
        <v>20117.811138290788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18150258.693286769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4137678.21</v>
      </c>
      <c r="D624" s="217">
        <f>(D615/D612)*BD90</f>
        <v>138131.67988298906</v>
      </c>
      <c r="E624" s="219">
        <f>(E623/E612)*SUM(C624:D624)</f>
        <v>319331.2695501204</v>
      </c>
      <c r="F624" s="219">
        <f>SUM(C624:E624)</f>
        <v>4595141.1594331097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3472774.92</v>
      </c>
      <c r="D625" s="217">
        <f>(D615/D612)*AY90</f>
        <v>85238.182508439553</v>
      </c>
      <c r="E625" s="219">
        <f>(E623/E612)*SUM(C625:D625)</f>
        <v>265723.89099625644</v>
      </c>
      <c r="F625" s="219">
        <f>(F624/F612)*AY64</f>
        <v>109033.7709157652</v>
      </c>
      <c r="G625" s="217">
        <f>SUM(C625:F625)</f>
        <v>3932770.7644204614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3038716.2600000002</v>
      </c>
      <c r="D626" s="217">
        <f>(D615/D612)*BR90</f>
        <v>37211.658849722095</v>
      </c>
      <c r="E626" s="219">
        <f>(E623/E612)*SUM(C626:D626)</f>
        <v>229720.21503926622</v>
      </c>
      <c r="F626" s="219">
        <f>(F624/F612)*BR64</f>
        <v>4098.3251715436254</v>
      </c>
      <c r="G626" s="217">
        <f>(G625/G612)*BR91</f>
        <v>0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564935.41</v>
      </c>
      <c r="D627" s="217">
        <f>(D615/D612)*BO90</f>
        <v>1552.5145342364149</v>
      </c>
      <c r="E627" s="219">
        <f>(E623/E612)*SUM(C627:D627)</f>
        <v>42307.144794803047</v>
      </c>
      <c r="F627" s="219">
        <f>(F624/F612)*BO64</f>
        <v>4541.2306820165231</v>
      </c>
      <c r="G627" s="217">
        <f>(G625/G612)*BO91</f>
        <v>0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369832.8</v>
      </c>
      <c r="D628" s="217">
        <f>(D615/D612)*AZ90</f>
        <v>14278.555592936946</v>
      </c>
      <c r="E628" s="219">
        <f>(E623/E612)*SUM(C628:D628)</f>
        <v>28686.674569029292</v>
      </c>
      <c r="F628" s="219">
        <f>(F624/F612)*AZ64</f>
        <v>287.99787256831434</v>
      </c>
      <c r="G628" s="217">
        <f>(G625/G612)*AZ91</f>
        <v>0</v>
      </c>
      <c r="H628" s="219">
        <f>SUM(C626:G628)</f>
        <v>4336168.7871061238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3568153.3400000003</v>
      </c>
      <c r="D629" s="217">
        <f>(D615/D612)*BF90</f>
        <v>25926.461558417748</v>
      </c>
      <c r="E629" s="219">
        <f>(E623/E612)*SUM(C629:D629)</f>
        <v>268417.46837521397</v>
      </c>
      <c r="F629" s="219">
        <f>(F624/F612)*BF64</f>
        <v>37879.001243379083</v>
      </c>
      <c r="G629" s="217">
        <f>(G625/G612)*BF91</f>
        <v>0</v>
      </c>
      <c r="H629" s="219">
        <f>(H628/H612)*BF60</f>
        <v>157654.14457248893</v>
      </c>
      <c r="I629" s="217">
        <f>SUM(C629:H629)</f>
        <v>4058030.4157495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646163.43999999994</v>
      </c>
      <c r="D630" s="217">
        <f>(D615/D612)*BA90</f>
        <v>40089.805295645223</v>
      </c>
      <c r="E630" s="219">
        <f>(E623/E612)*SUM(C630:D630)</f>
        <v>51251.605122028835</v>
      </c>
      <c r="F630" s="219">
        <f>(F624/F612)*BA64</f>
        <v>24638.382717994249</v>
      </c>
      <c r="G630" s="217">
        <f>(G625/G612)*BA91</f>
        <v>0</v>
      </c>
      <c r="H630" s="219">
        <f>(H628/H612)*BA60</f>
        <v>28630.306287023664</v>
      </c>
      <c r="I630" s="217">
        <f>(I629/I612)*BA92</f>
        <v>34144.974398540624</v>
      </c>
      <c r="J630" s="217">
        <f>SUM(C630:I630)</f>
        <v>824918.5138212326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2865862.1799999997</v>
      </c>
      <c r="D632" s="217">
        <f>(D615/D612)*BB90</f>
        <v>9507.5706789528504</v>
      </c>
      <c r="E632" s="219">
        <f>(E623/E612)*SUM(C632:D632)</f>
        <v>214741.88435806491</v>
      </c>
      <c r="F632" s="219">
        <f>(F624/F612)*BB64</f>
        <v>380.86053948260405</v>
      </c>
      <c r="G632" s="217">
        <f>(G625/G612)*BB91</f>
        <v>0</v>
      </c>
      <c r="H632" s="219">
        <f>(H628/H612)*BB60</f>
        <v>55606.581693851011</v>
      </c>
      <c r="I632" s="217">
        <f>(I629/I612)*BB92</f>
        <v>8097.7134967633356</v>
      </c>
      <c r="J632" s="217">
        <f>(J630/J612)*BB93</f>
        <v>0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1735477.3499999999</v>
      </c>
      <c r="D634" s="217">
        <f>(D615/D612)*BI90</f>
        <v>47909.541258573379</v>
      </c>
      <c r="E634" s="219">
        <f>(E623/E612)*SUM(C634:D634)</f>
        <v>133189.08341367517</v>
      </c>
      <c r="F634" s="219">
        <f>(F624/F612)*BI64</f>
        <v>1721.561440192643</v>
      </c>
      <c r="G634" s="217">
        <f>(G625/G612)*BI91</f>
        <v>0</v>
      </c>
      <c r="H634" s="219">
        <f>(H628/H612)*BI60</f>
        <v>65773.32094394567</v>
      </c>
      <c r="I634" s="217">
        <f>(I629/I612)*BI92</f>
        <v>2064393.9908243117</v>
      </c>
      <c r="J634" s="217">
        <f>(J630/J612)*BI93</f>
        <v>51926.298888468482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3726575.02</v>
      </c>
      <c r="D635" s="217">
        <f>(D615/D612)*BK90</f>
        <v>58390.658441644169</v>
      </c>
      <c r="E635" s="219">
        <f>(E623/E612)*SUM(C635:D635)</f>
        <v>282673.44115560729</v>
      </c>
      <c r="F635" s="219">
        <f>(F624/F612)*BK64</f>
        <v>1957.8123316342646</v>
      </c>
      <c r="G635" s="217">
        <f>(G625/G612)*BK91</f>
        <v>0</v>
      </c>
      <c r="H635" s="219">
        <f>(H628/H612)*BK60</f>
        <v>162932.5424792835</v>
      </c>
      <c r="I635" s="217">
        <f>(I629/I612)*BK92</f>
        <v>0</v>
      </c>
      <c r="J635" s="217">
        <f>(J630/J612)*BK93</f>
        <v>0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10232140.540000001</v>
      </c>
      <c r="D636" s="217">
        <f>(D615/D612)*BH90</f>
        <v>185095.49747855985</v>
      </c>
      <c r="E636" s="219">
        <f>(E623/E612)*SUM(C636:D636)</f>
        <v>777992.77674207534</v>
      </c>
      <c r="F636" s="219">
        <f>(F624/F612)*BH64</f>
        <v>30641.594655166577</v>
      </c>
      <c r="G636" s="217">
        <f>(G625/G612)*BH91</f>
        <v>0</v>
      </c>
      <c r="H636" s="219">
        <f>(H628/H612)*BH60</f>
        <v>116562.97713403798</v>
      </c>
      <c r="I636" s="217">
        <f>(I629/I612)*BH92</f>
        <v>151191.82295003033</v>
      </c>
      <c r="J636" s="217">
        <f>(J630/J612)*BH93</f>
        <v>0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4167572.73</v>
      </c>
      <c r="D637" s="217">
        <f>(D615/D612)*BL90</f>
        <v>69312.767656393247</v>
      </c>
      <c r="E637" s="219">
        <f>(E623/E612)*SUM(C637:D637)</f>
        <v>316424.27043035219</v>
      </c>
      <c r="F637" s="219">
        <f>(F624/F612)*BL64</f>
        <v>4378.2568426359867</v>
      </c>
      <c r="G637" s="217">
        <f>(G625/G612)*BL91</f>
        <v>0</v>
      </c>
      <c r="H637" s="219">
        <f>(H628/H612)*BL60</f>
        <v>252245.59177388722</v>
      </c>
      <c r="I637" s="217">
        <f>(I629/I612)*BL92</f>
        <v>53308.134003507126</v>
      </c>
      <c r="J637" s="217">
        <f>(J630/J612)*BL93</f>
        <v>0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948593.16999999993</v>
      </c>
      <c r="D642" s="217">
        <f>(D615/D612)*BV90</f>
        <v>130662.00584827583</v>
      </c>
      <c r="E642" s="219">
        <f>(E623/E612)*SUM(C642:D642)</f>
        <v>80602.256495926587</v>
      </c>
      <c r="F642" s="219">
        <f>(F624/F612)*BV64</f>
        <v>874.03248607035243</v>
      </c>
      <c r="G642" s="217">
        <f>(G625/G612)*BV91</f>
        <v>0</v>
      </c>
      <c r="H642" s="219">
        <f>(H628/H612)*BV60</f>
        <v>43096.833968220824</v>
      </c>
      <c r="I642" s="217">
        <f>(I629/I612)*BV92</f>
        <v>97671.384904088962</v>
      </c>
      <c r="J642" s="217">
        <f>(J630/J612)*BV93</f>
        <v>0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320375.82000000007</v>
      </c>
      <c r="D643" s="217">
        <f>(D615/D612)*BW90</f>
        <v>4186.4523156425576</v>
      </c>
      <c r="E643" s="219">
        <f>(E623/E612)*SUM(C643:D643)</f>
        <v>24239.357019089151</v>
      </c>
      <c r="F643" s="219">
        <f>(F624/F612)*BW64</f>
        <v>1709.9584392353293</v>
      </c>
      <c r="G643" s="217">
        <f>(G625/G612)*BW91</f>
        <v>0</v>
      </c>
      <c r="H643" s="219">
        <f>(H628/H612)*BW60</f>
        <v>10699.627492671871</v>
      </c>
      <c r="I643" s="217">
        <f>(I629/I612)*BW92</f>
        <v>3565.652316945871</v>
      </c>
      <c r="J643" s="217">
        <f>(J630/J612)*BW93</f>
        <v>0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29510260.922897272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2218231.1300000004</v>
      </c>
      <c r="D645" s="217">
        <f>(D615/D612)*BY90</f>
        <v>10207.821002842313</v>
      </c>
      <c r="E645" s="219">
        <f>(E623/E612)*SUM(C645:D645)</f>
        <v>166427.00626667711</v>
      </c>
      <c r="F645" s="219">
        <f>(F624/F612)*BY64</f>
        <v>278.9442928028821</v>
      </c>
      <c r="G645" s="217">
        <f>(G625/G612)*BY91</f>
        <v>0</v>
      </c>
      <c r="H645" s="219">
        <f>(H628/H612)*BY60</f>
        <v>53820.939867659537</v>
      </c>
      <c r="I645" s="217">
        <f>(I629/I612)*BY92</f>
        <v>8694.1252080562481</v>
      </c>
      <c r="J645" s="217">
        <f>(J630/J612)*BY93</f>
        <v>0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754225.9</v>
      </c>
      <c r="D647" s="217">
        <f>(D615/D612)*CA90</f>
        <v>67462.801657141827</v>
      </c>
      <c r="E647" s="219">
        <f>(E623/E612)*SUM(C647:D647)</f>
        <v>61366.361702845898</v>
      </c>
      <c r="F647" s="219">
        <f>(F624/F612)*CA64</f>
        <v>916.65170345430863</v>
      </c>
      <c r="G647" s="217">
        <f>(G625/G612)*CA91</f>
        <v>0</v>
      </c>
      <c r="H647" s="219">
        <f>(H628/H612)*CA60</f>
        <v>16313.593802130652</v>
      </c>
      <c r="I647" s="217">
        <f>(I629/I612)*CA92</f>
        <v>57458.888075147435</v>
      </c>
      <c r="J647" s="217">
        <f>(J630/J612)*CA93</f>
        <v>0</v>
      </c>
      <c r="K647" s="219">
        <v>0</v>
      </c>
      <c r="L647" s="219">
        <f>SUM(C645:K647)</f>
        <v>3415404.163578758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63975871.820000008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8524428.4199999999</v>
      </c>
      <c r="D668" s="217">
        <f>(D615/D612)*C90</f>
        <v>79682.340540083416</v>
      </c>
      <c r="E668" s="219">
        <f>(E623/E612)*SUM(C668:D668)</f>
        <v>642582.73479701078</v>
      </c>
      <c r="F668" s="219">
        <f>(F624/F612)*C64</f>
        <v>43293.557051569689</v>
      </c>
      <c r="G668" s="217">
        <f>(G625/G612)*C91</f>
        <v>880621.02014619287</v>
      </c>
      <c r="H668" s="219">
        <f>(H628/H612)*C60</f>
        <v>170324.54720737983</v>
      </c>
      <c r="I668" s="217">
        <f>(I629/I612)*C92</f>
        <v>67866.417850936457</v>
      </c>
      <c r="J668" s="217">
        <f>(J630/J612)*C93</f>
        <v>85220.753009975146</v>
      </c>
      <c r="K668" s="217">
        <f>(K644/K612)*C89</f>
        <v>1141639.1068399765</v>
      </c>
      <c r="L668" s="217">
        <f>(L647/L612)*C94</f>
        <v>437656.44760213781</v>
      </c>
      <c r="M668" s="202">
        <f t="shared" ref="M668:M713" si="0">ROUND(SUM(D668:L668),0)</f>
        <v>3548887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12339094.013000002</v>
      </c>
      <c r="D670" s="217">
        <f>(D615/D612)*E90</f>
        <v>202655.93423549552</v>
      </c>
      <c r="E670" s="219">
        <f>(E623/E612)*SUM(C670:D670)</f>
        <v>936658.32583133539</v>
      </c>
      <c r="F670" s="219">
        <f>(F624/F612)*E64</f>
        <v>49447.564378918752</v>
      </c>
      <c r="G670" s="217">
        <f>(G625/G612)*E91</f>
        <v>3052149.7442742684</v>
      </c>
      <c r="H670" s="219">
        <f>(H628/H612)*E60</f>
        <v>264708.57239711989</v>
      </c>
      <c r="I670" s="217">
        <f>(I629/I612)*E92</f>
        <v>172604.52215104623</v>
      </c>
      <c r="J670" s="217">
        <f>(J630/J612)*E93</f>
        <v>129874.99994510086</v>
      </c>
      <c r="K670" s="217">
        <f>(K644/K612)*E89</f>
        <v>1934524.5371221681</v>
      </c>
      <c r="L670" s="217">
        <f>(L647/L612)*E94</f>
        <v>666482.66307807516</v>
      </c>
      <c r="M670" s="202">
        <f t="shared" si="0"/>
        <v>7409107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1045908.3048000002</v>
      </c>
      <c r="D675" s="217">
        <f>(D615/D612)*J90</f>
        <v>23247.531713578894</v>
      </c>
      <c r="E675" s="219">
        <f>(E623/E612)*SUM(C675:D675)</f>
        <v>79848.005269978283</v>
      </c>
      <c r="F675" s="219">
        <f>(F624/F612)*J64</f>
        <v>4928.7276574181269</v>
      </c>
      <c r="G675" s="217">
        <f>(G625/G612)*J91</f>
        <v>0</v>
      </c>
      <c r="H675" s="219">
        <f>(H628/H612)*J60</f>
        <v>19811.437317460048</v>
      </c>
      <c r="I675" s="217">
        <f>(I629/I612)*J92</f>
        <v>19800.20529747093</v>
      </c>
      <c r="J675" s="217">
        <f>(J630/J612)*J93</f>
        <v>6208.2912860880697</v>
      </c>
      <c r="K675" s="217">
        <f>(K644/K612)*J89</f>
        <v>135710.99071718377</v>
      </c>
      <c r="L675" s="217">
        <f>(L647/L612)*J94</f>
        <v>66452.816846494301</v>
      </c>
      <c r="M675" s="202">
        <f t="shared" si="0"/>
        <v>356008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635014.79220000003</v>
      </c>
      <c r="D680" s="217">
        <f>(D615/D612)*O90</f>
        <v>14114.572826101472</v>
      </c>
      <c r="E680" s="219">
        <f>(E623/E612)*SUM(C680:D680)</f>
        <v>48479.074040806117</v>
      </c>
      <c r="F680" s="219">
        <f>(F624/F612)*O64</f>
        <v>2992.4417920038622</v>
      </c>
      <c r="G680" s="217">
        <f>(G625/G612)*O91</f>
        <v>0</v>
      </c>
      <c r="H680" s="219">
        <f>(H628/H612)*O60</f>
        <v>12028.372657029315</v>
      </c>
      <c r="I680" s="217">
        <f>(I629/I612)*O92</f>
        <v>12021.553216321634</v>
      </c>
      <c r="J680" s="217">
        <f>(J630/J612)*O93</f>
        <v>30618.32227249565</v>
      </c>
      <c r="K680" s="217">
        <f>(K644/K612)*O89</f>
        <v>82395.958649718712</v>
      </c>
      <c r="L680" s="217">
        <f>(L647/L612)*O94</f>
        <v>40292.658178417361</v>
      </c>
      <c r="M680" s="202">
        <f t="shared" si="0"/>
        <v>242943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11648358.960000001</v>
      </c>
      <c r="D681" s="217">
        <f>(D615/D612)*P90</f>
        <v>99175.402427875029</v>
      </c>
      <c r="E681" s="219">
        <f>(E623/E612)*SUM(C681:D681)</f>
        <v>877343.74507946521</v>
      </c>
      <c r="F681" s="219">
        <f>(F624/F612)*P64</f>
        <v>683091.2517212017</v>
      </c>
      <c r="G681" s="217">
        <f>(G625/G612)*P91</f>
        <v>0</v>
      </c>
      <c r="H681" s="219">
        <f>(H628/H612)*P60</f>
        <v>127147.60528243732</v>
      </c>
      <c r="I681" s="217">
        <f>(I629/I612)*P92</f>
        <v>84468.895568135864</v>
      </c>
      <c r="J681" s="217">
        <f>(J630/J612)*P93</f>
        <v>109813.42180426001</v>
      </c>
      <c r="K681" s="217">
        <f>(K644/K612)*P89</f>
        <v>2759974.4634160115</v>
      </c>
      <c r="L681" s="217">
        <f>(L647/L612)*P94</f>
        <v>208078.50342884188</v>
      </c>
      <c r="M681" s="202">
        <f t="shared" si="0"/>
        <v>4949093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1060552.3999999999</v>
      </c>
      <c r="D682" s="217">
        <f>(D615/D612)*Q90</f>
        <v>21758.347024419392</v>
      </c>
      <c r="E682" s="219">
        <f>(E623/E612)*SUM(C682:D682)</f>
        <v>80830.456403782024</v>
      </c>
      <c r="F682" s="219">
        <f>(F624/F612)*Q64</f>
        <v>3254.9108160498713</v>
      </c>
      <c r="G682" s="217">
        <f>(G625/G612)*Q91</f>
        <v>0</v>
      </c>
      <c r="H682" s="219">
        <f>(H628/H612)*Q60</f>
        <v>21400.027617982007</v>
      </c>
      <c r="I682" s="217">
        <f>(I629/I612)*Q92</f>
        <v>18531.848599026864</v>
      </c>
      <c r="J682" s="217">
        <f>(J630/J612)*Q93</f>
        <v>17158.891759157628</v>
      </c>
      <c r="K682" s="217">
        <f>(K644/K612)*Q89</f>
        <v>144588.3468278893</v>
      </c>
      <c r="L682" s="217">
        <f>(L647/L612)*Q94</f>
        <v>88102.603330420054</v>
      </c>
      <c r="M682" s="202">
        <f t="shared" si="0"/>
        <v>395625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2940378.05</v>
      </c>
      <c r="D683" s="217">
        <f>(D615/D612)*R90</f>
        <v>6330.4551584993469</v>
      </c>
      <c r="E683" s="219">
        <f>(E623/E612)*SUM(C683:D683)</f>
        <v>220069.69256814913</v>
      </c>
      <c r="F683" s="219">
        <f>(F624/F612)*R64</f>
        <v>21526.831915663439</v>
      </c>
      <c r="G683" s="217">
        <f>(G625/G612)*R91</f>
        <v>0</v>
      </c>
      <c r="H683" s="219">
        <f>(H628/H612)*R60</f>
        <v>10676.55387252008</v>
      </c>
      <c r="I683" s="217">
        <f>(I629/I612)*R92</f>
        <v>5391.725595173928</v>
      </c>
      <c r="J683" s="217">
        <f>(J630/J612)*R93</f>
        <v>0</v>
      </c>
      <c r="K683" s="217">
        <f>(K644/K612)*R89</f>
        <v>308925.09990329656</v>
      </c>
      <c r="L683" s="217">
        <f>(L647/L612)*R94</f>
        <v>25408.429970718407</v>
      </c>
      <c r="M683" s="202">
        <f t="shared" si="0"/>
        <v>598329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1374426.5099999998</v>
      </c>
      <c r="D684" s="217">
        <f>(D615/D612)*S90</f>
        <v>39117.144063744585</v>
      </c>
      <c r="E684" s="219">
        <f>(E623/E612)*SUM(C684:D684)</f>
        <v>105567.99793291191</v>
      </c>
      <c r="F684" s="219">
        <f>(F624/F612)*S64</f>
        <v>17689.30103875705</v>
      </c>
      <c r="G684" s="217">
        <f>(G625/G612)*S91</f>
        <v>0</v>
      </c>
      <c r="H684" s="219">
        <f>(H628/H612)*S60</f>
        <v>44087.296330977195</v>
      </c>
      <c r="I684" s="217">
        <f>(I629/I612)*S92</f>
        <v>33316.547006170425</v>
      </c>
      <c r="J684" s="217">
        <f>(J630/J612)*S93</f>
        <v>12153.779314276386</v>
      </c>
      <c r="K684" s="217">
        <f>(K644/K612)*S89</f>
        <v>0</v>
      </c>
      <c r="L684" s="217">
        <f>(L647/L612)*S94</f>
        <v>0</v>
      </c>
      <c r="M684" s="202">
        <f t="shared" si="0"/>
        <v>251932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203847.84</v>
      </c>
      <c r="D685" s="217">
        <f>(D615/D612)*T90</f>
        <v>0</v>
      </c>
      <c r="E685" s="219">
        <f>(E623/E612)*SUM(C685:D685)</f>
        <v>15224.013980666288</v>
      </c>
      <c r="F685" s="219">
        <f>(F624/F612)*T64</f>
        <v>8990.1785859554348</v>
      </c>
      <c r="G685" s="217">
        <f>(G625/G612)*T91</f>
        <v>0</v>
      </c>
      <c r="H685" s="219">
        <f>(H628/H612)*T60</f>
        <v>2569.7937146986919</v>
      </c>
      <c r="I685" s="217">
        <f>(I629/I612)*T92</f>
        <v>0</v>
      </c>
      <c r="J685" s="217">
        <f>(J630/J612)*T93</f>
        <v>0</v>
      </c>
      <c r="K685" s="217">
        <f>(K644/K612)*T89</f>
        <v>30764.991392329306</v>
      </c>
      <c r="L685" s="217">
        <f>(L647/L612)*T94</f>
        <v>10524.201763019459</v>
      </c>
      <c r="M685" s="202">
        <f t="shared" si="0"/>
        <v>68073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13748741.719999999</v>
      </c>
      <c r="D686" s="217">
        <f>(D615/D612)*U90</f>
        <v>110282.84970469018</v>
      </c>
      <c r="E686" s="219">
        <f>(E623/E612)*SUM(C686:D686)</f>
        <v>1035036.6420737241</v>
      </c>
      <c r="F686" s="219">
        <f>(F624/F612)*U64</f>
        <v>308625.87469743734</v>
      </c>
      <c r="G686" s="217">
        <f>(G625/G612)*U91</f>
        <v>0</v>
      </c>
      <c r="H686" s="219">
        <f>(H628/H612)*U60</f>
        <v>266482.71780085069</v>
      </c>
      <c r="I686" s="217">
        <f>(I629/I612)*U92</f>
        <v>90155.110890359603</v>
      </c>
      <c r="J686" s="217">
        <f>(J630/J612)*U93</f>
        <v>859.51304241484274</v>
      </c>
      <c r="K686" s="217">
        <f>(K644/K612)*U89</f>
        <v>2903879.3389524673</v>
      </c>
      <c r="L686" s="217">
        <f>(L647/L612)*U94</f>
        <v>0</v>
      </c>
      <c r="M686" s="202">
        <f t="shared" si="0"/>
        <v>4715322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4736530.1199999992</v>
      </c>
      <c r="D687" s="217">
        <f>(D615/D612)*V90</f>
        <v>114604.93837077008</v>
      </c>
      <c r="E687" s="219">
        <f>(E623/E612)*SUM(C687:D687)</f>
        <v>362298.40821829141</v>
      </c>
      <c r="F687" s="219">
        <f>(F624/F612)*V64</f>
        <v>42199.37368682235</v>
      </c>
      <c r="G687" s="217">
        <f>(G625/G612)*V91</f>
        <v>0</v>
      </c>
      <c r="H687" s="219">
        <f>(H628/H612)*V60</f>
        <v>108170.57117788387</v>
      </c>
      <c r="I687" s="217">
        <f>(I629/I612)*V92</f>
        <v>83089.727146356119</v>
      </c>
      <c r="J687" s="217">
        <f>(J630/J612)*V93</f>
        <v>0</v>
      </c>
      <c r="K687" s="217">
        <f>(K644/K612)*V89</f>
        <v>1123654.5960188808</v>
      </c>
      <c r="L687" s="217">
        <f>(L647/L612)*V94</f>
        <v>40142.31243894565</v>
      </c>
      <c r="M687" s="202">
        <f t="shared" si="0"/>
        <v>1874160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1553498.79</v>
      </c>
      <c r="D688" s="217">
        <f>(D615/D612)*W90</f>
        <v>15146.501768276188</v>
      </c>
      <c r="E688" s="219">
        <f>(E623/E612)*SUM(C688:D688)</f>
        <v>117151.48834830227</v>
      </c>
      <c r="F688" s="219">
        <f>(F624/F612)*W64</f>
        <v>4274.2038884409376</v>
      </c>
      <c r="G688" s="217">
        <f>(G625/G612)*W91</f>
        <v>0</v>
      </c>
      <c r="H688" s="219">
        <f>(H628/H612)*W60</f>
        <v>29549.265011075229</v>
      </c>
      <c r="I688" s="217">
        <f>(I629/I612)*W92</f>
        <v>12900.459637837635</v>
      </c>
      <c r="J688" s="217">
        <f>(J630/J612)*W93</f>
        <v>0</v>
      </c>
      <c r="K688" s="217">
        <f>(K644/K612)*W89</f>
        <v>963471.2608887715</v>
      </c>
      <c r="L688" s="217">
        <f>(L647/L612)*W94</f>
        <v>0</v>
      </c>
      <c r="M688" s="202">
        <f t="shared" si="0"/>
        <v>1142493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1680920.8299999998</v>
      </c>
      <c r="D689" s="217">
        <f>(D615/D612)*X90</f>
        <v>15959.434598682808</v>
      </c>
      <c r="E689" s="219">
        <f>(E623/E612)*SUM(C689:D689)</f>
        <v>126728.48960169044</v>
      </c>
      <c r="F689" s="219">
        <f>(F624/F612)*X64</f>
        <v>38208.428255160223</v>
      </c>
      <c r="G689" s="217">
        <f>(G625/G612)*X91</f>
        <v>0</v>
      </c>
      <c r="H689" s="219">
        <f>(H628/H612)*X60</f>
        <v>38650.912609490311</v>
      </c>
      <c r="I689" s="217">
        <f>(I629/I612)*X92</f>
        <v>13592.844409409036</v>
      </c>
      <c r="J689" s="217">
        <f>(J630/J612)*X93</f>
        <v>0</v>
      </c>
      <c r="K689" s="217">
        <f>(K644/K612)*X89</f>
        <v>2411175.5012356201</v>
      </c>
      <c r="L689" s="217">
        <f>(L647/L612)*X94</f>
        <v>0</v>
      </c>
      <c r="M689" s="202">
        <f t="shared" si="0"/>
        <v>2644316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10303396.489999998</v>
      </c>
      <c r="D690" s="217">
        <f>(D615/D612)*Y90</f>
        <v>238975.88367421669</v>
      </c>
      <c r="E690" s="219">
        <f>(E623/E612)*SUM(C690:D690)</f>
        <v>787338.36182029848</v>
      </c>
      <c r="F690" s="219">
        <f>(F624/F612)*Y64</f>
        <v>98208.09265923503</v>
      </c>
      <c r="G690" s="217">
        <f>(G625/G612)*Y91</f>
        <v>0</v>
      </c>
      <c r="H690" s="219">
        <f>(H628/H612)*Y60</f>
        <v>271899.92618504248</v>
      </c>
      <c r="I690" s="217">
        <f>(I629/I612)*Y92</f>
        <v>187700.57827765221</v>
      </c>
      <c r="J690" s="217">
        <f>(J630/J612)*Y93</f>
        <v>89306.40259764214</v>
      </c>
      <c r="K690" s="217">
        <f>(K644/K612)*Y89</f>
        <v>2183016.4165268983</v>
      </c>
      <c r="L690" s="217">
        <f>(L647/L612)*Y94</f>
        <v>52019.625857210471</v>
      </c>
      <c r="M690" s="202">
        <f t="shared" si="0"/>
        <v>3908465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5774194.7899999991</v>
      </c>
      <c r="D691" s="217">
        <f>(D615/D612)*Z90</f>
        <v>76474.493426943416</v>
      </c>
      <c r="E691" s="219">
        <f>(E623/E612)*SUM(C691:D691)</f>
        <v>436946.84705585591</v>
      </c>
      <c r="F691" s="219">
        <f>(F624/F612)*Z64</f>
        <v>5650.5820580108084</v>
      </c>
      <c r="G691" s="217">
        <f>(G625/G612)*Z91</f>
        <v>0</v>
      </c>
      <c r="H691" s="219">
        <f>(H628/H612)*Z60</f>
        <v>77663.066097034432</v>
      </c>
      <c r="I691" s="217">
        <f>(I629/I612)*Z92</f>
        <v>65134.255478362007</v>
      </c>
      <c r="J691" s="217">
        <f>(J630/J612)*Z93</f>
        <v>10813.273571726717</v>
      </c>
      <c r="K691" s="217">
        <f>(K644/K612)*Z89</f>
        <v>956378.39543731103</v>
      </c>
      <c r="L691" s="217">
        <f>(L647/L612)*Z94</f>
        <v>29618.110675926193</v>
      </c>
      <c r="M691" s="202">
        <f t="shared" si="0"/>
        <v>1658679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643447.01</v>
      </c>
      <c r="D692" s="217">
        <f>(D615/D612)*AA90</f>
        <v>7585.2652928015386</v>
      </c>
      <c r="E692" s="219">
        <f>(E623/E612)*SUM(C692:D692)</f>
        <v>48621.189515290396</v>
      </c>
      <c r="F692" s="219">
        <f>(F624/F612)*AA64</f>
        <v>45742.468357806167</v>
      </c>
      <c r="G692" s="217">
        <f>(G625/G612)*AA91</f>
        <v>0</v>
      </c>
      <c r="H692" s="219">
        <f>(H628/H612)*AA60</f>
        <v>3499.0600605380077</v>
      </c>
      <c r="I692" s="217">
        <f>(I629/I612)*AA92</f>
        <v>6460.462636793628</v>
      </c>
      <c r="J692" s="217">
        <f>(J630/J612)*AA93</f>
        <v>0</v>
      </c>
      <c r="K692" s="217">
        <f>(K644/K612)*AA89</f>
        <v>83422.394846654148</v>
      </c>
      <c r="L692" s="217">
        <f>(L647/L612)*AA94</f>
        <v>0</v>
      </c>
      <c r="M692" s="202">
        <f t="shared" si="0"/>
        <v>195331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28674325.18</v>
      </c>
      <c r="D693" s="217">
        <f>(D615/D612)*AB90</f>
        <v>29565.056839007182</v>
      </c>
      <c r="E693" s="219">
        <f>(E623/E612)*SUM(C693:D693)</f>
        <v>2143699.0760615743</v>
      </c>
      <c r="F693" s="219">
        <f>(F624/F612)*AB64</f>
        <v>2542466.3301212681</v>
      </c>
      <c r="G693" s="217">
        <f>(G625/G612)*AB91</f>
        <v>0</v>
      </c>
      <c r="H693" s="219">
        <f>(H628/H612)*AB60</f>
        <v>86359.801513501094</v>
      </c>
      <c r="I693" s="217">
        <f>(I629/I612)*AB92</f>
        <v>25180.918226334106</v>
      </c>
      <c r="J693" s="217">
        <f>(J630/J612)*AB93</f>
        <v>131.0530835149963</v>
      </c>
      <c r="K693" s="217">
        <f>(K644/K612)*AB89</f>
        <v>4748098.8816320691</v>
      </c>
      <c r="L693" s="217">
        <f>(L647/L612)*AB94</f>
        <v>0</v>
      </c>
      <c r="M693" s="202">
        <f t="shared" si="0"/>
        <v>9575501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2269260.1500000004</v>
      </c>
      <c r="D694" s="217">
        <f>(D615/D612)*AC90</f>
        <v>35978.474651014112</v>
      </c>
      <c r="E694" s="219">
        <f>(E623/E612)*SUM(C694:D694)</f>
        <v>172162.65352852878</v>
      </c>
      <c r="F694" s="219">
        <f>(F624/F612)*AC64</f>
        <v>19904.195331629056</v>
      </c>
      <c r="G694" s="217">
        <f>(G625/G612)*AC91</f>
        <v>0</v>
      </c>
      <c r="H694" s="219">
        <f>(H628/H612)*AC60</f>
        <v>43578.324580520799</v>
      </c>
      <c r="I694" s="217">
        <f>(I629/I612)*AC92</f>
        <v>30643.304121780417</v>
      </c>
      <c r="J694" s="217">
        <f>(J630/J612)*AC93</f>
        <v>0</v>
      </c>
      <c r="K694" s="217">
        <f>(K644/K612)*AC89</f>
        <v>258621.53451414377</v>
      </c>
      <c r="L694" s="217">
        <f>(L647/L612)*AC94</f>
        <v>0</v>
      </c>
      <c r="M694" s="202">
        <f t="shared" si="0"/>
        <v>560888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3977310.48</v>
      </c>
      <c r="D696" s="217">
        <f>(D615/D612)*AE90</f>
        <v>123101.90757993773</v>
      </c>
      <c r="E696" s="219">
        <f>(E623/E612)*SUM(C696:D696)</f>
        <v>306232.01852427877</v>
      </c>
      <c r="F696" s="219">
        <f>(F624/F612)*AE64</f>
        <v>5122.5363281765713</v>
      </c>
      <c r="G696" s="217">
        <f>(G625/G612)*AE91</f>
        <v>0</v>
      </c>
      <c r="H696" s="219">
        <f>(H628/H612)*AE60</f>
        <v>131514.78835139566</v>
      </c>
      <c r="I696" s="217">
        <f>(I629/I612)*AE92</f>
        <v>104847.39079501278</v>
      </c>
      <c r="J696" s="217">
        <f>(J630/J612)*AE93</f>
        <v>12532.299656556401</v>
      </c>
      <c r="K696" s="217">
        <f>(K644/K612)*AE89</f>
        <v>422083.68008528068</v>
      </c>
      <c r="L696" s="217">
        <f>(L647/L612)*AE94</f>
        <v>0</v>
      </c>
      <c r="M696" s="202">
        <f t="shared" si="0"/>
        <v>1105435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18528312.110000003</v>
      </c>
      <c r="D698" s="217">
        <f>(D615/D612)*AG90</f>
        <v>76164.774618345735</v>
      </c>
      <c r="E698" s="219">
        <f>(E623/E612)*SUM(C698:D698)</f>
        <v>1389442.3222459091</v>
      </c>
      <c r="F698" s="219">
        <f>(F624/F612)*AG64</f>
        <v>92819.92440522516</v>
      </c>
      <c r="G698" s="217">
        <f>(G625/G612)*AG91</f>
        <v>0</v>
      </c>
      <c r="H698" s="219">
        <f>(H628/H612)*AG60</f>
        <v>243893.73147140935</v>
      </c>
      <c r="I698" s="217">
        <f>(I629/I612)*AG92</f>
        <v>64870.464204936623</v>
      </c>
      <c r="J698" s="217">
        <f>(J630/J612)*AG93</f>
        <v>184143.52415596502</v>
      </c>
      <c r="K698" s="217">
        <f>(K644/K612)*AG89</f>
        <v>2159242.563637217</v>
      </c>
      <c r="L698" s="217">
        <f>(L647/L612)*AG94</f>
        <v>608298.86190252483</v>
      </c>
      <c r="M698" s="202">
        <f t="shared" si="0"/>
        <v>4818876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69285.72</v>
      </c>
      <c r="D699" s="217">
        <f>(D615/D612)*AH90</f>
        <v>1236.4723526579853</v>
      </c>
      <c r="E699" s="219">
        <f>(E623/E612)*SUM(C699:D699)</f>
        <v>5266.8247175152919</v>
      </c>
      <c r="F699" s="219">
        <f>(F624/F612)*AH64</f>
        <v>0</v>
      </c>
      <c r="G699" s="217">
        <f>(G625/G612)*AH91</f>
        <v>0</v>
      </c>
      <c r="H699" s="219">
        <f>(H628/H612)*AH60</f>
        <v>365.24451990660958</v>
      </c>
      <c r="I699" s="217">
        <f>(I629/I612)*AH92</f>
        <v>1053.118530126568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7922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3505336.3400000003</v>
      </c>
      <c r="D700" s="217">
        <f>(D615/D612)*AI90</f>
        <v>65681.886890840338</v>
      </c>
      <c r="E700" s="219">
        <f>(E623/E612)*SUM(C700:D700)</f>
        <v>266695.15561901609</v>
      </c>
      <c r="F700" s="219">
        <f>(F624/F612)*AI64</f>
        <v>35397.504363900298</v>
      </c>
      <c r="G700" s="217">
        <f>(G625/G612)*AI91</f>
        <v>0</v>
      </c>
      <c r="H700" s="219">
        <f>(H628/H612)*AI60</f>
        <v>85421.965969310142</v>
      </c>
      <c r="I700" s="217">
        <f>(I629/I612)*AI92</f>
        <v>55942.061324483388</v>
      </c>
      <c r="J700" s="217">
        <f>(J630/J612)*AI93</f>
        <v>52058.746153722997</v>
      </c>
      <c r="K700" s="217">
        <f>(K644/K612)*AI89</f>
        <v>173947.71443530338</v>
      </c>
      <c r="L700" s="217">
        <f>(L647/L612)*AI94</f>
        <v>262052.62389918455</v>
      </c>
      <c r="M700" s="202">
        <f t="shared" si="0"/>
        <v>997198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47401004.390000001</v>
      </c>
      <c r="D701" s="217">
        <f>(D615/D612)*AJ90</f>
        <v>645883.35414293513</v>
      </c>
      <c r="E701" s="219">
        <f>(E623/E612)*SUM(C701:D701)</f>
        <v>3588296.4997045631</v>
      </c>
      <c r="F701" s="219">
        <f>(F624/F612)*AJ64</f>
        <v>269789.84059067618</v>
      </c>
      <c r="G701" s="217">
        <f>(G625/G612)*AJ91</f>
        <v>0</v>
      </c>
      <c r="H701" s="219">
        <f>(H628/H612)*AJ60</f>
        <v>1017581.9615175865</v>
      </c>
      <c r="I701" s="217">
        <f>(I629/I612)*AJ92</f>
        <v>381451.76790774369</v>
      </c>
      <c r="J701" s="217">
        <f>(J630/J612)*AJ93</f>
        <v>28361.83912708053</v>
      </c>
      <c r="K701" s="217">
        <f>(K644/K612)*AJ89</f>
        <v>3780886.2328891279</v>
      </c>
      <c r="L701" s="217">
        <f>(L647/L612)*AJ94</f>
        <v>572817.26738720201</v>
      </c>
      <c r="M701" s="202">
        <f t="shared" si="0"/>
        <v>10285069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458050.6</v>
      </c>
      <c r="D702" s="217">
        <f>(D615/D612)*AK90</f>
        <v>0</v>
      </c>
      <c r="E702" s="219">
        <f>(E623/E612)*SUM(C702:D702)</f>
        <v>34208.695751951956</v>
      </c>
      <c r="F702" s="219">
        <f>(F624/F612)*AK64</f>
        <v>357.43825470456659</v>
      </c>
      <c r="G702" s="217">
        <f>(G625/G612)*AK91</f>
        <v>0</v>
      </c>
      <c r="H702" s="219">
        <f>(H628/H612)*AK60</f>
        <v>10939.459687522085</v>
      </c>
      <c r="I702" s="217">
        <f>(I629/I612)*AK92</f>
        <v>0</v>
      </c>
      <c r="J702" s="217">
        <f>(J630/J612)*AK93</f>
        <v>0</v>
      </c>
      <c r="K702" s="217">
        <f>(K644/K612)*AK89</f>
        <v>68555.863840655205</v>
      </c>
      <c r="L702" s="217">
        <f>(L647/L612)*AK94</f>
        <v>0</v>
      </c>
      <c r="M702" s="202">
        <f t="shared" si="0"/>
        <v>114061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587257.51</v>
      </c>
      <c r="D703" s="217">
        <f>(D615/D612)*AL90</f>
        <v>0</v>
      </c>
      <c r="E703" s="219">
        <f>(E623/E612)*SUM(C703:D703)</f>
        <v>43858.284407091451</v>
      </c>
      <c r="F703" s="219">
        <f>(F624/F612)*AL64</f>
        <v>468.16254263328949</v>
      </c>
      <c r="G703" s="217">
        <f>(G625/G612)*AL91</f>
        <v>0</v>
      </c>
      <c r="H703" s="219">
        <f>(H628/H612)*AL60</f>
        <v>13315.533328008774</v>
      </c>
      <c r="I703" s="217">
        <f>(I629/I612)*AL92</f>
        <v>0</v>
      </c>
      <c r="J703" s="217">
        <f>(J630/J612)*AL93</f>
        <v>0</v>
      </c>
      <c r="K703" s="217">
        <f>(K644/K612)*AL89</f>
        <v>60831.625248450036</v>
      </c>
      <c r="L703" s="217">
        <f>(L647/L612)*AL94</f>
        <v>0</v>
      </c>
      <c r="M703" s="202">
        <f t="shared" si="0"/>
        <v>118474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8213706.4100000001</v>
      </c>
      <c r="D709" s="217">
        <f>(D615/D612)*AR90</f>
        <v>59842.50487802687</v>
      </c>
      <c r="E709" s="219">
        <f>(E623/E612)*SUM(C709:D709)</f>
        <v>617895.31029531383</v>
      </c>
      <c r="F709" s="219">
        <f>(F624/F612)*AR64</f>
        <v>24659.937865202657</v>
      </c>
      <c r="G709" s="217">
        <f>(G625/G612)*AR91</f>
        <v>0</v>
      </c>
      <c r="H709" s="219">
        <f>(H628/H612)*AR60</f>
        <v>221279.37118373389</v>
      </c>
      <c r="I709" s="217">
        <f>(I629/I612)*AR92</f>
        <v>30444.572027264348</v>
      </c>
      <c r="J709" s="217">
        <f>(J630/J612)*AR93</f>
        <v>0</v>
      </c>
      <c r="K709" s="217">
        <f>(K644/K612)*AR89</f>
        <v>451100.52836535702</v>
      </c>
      <c r="L709" s="217">
        <f>(L647/L612)*AR94</f>
        <v>250024.964741448</v>
      </c>
      <c r="M709" s="202">
        <f t="shared" si="0"/>
        <v>1655247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5307727.5</v>
      </c>
      <c r="D713" s="217">
        <f>(D615/D612)*AV90</f>
        <v>30575.405373873156</v>
      </c>
      <c r="E713" s="219">
        <f>(E623/E612)*SUM(C713:D713)</f>
        <v>398681.67386244226</v>
      </c>
      <c r="F713" s="219">
        <f>(F624/F612)*AV64</f>
        <v>2693.119735299977</v>
      </c>
      <c r="G713" s="217">
        <f>(G625/G612)*AV91</f>
        <v>0</v>
      </c>
      <c r="H713" s="219">
        <f>(H628/H612)*AV60</f>
        <v>49912.419628506977</v>
      </c>
      <c r="I713" s="217">
        <f>(I629/I612)*AV92</f>
        <v>12034.978673373382</v>
      </c>
      <c r="J713" s="217">
        <f>(J630/J612)*AV93</f>
        <v>3737.1041527866764</v>
      </c>
      <c r="K713" s="217">
        <f>(K644/K612)*AV89</f>
        <v>223370.89947448709</v>
      </c>
      <c r="L713" s="217">
        <f>(L647/L612)*AV94</f>
        <v>57432.072478191905</v>
      </c>
      <c r="M713" s="202">
        <f t="shared" si="0"/>
        <v>778438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261180187.25</v>
      </c>
      <c r="D715" s="202">
        <f>SUM(D616:D647)+SUM(D668:D713)</f>
        <v>5227352.4800000004</v>
      </c>
      <c r="E715" s="202">
        <f>SUM(E624:E647)+SUM(E668:E713)</f>
        <v>18150258.693286777</v>
      </c>
      <c r="F715" s="202">
        <f>SUM(F625:F648)+SUM(F668:F713)</f>
        <v>4595141.1594331078</v>
      </c>
      <c r="G715" s="202">
        <f>SUM(G626:G647)+SUM(G668:G713)</f>
        <v>3932770.7644204614</v>
      </c>
      <c r="H715" s="202">
        <f>SUM(H629:H647)+SUM(H668:H713)</f>
        <v>4336168.7871061219</v>
      </c>
      <c r="I715" s="202">
        <f>SUM(I630:I647)+SUM(I668:I713)</f>
        <v>4058030.4157494986</v>
      </c>
      <c r="J715" s="202">
        <f>SUM(J631:J647)+SUM(J668:J713)</f>
        <v>824918.5138212326</v>
      </c>
      <c r="K715" s="202">
        <f>SUM(K668:K713)</f>
        <v>29510260.922897268</v>
      </c>
      <c r="L715" s="202">
        <f>SUM(L668:L713)</f>
        <v>3415404.1635787585</v>
      </c>
      <c r="M715" s="202">
        <f>SUM(M668:M713)</f>
        <v>63975872</v>
      </c>
      <c r="N715" s="211" t="s">
        <v>692</v>
      </c>
    </row>
    <row r="716" spans="1:14" s="202" customFormat="1" ht="12.6" customHeight="1" x14ac:dyDescent="0.2">
      <c r="C716" s="214">
        <f>CE85</f>
        <v>261180187.24999997</v>
      </c>
      <c r="D716" s="202">
        <f>D615</f>
        <v>5227352.4799999995</v>
      </c>
      <c r="E716" s="202">
        <f>E623</f>
        <v>18150258.693286769</v>
      </c>
      <c r="F716" s="202">
        <f>F624</f>
        <v>4595141.1594331097</v>
      </c>
      <c r="G716" s="202">
        <f>G625</f>
        <v>3932770.7644204614</v>
      </c>
      <c r="H716" s="202">
        <f>H628</f>
        <v>4336168.7871061238</v>
      </c>
      <c r="I716" s="202">
        <f>I629</f>
        <v>4058030.4157495</v>
      </c>
      <c r="J716" s="202">
        <f>J630</f>
        <v>824918.5138212326</v>
      </c>
      <c r="K716" s="202">
        <f>K644</f>
        <v>29510260.922897272</v>
      </c>
      <c r="L716" s="202">
        <f>L647</f>
        <v>3415404.163578758</v>
      </c>
      <c r="M716" s="202">
        <f>C648</f>
        <v>63975871.820000008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038</v>
      </c>
      <c r="C2" s="11" t="str">
        <f>SUBSTITUTE(LEFT(data!C98,49),",","")</f>
        <v>Olympic Medical Center</v>
      </c>
      <c r="D2" s="11" t="str">
        <f>LEFT(data!C99, 49)</f>
        <v xml:space="preserve">939 Caroline St </v>
      </c>
      <c r="E2" s="11" t="str">
        <f>LEFT(data!C100, 100)</f>
        <v>Port Angeles 98362</v>
      </c>
      <c r="F2" s="11" t="str">
        <f>LEFT(data!C101, 2)</f>
        <v>WA</v>
      </c>
      <c r="G2" s="11" t="str">
        <f>LEFT(data!C102, 100)</f>
        <v>98362</v>
      </c>
      <c r="H2" s="11" t="str">
        <f>LEFT(data!C103, 100)</f>
        <v>Clallam County</v>
      </c>
      <c r="I2" s="11" t="str">
        <f>LEFT(data!C104, 49)</f>
        <v>Darryl Wolfe</v>
      </c>
      <c r="J2" s="11" t="str">
        <f>LEFT(data!C105, 49)</f>
        <v>Lorraine Cannon</v>
      </c>
      <c r="K2" s="11" t="str">
        <f>LEFT(data!C107, 49)</f>
        <v>3604177000</v>
      </c>
      <c r="L2" s="11" t="str">
        <f>LEFT(data!C108, 49)</f>
        <v>3604177445</v>
      </c>
      <c r="M2" s="11" t="str">
        <f>LEFT(data!C109, 49)</f>
        <v>Li Li</v>
      </c>
      <c r="N2" s="11" t="str">
        <f>LEFT(data!C110, 49)</f>
        <v>lili@olympicmedical.org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1075</v>
      </c>
      <c r="B1" s="12" t="s">
        <v>1076</v>
      </c>
      <c r="C1" s="12" t="s">
        <v>1077</v>
      </c>
      <c r="D1" s="12" t="s">
        <v>1078</v>
      </c>
      <c r="E1" s="12" t="s">
        <v>1079</v>
      </c>
      <c r="F1" s="12" t="s">
        <v>1080</v>
      </c>
      <c r="G1" s="12" t="s">
        <v>1081</v>
      </c>
      <c r="H1" s="12" t="s">
        <v>1082</v>
      </c>
      <c r="I1" s="12" t="s">
        <v>1083</v>
      </c>
      <c r="J1" s="12" t="s">
        <v>1084</v>
      </c>
      <c r="K1" s="12" t="s">
        <v>1085</v>
      </c>
      <c r="L1" s="12" t="s">
        <v>1086</v>
      </c>
      <c r="M1" s="12" t="s">
        <v>1087</v>
      </c>
      <c r="N1" s="12" t="s">
        <v>1088</v>
      </c>
      <c r="O1" s="12" t="s">
        <v>1089</v>
      </c>
      <c r="P1" s="12" t="s">
        <v>1090</v>
      </c>
      <c r="Q1" s="12" t="s">
        <v>1091</v>
      </c>
      <c r="R1" s="12" t="s">
        <v>1092</v>
      </c>
      <c r="S1" s="12" t="s">
        <v>1093</v>
      </c>
      <c r="T1" s="12" t="s">
        <v>1094</v>
      </c>
      <c r="U1" s="12" t="s">
        <v>1095</v>
      </c>
      <c r="V1" s="12" t="s">
        <v>1096</v>
      </c>
      <c r="W1" s="12" t="s">
        <v>1097</v>
      </c>
      <c r="X1" s="12" t="s">
        <v>1098</v>
      </c>
      <c r="Y1" s="12" t="s">
        <v>1099</v>
      </c>
      <c r="Z1" s="12" t="s">
        <v>1100</v>
      </c>
      <c r="AA1" s="12" t="s">
        <v>1101</v>
      </c>
      <c r="AB1" s="12" t="s">
        <v>1102</v>
      </c>
      <c r="AC1" s="12" t="s">
        <v>1103</v>
      </c>
      <c r="AD1" s="12" t="s">
        <v>1104</v>
      </c>
      <c r="AE1" s="12" t="s">
        <v>1105</v>
      </c>
      <c r="AF1" s="12" t="s">
        <v>1106</v>
      </c>
      <c r="AG1" s="12" t="s">
        <v>1107</v>
      </c>
      <c r="AH1" s="12" t="s">
        <v>1108</v>
      </c>
      <c r="AI1" s="12" t="s">
        <v>1109</v>
      </c>
      <c r="AJ1" s="12" t="s">
        <v>1110</v>
      </c>
      <c r="AK1" s="12" t="s">
        <v>1111</v>
      </c>
      <c r="AL1" s="12" t="s">
        <v>1112</v>
      </c>
      <c r="AM1" s="12" t="s">
        <v>1113</v>
      </c>
      <c r="AN1" s="12" t="s">
        <v>1114</v>
      </c>
      <c r="AO1" s="12" t="s">
        <v>1115</v>
      </c>
      <c r="AP1" s="12" t="s">
        <v>1116</v>
      </c>
      <c r="AQ1" s="12" t="s">
        <v>1117</v>
      </c>
      <c r="AR1" s="12" t="s">
        <v>1118</v>
      </c>
      <c r="AS1" s="12" t="s">
        <v>1119</v>
      </c>
      <c r="AT1" s="12" t="s">
        <v>1120</v>
      </c>
      <c r="AU1" s="12" t="s">
        <v>1121</v>
      </c>
      <c r="AV1" s="12" t="s">
        <v>1122</v>
      </c>
      <c r="AW1" s="12" t="s">
        <v>1123</v>
      </c>
      <c r="AX1" s="12" t="s">
        <v>1124</v>
      </c>
      <c r="AY1" s="12" t="s">
        <v>1125</v>
      </c>
      <c r="AZ1" s="12" t="s">
        <v>1126</v>
      </c>
      <c r="BA1" s="12" t="s">
        <v>1127</v>
      </c>
      <c r="BB1" s="12" t="s">
        <v>1128</v>
      </c>
      <c r="BC1" s="12" t="s">
        <v>1129</v>
      </c>
      <c r="BD1" s="12" t="s">
        <v>1130</v>
      </c>
      <c r="BE1" s="12" t="s">
        <v>1131</v>
      </c>
      <c r="BF1" s="12" t="s">
        <v>1132</v>
      </c>
      <c r="BG1" s="12" t="s">
        <v>1133</v>
      </c>
      <c r="BH1" s="12" t="s">
        <v>1134</v>
      </c>
      <c r="BI1" s="12" t="s">
        <v>1135</v>
      </c>
      <c r="BJ1" s="12" t="s">
        <v>1136</v>
      </c>
      <c r="BK1" s="12" t="s">
        <v>1137</v>
      </c>
      <c r="BL1" s="12" t="s">
        <v>1138</v>
      </c>
      <c r="BM1" s="12" t="s">
        <v>1139</v>
      </c>
      <c r="BN1" s="12" t="s">
        <v>1140</v>
      </c>
      <c r="BO1" s="12" t="s">
        <v>1141</v>
      </c>
      <c r="BP1" s="12" t="s">
        <v>1142</v>
      </c>
      <c r="BQ1" s="12" t="s">
        <v>1143</v>
      </c>
      <c r="BR1" s="12" t="s">
        <v>1144</v>
      </c>
      <c r="BS1" s="12" t="s">
        <v>1145</v>
      </c>
      <c r="BT1" s="12" t="s">
        <v>1146</v>
      </c>
      <c r="BU1" s="12" t="s">
        <v>1147</v>
      </c>
      <c r="BV1" s="12" t="s">
        <v>1148</v>
      </c>
      <c r="BW1" s="12" t="s">
        <v>1149</v>
      </c>
      <c r="BX1" s="12" t="s">
        <v>1150</v>
      </c>
      <c r="BY1" s="12" t="s">
        <v>1151</v>
      </c>
      <c r="BZ1" s="12" t="s">
        <v>1152</v>
      </c>
      <c r="CA1" s="12" t="s">
        <v>1153</v>
      </c>
      <c r="CB1" s="12" t="s">
        <v>1154</v>
      </c>
      <c r="CC1" s="12" t="s">
        <v>1155</v>
      </c>
      <c r="CD1" s="12" t="s">
        <v>1156</v>
      </c>
      <c r="CE1" s="12" t="s">
        <v>1157</v>
      </c>
      <c r="CF1" s="12" t="s">
        <v>1158</v>
      </c>
    </row>
    <row r="2" spans="1:84" s="169" customFormat="1" ht="12.6" customHeight="1" x14ac:dyDescent="0.25">
      <c r="A2" s="12" t="str">
        <f>RIGHT(data!C97,3)</f>
        <v>038</v>
      </c>
      <c r="B2" s="200" t="str">
        <f>RIGHT(data!C96,4)</f>
        <v>2024</v>
      </c>
      <c r="C2" s="12" t="s">
        <v>1159</v>
      </c>
      <c r="D2" s="199">
        <f>ROUND(N(data!C181),0)</f>
        <v>9386124</v>
      </c>
      <c r="E2" s="199">
        <f>ROUND(N(data!C182),0)</f>
        <v>0</v>
      </c>
      <c r="F2" s="199">
        <f>ROUND(N(data!C183),0)</f>
        <v>1679603</v>
      </c>
      <c r="G2" s="199">
        <f>ROUND(N(data!C184),0)</f>
        <v>20494960</v>
      </c>
      <c r="H2" s="199">
        <f>ROUND(N(data!C185),0)</f>
        <v>59016</v>
      </c>
      <c r="I2" s="199">
        <f>ROUND(N(data!C186),0)</f>
        <v>5480221</v>
      </c>
      <c r="J2" s="199">
        <f>ROUND(N(data!C187)+N(data!C188),0)</f>
        <v>515597</v>
      </c>
      <c r="K2" s="199">
        <f>ROUND(N(data!C191),0)</f>
        <v>23527</v>
      </c>
      <c r="L2" s="199">
        <f>ROUND(N(data!C192),0)</f>
        <v>31100</v>
      </c>
      <c r="M2" s="199">
        <f>ROUND(N(data!C195),0)</f>
        <v>3227185</v>
      </c>
      <c r="N2" s="199">
        <f>ROUND(N(data!C196),0)</f>
        <v>0</v>
      </c>
      <c r="O2" s="199">
        <f>ROUND(N(data!C199),0)</f>
        <v>59394</v>
      </c>
      <c r="P2" s="199">
        <f>ROUND(N(data!C200),0)</f>
        <v>1694137</v>
      </c>
      <c r="Q2" s="199">
        <f>ROUND(N(data!C201),0)</f>
        <v>0</v>
      </c>
      <c r="R2" s="199">
        <f>ROUND(N(data!C204),0)</f>
        <v>0</v>
      </c>
      <c r="S2" s="199">
        <f>ROUND(N(data!C205),0)</f>
        <v>2071729</v>
      </c>
      <c r="T2" s="199">
        <f>ROUND(N(data!B211),0)</f>
        <v>11769660</v>
      </c>
      <c r="U2" s="199">
        <f>ROUND(N(data!C211),0)</f>
        <v>0</v>
      </c>
      <c r="V2" s="199">
        <f>ROUND(N(data!D211),0)</f>
        <v>0</v>
      </c>
      <c r="W2" s="199">
        <f>ROUND(N(data!B212),0)</f>
        <v>9579559</v>
      </c>
      <c r="X2" s="199">
        <f>ROUND(N(data!C212),0)</f>
        <v>0</v>
      </c>
      <c r="Y2" s="199">
        <f>ROUND(N(data!D212),0)</f>
        <v>0</v>
      </c>
      <c r="Z2" s="199">
        <f>ROUND(N(data!B213),0)</f>
        <v>134044313</v>
      </c>
      <c r="AA2" s="199">
        <f>ROUND(N(data!C213),0)</f>
        <v>1206686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36827287</v>
      </c>
      <c r="AG2" s="199">
        <f>ROUND(N(data!C215),0)</f>
        <v>71519</v>
      </c>
      <c r="AH2" s="199">
        <f>ROUND(N(data!D215),0)</f>
        <v>0</v>
      </c>
      <c r="AI2" s="199">
        <f>ROUND(N(data!B216),0)</f>
        <v>71367079</v>
      </c>
      <c r="AJ2" s="199">
        <f>ROUND(N(data!C216),0)</f>
        <v>7383804</v>
      </c>
      <c r="AK2" s="199">
        <f>ROUND(N(data!D216),0)</f>
        <v>1112514</v>
      </c>
      <c r="AL2" s="199">
        <f>ROUND(N(data!B217),0)</f>
        <v>2522726</v>
      </c>
      <c r="AM2" s="199">
        <f>ROUND(N(data!C217),0)</f>
        <v>3250</v>
      </c>
      <c r="AN2" s="199">
        <f>ROUND(N(data!D217),0)</f>
        <v>0</v>
      </c>
      <c r="AO2" s="199">
        <f>ROUND(N(data!B218),0)</f>
        <v>362736</v>
      </c>
      <c r="AP2" s="199">
        <f>ROUND(N(data!C218),0)</f>
        <v>0</v>
      </c>
      <c r="AQ2" s="199">
        <f>ROUND(N(data!D218),0)</f>
        <v>0</v>
      </c>
      <c r="AR2" s="199">
        <f>ROUND(N(data!B219),0)</f>
        <v>8133053</v>
      </c>
      <c r="AS2" s="199">
        <f>ROUND(N(data!C219),0)</f>
        <v>1898648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5816303</v>
      </c>
      <c r="AY2" s="199">
        <f>ROUND(N(data!C225),0)</f>
        <v>506057</v>
      </c>
      <c r="AZ2" s="199">
        <f>ROUND(N(data!D225),0)</f>
        <v>0</v>
      </c>
      <c r="BA2" s="199">
        <f>ROUND(N(data!B226),0)</f>
        <v>70896350</v>
      </c>
      <c r="BB2" s="199">
        <f>ROUND(N(data!C226),0)</f>
        <v>4115152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25307379</v>
      </c>
      <c r="BH2" s="199">
        <f>ROUND(N(data!C228),0)</f>
        <v>1243023</v>
      </c>
      <c r="BI2" s="199">
        <f>ROUND(N(data!D228),0)</f>
        <v>0</v>
      </c>
      <c r="BJ2" s="199">
        <f>ROUND(N(data!B229),0)</f>
        <v>51547303</v>
      </c>
      <c r="BK2" s="199">
        <f>ROUND(N(data!C229),0)</f>
        <v>4818013</v>
      </c>
      <c r="BL2" s="199">
        <f>ROUND(N(data!D229),0)</f>
        <v>1111631</v>
      </c>
      <c r="BM2" s="199">
        <f>ROUND(N(data!B230),0)</f>
        <v>2112349</v>
      </c>
      <c r="BN2" s="199">
        <f>ROUND(N(data!C230),0)</f>
        <v>167122</v>
      </c>
      <c r="BO2" s="199">
        <f>ROUND(N(data!D230),0)</f>
        <v>0</v>
      </c>
      <c r="BP2" s="199">
        <f>ROUND(N(data!B231),0)</f>
        <v>307367</v>
      </c>
      <c r="BQ2" s="199">
        <f>ROUND(N(data!C231),0)</f>
        <v>31930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218167294</v>
      </c>
      <c r="BW2" s="199">
        <f>ROUND(N(data!C240),0)</f>
        <v>32197014</v>
      </c>
      <c r="BX2" s="199">
        <f>ROUND(N(data!C241),0)</f>
        <v>1836441</v>
      </c>
      <c r="BY2" s="199">
        <f>ROUND(N(data!C242),0)</f>
        <v>26574345</v>
      </c>
      <c r="BZ2" s="199">
        <f>ROUND(N(data!C243),0)</f>
        <v>11260642</v>
      </c>
      <c r="CA2" s="199">
        <f>ROUND(N(data!C244),0)</f>
        <v>1625</v>
      </c>
      <c r="CB2" s="199">
        <f>ROUND(N(data!C247),0)</f>
        <v>0</v>
      </c>
      <c r="CC2" s="199">
        <f>ROUND(N(data!C249),0)</f>
        <v>2408007</v>
      </c>
      <c r="CD2" s="199">
        <f>ROUND(N(data!C250),0)</f>
        <v>1480308</v>
      </c>
      <c r="CE2" s="199">
        <f>ROUND(N(data!C254)+N(data!C255),0)</f>
        <v>526809</v>
      </c>
      <c r="CF2" s="199">
        <f>ROUND(N(data!D237),0)</f>
        <v>6176585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69" customFormat="1" ht="12.6" customHeight="1" x14ac:dyDescent="0.25">
      <c r="A2" s="12" t="str">
        <f>RIGHT(data!C97,3)</f>
        <v>038</v>
      </c>
      <c r="B2" s="12" t="str">
        <f>RIGHT(data!C96,4)</f>
        <v>2024</v>
      </c>
      <c r="C2" s="12" t="s">
        <v>1159</v>
      </c>
      <c r="D2" s="198">
        <f>ROUND(N(data!C127),0)</f>
        <v>3795</v>
      </c>
      <c r="E2" s="198">
        <f>ROUND(N(data!C128),0)</f>
        <v>0</v>
      </c>
      <c r="F2" s="198">
        <f>ROUND(N(data!C129),0)</f>
        <v>0</v>
      </c>
      <c r="G2" s="198">
        <f>ROUND(N(data!C130),0)</f>
        <v>380</v>
      </c>
      <c r="H2" s="198">
        <f>ROUND(N(data!D127),0)</f>
        <v>14241</v>
      </c>
      <c r="I2" s="198">
        <f>ROUND(N(data!D128),0)</f>
        <v>0</v>
      </c>
      <c r="J2" s="198">
        <f>ROUND(N(data!D129),0)</f>
        <v>0</v>
      </c>
      <c r="K2" s="198">
        <f>ROUND(N(data!D130),0)</f>
        <v>705</v>
      </c>
      <c r="L2" s="198">
        <f>ROUND(N(data!C132),0)</f>
        <v>10</v>
      </c>
      <c r="M2" s="198">
        <f>ROUND(N(data!C133),0)</f>
        <v>9</v>
      </c>
      <c r="N2" s="198">
        <f>ROUND(N(data!C134),0)</f>
        <v>39</v>
      </c>
      <c r="O2" s="198">
        <f>ROUND(N(data!C135),0)</f>
        <v>0</v>
      </c>
      <c r="P2" s="198">
        <f>ROUND(N(data!C136),0)</f>
        <v>9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126</v>
      </c>
      <c r="X2" s="198">
        <f>ROUND(N(data!C145),0)</f>
        <v>11</v>
      </c>
      <c r="Y2" s="198">
        <f>ROUND(N(data!B154),0)</f>
        <v>2457</v>
      </c>
      <c r="Z2" s="198">
        <f>ROUND(N(data!B155),0)</f>
        <v>10433</v>
      </c>
      <c r="AA2" s="198">
        <f>ROUND(N(data!B156),0)</f>
        <v>298712</v>
      </c>
      <c r="AB2" s="198">
        <f>ROUND(N(data!B157),0)</f>
        <v>84831775</v>
      </c>
      <c r="AC2" s="198">
        <f>ROUND(N(data!B158),0)</f>
        <v>255357375</v>
      </c>
      <c r="AD2" s="198">
        <f>ROUND(N(data!C154),0)</f>
        <v>611</v>
      </c>
      <c r="AE2" s="198">
        <f>ROUND(N(data!C155),0)</f>
        <v>1695</v>
      </c>
      <c r="AF2" s="198">
        <f>ROUND(N(data!C156),0)</f>
        <v>65669</v>
      </c>
      <c r="AG2" s="198">
        <f>ROUND(N(data!C157),0)</f>
        <v>18059364</v>
      </c>
      <c r="AH2" s="198">
        <f>ROUND(N(data!C158),0)</f>
        <v>56137503</v>
      </c>
      <c r="AI2" s="198">
        <f>ROUND(N(data!D154),0)</f>
        <v>727</v>
      </c>
      <c r="AJ2" s="198">
        <f>ROUND(N(data!D155),0)</f>
        <v>2113</v>
      </c>
      <c r="AK2" s="198">
        <f>ROUND(N(data!D156),0)</f>
        <v>142418</v>
      </c>
      <c r="AL2" s="198">
        <f>ROUND(N(data!D157),0)</f>
        <v>20771669</v>
      </c>
      <c r="AM2" s="198">
        <f>ROUND(N(data!D158),0)</f>
        <v>121747360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197" t="s">
        <v>1325</v>
      </c>
      <c r="CR1" s="197" t="s">
        <v>1326</v>
      </c>
      <c r="CS1" s="197" t="s">
        <v>1327</v>
      </c>
      <c r="CT1" s="197" t="s">
        <v>1328</v>
      </c>
      <c r="CU1" s="197" t="s">
        <v>1329</v>
      </c>
      <c r="CV1" s="197" t="s">
        <v>1330</v>
      </c>
      <c r="CW1" s="197" t="s">
        <v>1331</v>
      </c>
      <c r="CX1" s="197" t="s">
        <v>1332</v>
      </c>
      <c r="CY1" s="197" t="s">
        <v>1333</v>
      </c>
      <c r="CZ1" s="197" t="s">
        <v>1334</v>
      </c>
      <c r="DA1" s="197" t="s">
        <v>1335</v>
      </c>
      <c r="DB1" s="197" t="s">
        <v>1336</v>
      </c>
      <c r="DC1" s="197" t="s">
        <v>1337</v>
      </c>
      <c r="DD1" s="197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69" customFormat="1" ht="12.6" customHeight="1" x14ac:dyDescent="0.25">
      <c r="A2" s="199" t="str">
        <f>RIGHT(data!C97,3)</f>
        <v>038</v>
      </c>
      <c r="B2" s="200" t="str">
        <f>RIGHT(data!C96,4)</f>
        <v>2024</v>
      </c>
      <c r="C2" s="12" t="s">
        <v>1159</v>
      </c>
      <c r="D2" s="198">
        <f>ROUND(N(data!C266),0)</f>
        <v>3882020</v>
      </c>
      <c r="E2" s="198">
        <f>ROUND(N(data!C267),0)</f>
        <v>44563</v>
      </c>
      <c r="F2" s="198">
        <f>ROUND(N(data!C268),0)</f>
        <v>63736334</v>
      </c>
      <c r="G2" s="198">
        <f>ROUND(N(data!C269),0)</f>
        <v>30016172</v>
      </c>
      <c r="H2" s="198">
        <f>ROUND(N(data!C270),0)</f>
        <v>0</v>
      </c>
      <c r="I2" s="198">
        <f>ROUND(N(data!C271),0)</f>
        <v>1141758</v>
      </c>
      <c r="J2" s="198">
        <f>ROUND(N(data!C272),0)</f>
        <v>0</v>
      </c>
      <c r="K2" s="198">
        <f>ROUND(N(data!C273),0)</f>
        <v>2008432</v>
      </c>
      <c r="L2" s="198">
        <f>ROUND(N(data!C274),0)</f>
        <v>5761939</v>
      </c>
      <c r="M2" s="198">
        <f>ROUND(N(data!C275),0)</f>
        <v>0</v>
      </c>
      <c r="N2" s="198">
        <f>ROUND(N(data!C278),0)</f>
        <v>0</v>
      </c>
      <c r="O2" s="198">
        <f>ROUND(N(data!C279),0)</f>
        <v>17396539</v>
      </c>
      <c r="P2" s="198">
        <f>ROUND(N(data!C280),0)</f>
        <v>0</v>
      </c>
      <c r="Q2" s="198">
        <f>ROUND(N(data!C283),0)</f>
        <v>11769660</v>
      </c>
      <c r="R2" s="198">
        <f>ROUND(N(data!C284),0)</f>
        <v>9579559</v>
      </c>
      <c r="S2" s="198">
        <f>ROUND(N(data!C285),0)</f>
        <v>135613735</v>
      </c>
      <c r="T2" s="198">
        <f>ROUND(N(data!C286),0)</f>
        <v>0</v>
      </c>
      <c r="U2" s="198">
        <f>ROUND(N(data!C287),0)</f>
        <v>36898806</v>
      </c>
      <c r="V2" s="198">
        <f>ROUND(N(data!C288),0)</f>
        <v>80164345</v>
      </c>
      <c r="W2" s="198">
        <f>ROUND(N(data!C289),0)</f>
        <v>0</v>
      </c>
      <c r="X2" s="198">
        <f>ROUND(N(data!C290),0)</f>
        <v>10031701</v>
      </c>
      <c r="Y2" s="198">
        <f>ROUND(N(data!C291),0)</f>
        <v>0</v>
      </c>
      <c r="Z2" s="198">
        <f>ROUND(N(data!C292),0)</f>
        <v>165756718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6334203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28731961</v>
      </c>
      <c r="AK2" s="198">
        <f>ROUND(N(data!C316),0)</f>
        <v>10486447</v>
      </c>
      <c r="AL2" s="198">
        <f>ROUND(N(data!C317),0)</f>
        <v>327132</v>
      </c>
      <c r="AM2" s="198">
        <f>ROUND(N(data!C318),0)</f>
        <v>0</v>
      </c>
      <c r="AN2" s="198">
        <f>ROUND(N(data!C319),0)</f>
        <v>-30201</v>
      </c>
      <c r="AO2" s="198">
        <f>ROUND(N(data!C320),0)</f>
        <v>0</v>
      </c>
      <c r="AP2" s="198">
        <f>ROUND(N(data!C321),0)</f>
        <v>0</v>
      </c>
      <c r="AQ2" s="198">
        <f>ROUND(N(data!C322),0)</f>
        <v>2816062</v>
      </c>
      <c r="AR2" s="198">
        <f>ROUND(N(data!C323),0)</f>
        <v>2252026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44278783</v>
      </c>
      <c r="BA2" s="198">
        <f>ROUND(N(data!C336),0)</f>
        <v>0</v>
      </c>
      <c r="BB2" s="198">
        <f>ROUND(N(data!C337),0)</f>
        <v>0</v>
      </c>
      <c r="BC2" s="198">
        <f>ROUND(N(data!C338),0)</f>
        <v>3318315</v>
      </c>
      <c r="BD2" s="198">
        <f>ROUND(N(data!C339),0)</f>
        <v>0</v>
      </c>
      <c r="BE2" s="198">
        <f>ROUND(N(data!C343),0)</f>
        <v>98662206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1211.04</v>
      </c>
      <c r="BL2" s="198">
        <f>ROUND(N(data!C358),0)</f>
        <v>123662808</v>
      </c>
      <c r="BM2" s="198">
        <f>ROUND(N(data!C359),0)</f>
        <v>433242239</v>
      </c>
      <c r="BN2" s="198">
        <f>ROUND(N(data!C363),0)</f>
        <v>290037362</v>
      </c>
      <c r="BO2" s="198">
        <f>ROUND(N(data!C364),0)</f>
        <v>3888315</v>
      </c>
      <c r="BP2" s="198">
        <f>ROUND(N(data!C365),0)</f>
        <v>526809</v>
      </c>
      <c r="BQ2" s="198">
        <f>ROUND(N(data!D381),0)</f>
        <v>4165372</v>
      </c>
      <c r="BR2" s="198">
        <f>ROUND(N(data!C370),0)</f>
        <v>0</v>
      </c>
      <c r="BS2" s="198">
        <f>ROUND(N(data!C371),0)</f>
        <v>5059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135014</v>
      </c>
      <c r="CA2" s="198">
        <f>ROUND(N(data!C379),0)</f>
        <v>1124827</v>
      </c>
      <c r="CB2" s="198">
        <f>ROUND(N(data!C380),0)</f>
        <v>2900472</v>
      </c>
      <c r="CC2" s="198">
        <f>ROUND(N(data!C382),0)</f>
        <v>5142979</v>
      </c>
      <c r="CD2" s="198">
        <f>ROUND(N(data!C389),0)</f>
        <v>128524258</v>
      </c>
      <c r="CE2" s="198">
        <f>ROUND(N(data!C390),0)</f>
        <v>37615522</v>
      </c>
      <c r="CF2" s="198">
        <f>ROUND(N(data!C391),0)</f>
        <v>18211301</v>
      </c>
      <c r="CG2" s="198">
        <f>ROUND(N(data!C392),0)</f>
        <v>42949563</v>
      </c>
      <c r="CH2" s="198">
        <f>ROUND(N(data!C393),0)</f>
        <v>2688530</v>
      </c>
      <c r="CI2" s="198">
        <f>ROUND(N(data!C394),0)</f>
        <v>16825299</v>
      </c>
      <c r="CJ2" s="198">
        <f>ROUND(N(data!C395),0)</f>
        <v>14841876</v>
      </c>
      <c r="CK2" s="198">
        <f>ROUND(N(data!C396),0)</f>
        <v>54627</v>
      </c>
      <c r="CL2" s="198">
        <f>ROUND(N(data!C397),0)</f>
        <v>3227185</v>
      </c>
      <c r="CM2" s="198">
        <f>ROUND(N(data!C398),0)</f>
        <v>1694137</v>
      </c>
      <c r="CN2" s="198">
        <f>ROUND(N(data!C399),0)</f>
        <v>0</v>
      </c>
      <c r="CO2" s="198">
        <f>ROUND(N(data!C362),0)</f>
        <v>6176585</v>
      </c>
      <c r="CP2" s="198">
        <f>ROUND(N(data!D415),0)</f>
        <v>10257483</v>
      </c>
      <c r="CQ2" s="52">
        <f>ROUND(N(data!C401),0)</f>
        <v>0</v>
      </c>
      <c r="CR2" s="52">
        <f>ROUND(N(data!C402),0)</f>
        <v>0</v>
      </c>
      <c r="CS2" s="52">
        <f>ROUND(N(data!C403),0)</f>
        <v>688253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5963194</v>
      </c>
      <c r="CY2" s="52">
        <f>ROUND(N(data!C409),0)</f>
        <v>0</v>
      </c>
      <c r="CZ2" s="52">
        <f>ROUND(N(data!C410),0)</f>
        <v>601011</v>
      </c>
      <c r="DA2" s="52">
        <f>ROUND(N(data!C411),0)</f>
        <v>374783</v>
      </c>
      <c r="DB2" s="52">
        <f>ROUND(N(data!C412),0)</f>
        <v>0</v>
      </c>
      <c r="DC2" s="52">
        <f>ROUND(N(data!C413),0)</f>
        <v>0</v>
      </c>
      <c r="DD2" s="52">
        <f>ROUND(N(data!C414),0)</f>
        <v>2630242</v>
      </c>
      <c r="DE2" s="52">
        <f>ROUND(N(data!C419),0)</f>
        <v>0</v>
      </c>
      <c r="DF2" s="198">
        <f>ROUND(N(data!D420),0)</f>
        <v>967770</v>
      </c>
      <c r="DG2" s="198">
        <f>ROUND(N(data!C422),0)</f>
        <v>0</v>
      </c>
      <c r="DH2" s="198">
        <f>ROUND(N(data!C423),0)</f>
        <v>0</v>
      </c>
    </row>
  </sheetData>
  <sheetProtection algorithmName="SHA-512" hashValue="73WQkXDEyzQ5NqQyuxVWPIqfLWk+sm/SAaSHKfKV4V+uZGQSaP1T85/Sceu0S3j8APHe71CcDOQnhBbKpUKVjg==" saltValue="w2keew17Oc3bOypF1isU0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038</v>
      </c>
      <c r="B2" s="200" t="str">
        <f>RIGHT(data!$C$96,4)</f>
        <v>2024</v>
      </c>
      <c r="C2" s="12" t="str">
        <f>data!C$55</f>
        <v>6010</v>
      </c>
      <c r="D2" s="12" t="s">
        <v>1159</v>
      </c>
      <c r="E2" s="198">
        <f>ROUND(N(data!C59), 0)</f>
        <v>4368</v>
      </c>
      <c r="F2" s="271">
        <f>ROUND(N(data!C60), 2)</f>
        <v>54.64</v>
      </c>
      <c r="G2" s="198">
        <f>ROUND(N(data!C61), 0)</f>
        <v>5392071</v>
      </c>
      <c r="H2" s="198">
        <f>ROUND(N(data!C62), 0)</f>
        <v>1578111</v>
      </c>
      <c r="I2" s="198">
        <f>ROUND(N(data!C63), 0)</f>
        <v>0</v>
      </c>
      <c r="J2" s="198">
        <f>ROUND(N(data!C64), 0)</f>
        <v>355010</v>
      </c>
      <c r="K2" s="198">
        <f>ROUND(N(data!C65), 0)</f>
        <v>0</v>
      </c>
      <c r="L2" s="198">
        <f>ROUND(N(data!C66), 0)</f>
        <v>955348</v>
      </c>
      <c r="M2" s="198">
        <f>ROUND(N(data!C67), 0)</f>
        <v>50364</v>
      </c>
      <c r="N2" s="198">
        <f>ROUND(N(data!C68), 0)</f>
        <v>834</v>
      </c>
      <c r="O2" s="198">
        <f>ROUND(N(data!C69), 0)</f>
        <v>9107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956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8151</v>
      </c>
      <c r="AD2" s="198">
        <f>ROUND(N(data!C84), 0)</f>
        <v>0</v>
      </c>
      <c r="AE2" s="198">
        <f>ROUND(N(data!C89), 0)</f>
        <v>-21756163</v>
      </c>
      <c r="AF2" s="198">
        <f>ROUND(N(data!C87), 0)</f>
        <v>-20909076</v>
      </c>
      <c r="AG2" s="198">
        <f>ROUND(N(data!C90), 0)</f>
        <v>6301</v>
      </c>
      <c r="AH2" s="198">
        <f>ROUND(N(data!C91), 0)</f>
        <v>11620</v>
      </c>
      <c r="AI2" s="198">
        <f>ROUND(N(data!C92), 0)</f>
        <v>1482</v>
      </c>
      <c r="AJ2" s="198">
        <f>ROUND(N(data!C93), 0)</f>
        <v>108358</v>
      </c>
      <c r="AK2" s="271">
        <f>ROUND(N(data!C94), 2)</f>
        <v>50.46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038</v>
      </c>
      <c r="B3" s="200" t="str">
        <f>RIGHT(data!$C$96,4)</f>
        <v>2024</v>
      </c>
      <c r="C3" s="12" t="str">
        <f>data!D$55</f>
        <v>6030</v>
      </c>
      <c r="D3" s="12" t="s">
        <v>1159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038</v>
      </c>
      <c r="B4" s="200" t="str">
        <f>RIGHT(data!$C$96,4)</f>
        <v>2024</v>
      </c>
      <c r="C4" s="12" t="str">
        <f>data!E$55</f>
        <v>6070</v>
      </c>
      <c r="D4" s="12" t="s">
        <v>1159</v>
      </c>
      <c r="E4" s="198">
        <f>ROUND(N(data!E59), 0)</f>
        <v>9873</v>
      </c>
      <c r="F4" s="271">
        <f>ROUND(N(data!E60), 2)</f>
        <v>80.459999999999994</v>
      </c>
      <c r="G4" s="198">
        <f>ROUND(N(data!E61), 0)</f>
        <v>7575503</v>
      </c>
      <c r="H4" s="198">
        <f>ROUND(N(data!E62), 0)</f>
        <v>2217142</v>
      </c>
      <c r="I4" s="198">
        <f>ROUND(N(data!E63), 0)</f>
        <v>211000</v>
      </c>
      <c r="J4" s="198">
        <f>ROUND(N(data!E64), 0)</f>
        <v>435066</v>
      </c>
      <c r="K4" s="198">
        <f>ROUND(N(data!E65), 0)</f>
        <v>0</v>
      </c>
      <c r="L4" s="198">
        <f>ROUND(N(data!E66), 0)</f>
        <v>1971906</v>
      </c>
      <c r="M4" s="198">
        <f>ROUND(N(data!E67), 0)</f>
        <v>46550</v>
      </c>
      <c r="N4" s="198">
        <f>ROUND(N(data!E68), 0)</f>
        <v>9830</v>
      </c>
      <c r="O4" s="198">
        <f>ROUND(N(data!E69), 0)</f>
        <v>24383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2604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21779</v>
      </c>
      <c r="AD4" s="198">
        <f>ROUND(N(data!E84), 0)</f>
        <v>0</v>
      </c>
      <c r="AE4" s="198">
        <f>ROUND(N(data!E89), 0)</f>
        <v>-35792253</v>
      </c>
      <c r="AF4" s="198">
        <f>ROUND(N(data!E87), 0)</f>
        <v>-31884596</v>
      </c>
      <c r="AG4" s="198">
        <f>ROUND(N(data!E90), 0)</f>
        <v>16024</v>
      </c>
      <c r="AH4" s="198">
        <f>ROUND(N(data!E91), 0)</f>
        <v>38338</v>
      </c>
      <c r="AI4" s="198">
        <f>ROUND(N(data!E92), 0)</f>
        <v>3769</v>
      </c>
      <c r="AJ4" s="198">
        <f>ROUND(N(data!E93), 0)</f>
        <v>170516</v>
      </c>
      <c r="AK4" s="271">
        <f>ROUND(N(data!E94), 2)</f>
        <v>69.069999999999993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038</v>
      </c>
      <c r="B5" s="200" t="str">
        <f>RIGHT(data!$C$96,4)</f>
        <v>2024</v>
      </c>
      <c r="C5" s="12" t="str">
        <f>data!F$55</f>
        <v>6100</v>
      </c>
      <c r="D5" s="12" t="s">
        <v>1159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038</v>
      </c>
      <c r="B6" s="200" t="str">
        <f>RIGHT(data!$C$96,4)</f>
        <v>2024</v>
      </c>
      <c r="C6" s="12" t="str">
        <f>data!G$55</f>
        <v>6120</v>
      </c>
      <c r="D6" s="12" t="s">
        <v>1159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038</v>
      </c>
      <c r="B7" s="200" t="str">
        <f>RIGHT(data!$C$96,4)</f>
        <v>2024</v>
      </c>
      <c r="C7" s="12" t="str">
        <f>data!H$55</f>
        <v>6140</v>
      </c>
      <c r="D7" s="12" t="s">
        <v>1159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038</v>
      </c>
      <c r="B8" s="200" t="str">
        <f>RIGHT(data!$C$96,4)</f>
        <v>2024</v>
      </c>
      <c r="C8" s="12" t="str">
        <f>data!I$55</f>
        <v>6150</v>
      </c>
      <c r="D8" s="12" t="s">
        <v>1159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038</v>
      </c>
      <c r="B9" s="200" t="str">
        <f>RIGHT(data!$C$96,4)</f>
        <v>2024</v>
      </c>
      <c r="C9" s="12" t="str">
        <f>data!J$55</f>
        <v>6170</v>
      </c>
      <c r="D9" s="12" t="s">
        <v>1159</v>
      </c>
      <c r="E9" s="198">
        <f>ROUND(N(data!J59), 0)</f>
        <v>705</v>
      </c>
      <c r="F9" s="271">
        <f>ROUND(N(data!J60), 2)</f>
        <v>6.39</v>
      </c>
      <c r="G9" s="198">
        <f>ROUND(N(data!J61), 0)</f>
        <v>588735</v>
      </c>
      <c r="H9" s="198">
        <f>ROUND(N(data!J62), 0)</f>
        <v>172307</v>
      </c>
      <c r="I9" s="198">
        <f>ROUND(N(data!J63), 0)</f>
        <v>0</v>
      </c>
      <c r="J9" s="198">
        <f>ROUND(N(data!J64), 0)</f>
        <v>42826</v>
      </c>
      <c r="K9" s="198">
        <f>ROUND(N(data!J65), 0)</f>
        <v>0</v>
      </c>
      <c r="L9" s="198">
        <f>ROUND(N(data!J66), 0)</f>
        <v>144410</v>
      </c>
      <c r="M9" s="198">
        <f>ROUND(N(data!J67), 0)</f>
        <v>7116</v>
      </c>
      <c r="N9" s="198">
        <f>ROUND(N(data!J68), 0)</f>
        <v>0</v>
      </c>
      <c r="O9" s="198">
        <f>ROUND(N(data!J69), 0)</f>
        <v>2797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1326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1472</v>
      </c>
      <c r="AD9" s="198">
        <f>ROUND(N(data!J84), 0)</f>
        <v>0</v>
      </c>
      <c r="AE9" s="198">
        <f>ROUND(N(data!J89), 0)</f>
        <v>-2409649</v>
      </c>
      <c r="AF9" s="198">
        <f>ROUND(N(data!J87), 0)</f>
        <v>-2095371</v>
      </c>
      <c r="AG9" s="198">
        <f>ROUND(N(data!J90), 0)</f>
        <v>1838</v>
      </c>
      <c r="AH9" s="198">
        <f>ROUND(N(data!J91), 0)</f>
        <v>0</v>
      </c>
      <c r="AI9" s="198">
        <f>ROUND(N(data!J92), 0)</f>
        <v>432</v>
      </c>
      <c r="AJ9" s="198">
        <f>ROUND(N(data!J93), 0)</f>
        <v>8776</v>
      </c>
      <c r="AK9" s="271">
        <f>ROUND(N(data!J94), 2)</f>
        <v>7.1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038</v>
      </c>
      <c r="B10" s="200" t="str">
        <f>RIGHT(data!$C$96,4)</f>
        <v>2024</v>
      </c>
      <c r="C10" s="12" t="str">
        <f>data!K$55</f>
        <v>6200</v>
      </c>
      <c r="D10" s="12" t="s">
        <v>1159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038</v>
      </c>
      <c r="B11" s="200" t="str">
        <f>RIGHT(data!$C$96,4)</f>
        <v>2024</v>
      </c>
      <c r="C11" s="12" t="str">
        <f>data!L$55</f>
        <v>6210</v>
      </c>
      <c r="D11" s="12" t="s">
        <v>1159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038</v>
      </c>
      <c r="B12" s="200" t="str">
        <f>RIGHT(data!$C$96,4)</f>
        <v>2024</v>
      </c>
      <c r="C12" s="12" t="str">
        <f>data!M$55</f>
        <v>6330</v>
      </c>
      <c r="D12" s="12" t="s">
        <v>1159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038</v>
      </c>
      <c r="B13" s="200" t="str">
        <f>RIGHT(data!$C$96,4)</f>
        <v>2024</v>
      </c>
      <c r="C13" s="12" t="str">
        <f>data!N$55</f>
        <v>6400</v>
      </c>
      <c r="D13" s="12" t="s">
        <v>1159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038</v>
      </c>
      <c r="B14" s="200" t="str">
        <f>RIGHT(data!$C$96,4)</f>
        <v>2024</v>
      </c>
      <c r="C14" s="12" t="str">
        <f>data!O$55</f>
        <v>7010</v>
      </c>
      <c r="D14" s="12" t="s">
        <v>1159</v>
      </c>
      <c r="E14" s="198">
        <f>ROUND(N(data!O59), 0)</f>
        <v>274</v>
      </c>
      <c r="F14" s="271">
        <f>ROUND(N(data!O60), 2)</f>
        <v>3.88</v>
      </c>
      <c r="G14" s="198">
        <f>ROUND(N(data!O61), 0)</f>
        <v>357446</v>
      </c>
      <c r="H14" s="198">
        <f>ROUND(N(data!O62), 0)</f>
        <v>104615</v>
      </c>
      <c r="I14" s="198">
        <f>ROUND(N(data!O63), 0)</f>
        <v>0</v>
      </c>
      <c r="J14" s="198">
        <f>ROUND(N(data!O64), 0)</f>
        <v>26001</v>
      </c>
      <c r="K14" s="198">
        <f>ROUND(N(data!O65), 0)</f>
        <v>0</v>
      </c>
      <c r="L14" s="198">
        <f>ROUND(N(data!O66), 0)</f>
        <v>87678</v>
      </c>
      <c r="M14" s="198">
        <f>ROUND(N(data!O67), 0)</f>
        <v>4321</v>
      </c>
      <c r="N14" s="198">
        <f>ROUND(N(data!O68), 0)</f>
        <v>0</v>
      </c>
      <c r="O14" s="198">
        <f>ROUND(N(data!O69), 0)</f>
        <v>1698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805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893</v>
      </c>
      <c r="AD14" s="198">
        <f>ROUND(N(data!O84), 0)</f>
        <v>0</v>
      </c>
      <c r="AE14" s="198">
        <f>ROUND(N(data!O89), 0)</f>
        <v>-1463001</v>
      </c>
      <c r="AF14" s="198">
        <f>ROUND(N(data!O87), 0)</f>
        <v>-1272190</v>
      </c>
      <c r="AG14" s="198">
        <f>ROUND(N(data!O90), 0)</f>
        <v>1116</v>
      </c>
      <c r="AH14" s="198">
        <f>ROUND(N(data!O91), 0)</f>
        <v>0</v>
      </c>
      <c r="AI14" s="198">
        <f>ROUND(N(data!O92), 0)</f>
        <v>263</v>
      </c>
      <c r="AJ14" s="198">
        <f>ROUND(N(data!O93), 0)</f>
        <v>41818</v>
      </c>
      <c r="AK14" s="271">
        <f>ROUND(N(data!O94), 2)</f>
        <v>4.3099999999999996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038</v>
      </c>
      <c r="B15" s="200" t="str">
        <f>RIGHT(data!$C$96,4)</f>
        <v>2024</v>
      </c>
      <c r="C15" s="12" t="str">
        <f>data!P$55</f>
        <v>7020</v>
      </c>
      <c r="D15" s="12" t="s">
        <v>1159</v>
      </c>
      <c r="E15" s="198">
        <f>ROUND(N(data!P59), 0)</f>
        <v>264770</v>
      </c>
      <c r="F15" s="271">
        <f>ROUND(N(data!P60), 2)</f>
        <v>34.71</v>
      </c>
      <c r="G15" s="198">
        <f>ROUND(N(data!P61), 0)</f>
        <v>3161130</v>
      </c>
      <c r="H15" s="198">
        <f>ROUND(N(data!P62), 0)</f>
        <v>925176</v>
      </c>
      <c r="I15" s="198">
        <f>ROUND(N(data!P63), 0)</f>
        <v>0</v>
      </c>
      <c r="J15" s="198">
        <f>ROUND(N(data!P64), 0)</f>
        <v>6627448</v>
      </c>
      <c r="K15" s="198">
        <f>ROUND(N(data!P65), 0)</f>
        <v>0</v>
      </c>
      <c r="L15" s="198">
        <f>ROUND(N(data!P66), 0)</f>
        <v>77788</v>
      </c>
      <c r="M15" s="198">
        <f>ROUND(N(data!P67), 0)</f>
        <v>375388</v>
      </c>
      <c r="N15" s="198">
        <f>ROUND(N(data!P68), 0)</f>
        <v>98</v>
      </c>
      <c r="O15" s="198">
        <f>ROUND(N(data!P69), 0)</f>
        <v>393959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309116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84843</v>
      </c>
      <c r="AD15" s="198">
        <f>ROUND(N(data!P84), 0)</f>
        <v>0</v>
      </c>
      <c r="AE15" s="198">
        <f>ROUND(N(data!P89), 0)</f>
        <v>-49217565</v>
      </c>
      <c r="AF15" s="198">
        <f>ROUND(N(data!P87), 0)</f>
        <v>-9460066</v>
      </c>
      <c r="AG15" s="198">
        <f>ROUND(N(data!P90), 0)</f>
        <v>11700</v>
      </c>
      <c r="AH15" s="198">
        <f>ROUND(N(data!P91), 0)</f>
        <v>0</v>
      </c>
      <c r="AI15" s="198">
        <f>ROUND(N(data!P92), 0)</f>
        <v>1844</v>
      </c>
      <c r="AJ15" s="198">
        <f>ROUND(N(data!P93), 0)</f>
        <v>129583</v>
      </c>
      <c r="AK15" s="271">
        <f>ROUND(N(data!P94), 2)</f>
        <v>19.87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038</v>
      </c>
      <c r="B16" s="200" t="str">
        <f>RIGHT(data!$C$96,4)</f>
        <v>2024</v>
      </c>
      <c r="C16" s="12" t="str">
        <f>data!Q$55</f>
        <v>7030</v>
      </c>
      <c r="D16" s="12" t="s">
        <v>1159</v>
      </c>
      <c r="E16" s="198">
        <f>ROUND(N(data!Q59), 0)</f>
        <v>172580</v>
      </c>
      <c r="F16" s="271">
        <f>ROUND(N(data!Q60), 2)</f>
        <v>5.72</v>
      </c>
      <c r="G16" s="198">
        <f>ROUND(N(data!Q61), 0)</f>
        <v>651445</v>
      </c>
      <c r="H16" s="198">
        <f>ROUND(N(data!Q62), 0)</f>
        <v>190660</v>
      </c>
      <c r="I16" s="198">
        <f>ROUND(N(data!Q63), 0)</f>
        <v>0</v>
      </c>
      <c r="J16" s="198">
        <f>ROUND(N(data!Q64), 0)</f>
        <v>23426</v>
      </c>
      <c r="K16" s="198">
        <f>ROUND(N(data!Q65), 0)</f>
        <v>0</v>
      </c>
      <c r="L16" s="198">
        <f>ROUND(N(data!Q66), 0)</f>
        <v>136063</v>
      </c>
      <c r="M16" s="198">
        <f>ROUND(N(data!Q67), 0)</f>
        <v>449</v>
      </c>
      <c r="N16" s="198">
        <f>ROUND(N(data!Q68), 0)</f>
        <v>0</v>
      </c>
      <c r="O16" s="198">
        <f>ROUND(N(data!Q69), 0)</f>
        <v>1300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1300</v>
      </c>
      <c r="AD16" s="198">
        <f>ROUND(N(data!Q84), 0)</f>
        <v>0</v>
      </c>
      <c r="AE16" s="198">
        <f>ROUND(N(data!Q89), 0)</f>
        <v>-3067277</v>
      </c>
      <c r="AF16" s="198">
        <f>ROUND(N(data!Q87), 0)</f>
        <v>-792008</v>
      </c>
      <c r="AG16" s="198">
        <f>ROUND(N(data!Q90), 0)</f>
        <v>1720</v>
      </c>
      <c r="AH16" s="198">
        <f>ROUND(N(data!Q91), 0)</f>
        <v>0</v>
      </c>
      <c r="AI16" s="198">
        <f>ROUND(N(data!Q92), 0)</f>
        <v>405</v>
      </c>
      <c r="AJ16" s="198">
        <f>ROUND(N(data!Q93), 0)</f>
        <v>19914</v>
      </c>
      <c r="AK16" s="271">
        <f>ROUND(N(data!Q94), 2)</f>
        <v>7.67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038</v>
      </c>
      <c r="B17" s="200" t="str">
        <f>RIGHT(data!$C$96,4)</f>
        <v>2024</v>
      </c>
      <c r="C17" s="12" t="str">
        <f>data!R$55</f>
        <v>7040</v>
      </c>
      <c r="D17" s="12" t="s">
        <v>1159</v>
      </c>
      <c r="E17" s="198">
        <f>ROUND(N(data!R59), 0)</f>
        <v>398898</v>
      </c>
      <c r="F17" s="271">
        <f>ROUND(N(data!R60), 2)</f>
        <v>1.98</v>
      </c>
      <c r="G17" s="198">
        <f>ROUND(N(data!R61), 0)</f>
        <v>249176</v>
      </c>
      <c r="H17" s="198">
        <f>ROUND(N(data!R62), 0)</f>
        <v>72927</v>
      </c>
      <c r="I17" s="198">
        <f>ROUND(N(data!R63), 0)</f>
        <v>2504303</v>
      </c>
      <c r="J17" s="198">
        <f>ROUND(N(data!R64), 0)</f>
        <v>192213</v>
      </c>
      <c r="K17" s="198">
        <f>ROUND(N(data!R65), 0)</f>
        <v>0</v>
      </c>
      <c r="L17" s="198">
        <f>ROUND(N(data!R66), 0)</f>
        <v>0</v>
      </c>
      <c r="M17" s="198">
        <f>ROUND(N(data!R67), 0)</f>
        <v>29833</v>
      </c>
      <c r="N17" s="198">
        <f>ROUND(N(data!R68), 0)</f>
        <v>0</v>
      </c>
      <c r="O17" s="198">
        <f>ROUND(N(data!R69), 0)</f>
        <v>803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803</v>
      </c>
      <c r="AD17" s="198">
        <f>ROUND(N(data!R84), 0)</f>
        <v>0</v>
      </c>
      <c r="AE17" s="198">
        <f>ROUND(N(data!R89), 0)</f>
        <v>-5384376</v>
      </c>
      <c r="AF17" s="198">
        <f>ROUND(N(data!R87), 0)</f>
        <v>-1082411</v>
      </c>
      <c r="AG17" s="198">
        <f>ROUND(N(data!R90), 0)</f>
        <v>501</v>
      </c>
      <c r="AH17" s="198">
        <f>ROUND(N(data!R91), 0)</f>
        <v>0</v>
      </c>
      <c r="AI17" s="198">
        <f>ROUND(N(data!R92), 0)</f>
        <v>118</v>
      </c>
      <c r="AJ17" s="198">
        <f>ROUND(N(data!R93), 0)</f>
        <v>0</v>
      </c>
      <c r="AK17" s="271">
        <f>ROUND(N(data!R94), 2)</f>
        <v>0.8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038</v>
      </c>
      <c r="B18" s="200" t="str">
        <f>RIGHT(data!$C$96,4)</f>
        <v>2024</v>
      </c>
      <c r="C18" s="12" t="str">
        <f>data!S$55</f>
        <v>7050</v>
      </c>
      <c r="D18" s="12" t="s">
        <v>1159</v>
      </c>
      <c r="E18" s="198">
        <f>ROUND(N(data!S59), 0)</f>
        <v>0</v>
      </c>
      <c r="F18" s="271">
        <f>ROUND(N(data!S60), 2)</f>
        <v>10.67</v>
      </c>
      <c r="G18" s="198">
        <f>ROUND(N(data!S61), 0)</f>
        <v>597853</v>
      </c>
      <c r="H18" s="198">
        <f>ROUND(N(data!S62), 0)</f>
        <v>174975</v>
      </c>
      <c r="I18" s="198">
        <f>ROUND(N(data!S63), 0)</f>
        <v>992</v>
      </c>
      <c r="J18" s="198">
        <f>ROUND(N(data!S64), 0)</f>
        <v>149994</v>
      </c>
      <c r="K18" s="198">
        <f>ROUND(N(data!S65), 0)</f>
        <v>0</v>
      </c>
      <c r="L18" s="198">
        <f>ROUND(N(data!S66), 0)</f>
        <v>133819</v>
      </c>
      <c r="M18" s="198">
        <f>ROUND(N(data!S67), 0)</f>
        <v>109573</v>
      </c>
      <c r="N18" s="198">
        <f>ROUND(N(data!S68), 0)</f>
        <v>98</v>
      </c>
      <c r="O18" s="198">
        <f>ROUND(N(data!S69), 0)</f>
        <v>106831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117365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-10533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3093</v>
      </c>
      <c r="AH18" s="198">
        <f>ROUND(N(data!S91), 0)</f>
        <v>0</v>
      </c>
      <c r="AI18" s="198">
        <f>ROUND(N(data!S92), 0)</f>
        <v>727</v>
      </c>
      <c r="AJ18" s="198">
        <f>ROUND(N(data!S93), 0)</f>
        <v>11708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038</v>
      </c>
      <c r="B19" s="200" t="str">
        <f>RIGHT(data!$C$96,4)</f>
        <v>2024</v>
      </c>
      <c r="C19" s="12" t="str">
        <f>data!T$55</f>
        <v>7060</v>
      </c>
      <c r="D19" s="12" t="s">
        <v>1159</v>
      </c>
      <c r="E19" s="198">
        <f>ROUND(N(data!T59), 0)</f>
        <v>0</v>
      </c>
      <c r="F19" s="271">
        <f>ROUND(N(data!T60), 2)</f>
        <v>0.98</v>
      </c>
      <c r="G19" s="198">
        <f>ROUND(N(data!T61), 0)</f>
        <v>137849</v>
      </c>
      <c r="H19" s="198">
        <f>ROUND(N(data!T62), 0)</f>
        <v>40345</v>
      </c>
      <c r="I19" s="198">
        <f>ROUND(N(data!T63), 0)</f>
        <v>0</v>
      </c>
      <c r="J19" s="198">
        <f>ROUND(N(data!T64), 0)</f>
        <v>78078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-556531</v>
      </c>
      <c r="AF19" s="198">
        <f>ROUND(N(data!T87), 0)</f>
        <v>-369645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038</v>
      </c>
      <c r="B20" s="200" t="str">
        <f>RIGHT(data!$C$96,4)</f>
        <v>2024</v>
      </c>
      <c r="C20" s="12" t="str">
        <f>data!U$55</f>
        <v>7070</v>
      </c>
      <c r="D20" s="12" t="s">
        <v>1159</v>
      </c>
      <c r="E20" s="198">
        <f>ROUND(N(data!U59), 0)</f>
        <v>594674</v>
      </c>
      <c r="F20" s="271">
        <f>ROUND(N(data!U60), 2)</f>
        <v>65.19</v>
      </c>
      <c r="G20" s="198">
        <f>ROUND(N(data!U61), 0)</f>
        <v>5410990</v>
      </c>
      <c r="H20" s="198">
        <f>ROUND(N(data!U62), 0)</f>
        <v>1583648</v>
      </c>
      <c r="I20" s="198">
        <f>ROUND(N(data!U63), 0)</f>
        <v>40000</v>
      </c>
      <c r="J20" s="198">
        <f>ROUND(N(data!U64), 0)</f>
        <v>2756806</v>
      </c>
      <c r="K20" s="198">
        <f>ROUND(N(data!U65), 0)</f>
        <v>1325</v>
      </c>
      <c r="L20" s="198">
        <f>ROUND(N(data!U66), 0)</f>
        <v>3403488</v>
      </c>
      <c r="M20" s="198">
        <f>ROUND(N(data!U67), 0)</f>
        <v>239155</v>
      </c>
      <c r="N20" s="198">
        <f>ROUND(N(data!U68), 0)</f>
        <v>195</v>
      </c>
      <c r="O20" s="198">
        <f>ROUND(N(data!U69), 0)</f>
        <v>315869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293508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22361</v>
      </c>
      <c r="AD20" s="198">
        <f>ROUND(N(data!U84), 0)</f>
        <v>0</v>
      </c>
      <c r="AE20" s="198">
        <f>ROUND(N(data!U89), 0)</f>
        <v>-52808023</v>
      </c>
      <c r="AF20" s="198">
        <f>ROUND(N(data!U87), 0)</f>
        <v>-10572141</v>
      </c>
      <c r="AG20" s="198">
        <f>ROUND(N(data!U90), 0)</f>
        <v>8720</v>
      </c>
      <c r="AH20" s="198">
        <f>ROUND(N(data!U91), 0)</f>
        <v>0</v>
      </c>
      <c r="AI20" s="198">
        <f>ROUND(N(data!U92), 0)</f>
        <v>1969</v>
      </c>
      <c r="AJ20" s="198">
        <f>ROUND(N(data!U93), 0)</f>
        <v>1044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038</v>
      </c>
      <c r="B21" s="200" t="str">
        <f>RIGHT(data!$C$96,4)</f>
        <v>2024</v>
      </c>
      <c r="C21" s="12" t="str">
        <f>data!V$55</f>
        <v>7110</v>
      </c>
      <c r="D21" s="12" t="s">
        <v>1159</v>
      </c>
      <c r="E21" s="198">
        <f>ROUND(N(data!V59), 0)</f>
        <v>36332</v>
      </c>
      <c r="F21" s="271">
        <f>ROUND(N(data!V60), 2)</f>
        <v>26.82</v>
      </c>
      <c r="G21" s="198">
        <f>ROUND(N(data!V61), 0)</f>
        <v>2749325</v>
      </c>
      <c r="H21" s="198">
        <f>ROUND(N(data!V62), 0)</f>
        <v>804652</v>
      </c>
      <c r="I21" s="198">
        <f>ROUND(N(data!V63), 0)</f>
        <v>222172</v>
      </c>
      <c r="J21" s="198">
        <f>ROUND(N(data!V64), 0)</f>
        <v>409854</v>
      </c>
      <c r="K21" s="198">
        <f>ROUND(N(data!V65), 0)</f>
        <v>3366</v>
      </c>
      <c r="L21" s="198">
        <f>ROUND(N(data!V66), 0)</f>
        <v>585432</v>
      </c>
      <c r="M21" s="198">
        <f>ROUND(N(data!V67), 0)</f>
        <v>291028</v>
      </c>
      <c r="N21" s="198">
        <f>ROUND(N(data!V68), 0)</f>
        <v>293</v>
      </c>
      <c r="O21" s="198">
        <f>ROUND(N(data!V69), 0)</f>
        <v>158941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143970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14971</v>
      </c>
      <c r="AD21" s="198">
        <f>ROUND(N(data!V84), 0)</f>
        <v>0</v>
      </c>
      <c r="AE21" s="198">
        <f>ROUND(N(data!V89), 0)</f>
        <v>-21926898</v>
      </c>
      <c r="AF21" s="198">
        <f>ROUND(N(data!V87), 0)</f>
        <v>-1993799</v>
      </c>
      <c r="AG21" s="198">
        <f>ROUND(N(data!V90), 0)</f>
        <v>9062</v>
      </c>
      <c r="AH21" s="198">
        <f>ROUND(N(data!V91), 0)</f>
        <v>0</v>
      </c>
      <c r="AI21" s="198">
        <f>ROUND(N(data!V92), 0)</f>
        <v>2131</v>
      </c>
      <c r="AJ21" s="198">
        <f>ROUND(N(data!V93), 0)</f>
        <v>0</v>
      </c>
      <c r="AK21" s="271">
        <f>ROUND(N(data!V94), 2)</f>
        <v>3.85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038</v>
      </c>
      <c r="B22" s="200" t="str">
        <f>RIGHT(data!$C$96,4)</f>
        <v>2024</v>
      </c>
      <c r="C22" s="12" t="str">
        <f>data!W$55</f>
        <v>7120</v>
      </c>
      <c r="D22" s="12" t="s">
        <v>1159</v>
      </c>
      <c r="E22" s="198">
        <f>ROUND(N(data!W59), 0)</f>
        <v>7195</v>
      </c>
      <c r="F22" s="271">
        <f>ROUND(N(data!W60), 2)</f>
        <v>9.01</v>
      </c>
      <c r="G22" s="198">
        <f>ROUND(N(data!W61), 0)</f>
        <v>898036</v>
      </c>
      <c r="H22" s="198">
        <f>ROUND(N(data!W62), 0)</f>
        <v>262830</v>
      </c>
      <c r="I22" s="198">
        <f>ROUND(N(data!W63), 0)</f>
        <v>0</v>
      </c>
      <c r="J22" s="198">
        <f>ROUND(N(data!W64), 0)</f>
        <v>79863</v>
      </c>
      <c r="K22" s="198">
        <f>ROUND(N(data!W65), 0)</f>
        <v>0</v>
      </c>
      <c r="L22" s="198">
        <f>ROUND(N(data!W66), 0)</f>
        <v>8902</v>
      </c>
      <c r="M22" s="198">
        <f>ROUND(N(data!W67), 0)</f>
        <v>137713</v>
      </c>
      <c r="N22" s="198">
        <f>ROUND(N(data!W68), 0)</f>
        <v>0</v>
      </c>
      <c r="O22" s="198">
        <f>ROUND(N(data!W69), 0)</f>
        <v>336200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335847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353</v>
      </c>
      <c r="AD22" s="198">
        <f>ROUND(N(data!W84), 0)</f>
        <v>0</v>
      </c>
      <c r="AE22" s="198">
        <f>ROUND(N(data!W89), 0)</f>
        <v>-18589450</v>
      </c>
      <c r="AF22" s="198">
        <f>ROUND(N(data!W87), 0)</f>
        <v>-1619494</v>
      </c>
      <c r="AG22" s="198">
        <f>ROUND(N(data!W90), 0)</f>
        <v>1198</v>
      </c>
      <c r="AH22" s="198">
        <f>ROUND(N(data!W91), 0)</f>
        <v>0</v>
      </c>
      <c r="AI22" s="198">
        <f>ROUND(N(data!W92), 0)</f>
        <v>282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038</v>
      </c>
      <c r="B23" s="200" t="str">
        <f>RIGHT(data!$C$96,4)</f>
        <v>2024</v>
      </c>
      <c r="C23" s="12" t="str">
        <f>data!X$55</f>
        <v>7130</v>
      </c>
      <c r="D23" s="12" t="s">
        <v>1159</v>
      </c>
      <c r="E23" s="198">
        <f>ROUND(N(data!X59), 0)</f>
        <v>26879</v>
      </c>
      <c r="F23" s="271">
        <f>ROUND(N(data!X60), 2)</f>
        <v>15.15</v>
      </c>
      <c r="G23" s="198">
        <f>ROUND(N(data!X61), 0)</f>
        <v>1308433</v>
      </c>
      <c r="H23" s="198">
        <f>ROUND(N(data!X62), 0)</f>
        <v>382942</v>
      </c>
      <c r="I23" s="198">
        <f>ROUND(N(data!X63), 0)</f>
        <v>0</v>
      </c>
      <c r="J23" s="198">
        <f>ROUND(N(data!X64), 0)</f>
        <v>286814</v>
      </c>
      <c r="K23" s="198">
        <f>ROUND(N(data!X65), 0)</f>
        <v>0</v>
      </c>
      <c r="L23" s="198">
        <f>ROUND(N(data!X66), 0)</f>
        <v>174536</v>
      </c>
      <c r="M23" s="198">
        <f>ROUND(N(data!X67), 0)</f>
        <v>11960</v>
      </c>
      <c r="N23" s="198">
        <f>ROUND(N(data!X68), 0)</f>
        <v>0</v>
      </c>
      <c r="O23" s="198">
        <f>ROUND(N(data!X69), 0)</f>
        <v>452130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448724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3405</v>
      </c>
      <c r="AD23" s="198">
        <f>ROUND(N(data!X84), 0)</f>
        <v>0</v>
      </c>
      <c r="AE23" s="198">
        <f>ROUND(N(data!X89), 0)</f>
        <v>-48349807</v>
      </c>
      <c r="AF23" s="198">
        <f>ROUND(N(data!X87), 0)</f>
        <v>-8920828</v>
      </c>
      <c r="AG23" s="198">
        <f>ROUND(N(data!X90), 0)</f>
        <v>1262</v>
      </c>
      <c r="AH23" s="198">
        <f>ROUND(N(data!X91), 0)</f>
        <v>0</v>
      </c>
      <c r="AI23" s="198">
        <f>ROUND(N(data!X92), 0)</f>
        <v>297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038</v>
      </c>
      <c r="B24" s="200" t="str">
        <f>RIGHT(data!$C$96,4)</f>
        <v>2024</v>
      </c>
      <c r="C24" s="12" t="str">
        <f>data!Y$55</f>
        <v>7140</v>
      </c>
      <c r="D24" s="12" t="s">
        <v>1159</v>
      </c>
      <c r="E24" s="198">
        <f>ROUND(N(data!Y59), 0)</f>
        <v>81149</v>
      </c>
      <c r="F24" s="271">
        <f>ROUND(N(data!Y60), 2)</f>
        <v>70.959999999999994</v>
      </c>
      <c r="G24" s="198">
        <f>ROUND(N(data!Y61), 0)</f>
        <v>6177783</v>
      </c>
      <c r="H24" s="198">
        <f>ROUND(N(data!Y62), 0)</f>
        <v>1808067</v>
      </c>
      <c r="I24" s="198">
        <f>ROUND(N(data!Y63), 0)</f>
        <v>816441</v>
      </c>
      <c r="J24" s="198">
        <f>ROUND(N(data!Y64), 0)</f>
        <v>1309244</v>
      </c>
      <c r="K24" s="198">
        <f>ROUND(N(data!Y65), 0)</f>
        <v>30</v>
      </c>
      <c r="L24" s="198">
        <f>ROUND(N(data!Y66), 0)</f>
        <v>1243225</v>
      </c>
      <c r="M24" s="198">
        <f>ROUND(N(data!Y67), 0)</f>
        <v>793424</v>
      </c>
      <c r="N24" s="198">
        <f>ROUND(N(data!Y68), 0)</f>
        <v>390</v>
      </c>
      <c r="O24" s="198">
        <f>ROUND(N(data!Y69), 0)</f>
        <v>828838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808991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19847</v>
      </c>
      <c r="AD24" s="198">
        <f>ROUND(N(data!Y84), 0)</f>
        <v>0</v>
      </c>
      <c r="AE24" s="198">
        <f>ROUND(N(data!Y89), 0)</f>
        <v>-44900800</v>
      </c>
      <c r="AF24" s="198">
        <f>ROUND(N(data!Y87), 0)</f>
        <v>-2792387</v>
      </c>
      <c r="AG24" s="198">
        <f>ROUND(N(data!Y90), 0)</f>
        <v>19505</v>
      </c>
      <c r="AH24" s="198">
        <f>ROUND(N(data!Y91), 0)</f>
        <v>0</v>
      </c>
      <c r="AI24" s="198">
        <f>ROUND(N(data!Y92), 0)</f>
        <v>4099</v>
      </c>
      <c r="AJ24" s="198">
        <f>ROUND(N(data!Y93), 0)</f>
        <v>137238</v>
      </c>
      <c r="AK24" s="271">
        <f>ROUND(N(data!Y94), 2)</f>
        <v>5.14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038</v>
      </c>
      <c r="B25" s="200" t="str">
        <f>RIGHT(data!$C$96,4)</f>
        <v>2024</v>
      </c>
      <c r="C25" s="12" t="str">
        <f>data!Z$55</f>
        <v>7150</v>
      </c>
      <c r="D25" s="12" t="s">
        <v>1159</v>
      </c>
      <c r="E25" s="198">
        <f>ROUND(N(data!Z59), 0)</f>
        <v>0</v>
      </c>
      <c r="F25" s="271">
        <f>ROUND(N(data!Z60), 2)</f>
        <v>18.41</v>
      </c>
      <c r="G25" s="198">
        <f>ROUND(N(data!Z61), 0)</f>
        <v>2392484</v>
      </c>
      <c r="H25" s="198">
        <f>ROUND(N(data!Z62), 0)</f>
        <v>700214</v>
      </c>
      <c r="I25" s="198">
        <f>ROUND(N(data!Z63), 0)</f>
        <v>1051235</v>
      </c>
      <c r="J25" s="198">
        <f>ROUND(N(data!Z64), 0)</f>
        <v>38106</v>
      </c>
      <c r="K25" s="198">
        <f>ROUND(N(data!Z65), 0)</f>
        <v>0</v>
      </c>
      <c r="L25" s="198">
        <f>ROUND(N(data!Z66), 0)</f>
        <v>712550</v>
      </c>
      <c r="M25" s="198">
        <f>ROUND(N(data!Z67), 0)</f>
        <v>668783</v>
      </c>
      <c r="N25" s="198">
        <f>ROUND(N(data!Z68), 0)</f>
        <v>0</v>
      </c>
      <c r="O25" s="198">
        <f>ROUND(N(data!Z69), 0)</f>
        <v>718118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700571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17548</v>
      </c>
      <c r="AD25" s="198">
        <f>ROUND(N(data!Z84), 0)</f>
        <v>0</v>
      </c>
      <c r="AE25" s="198">
        <f>ROUND(N(data!Z89), 0)</f>
        <v>-15560075</v>
      </c>
      <c r="AF25" s="198">
        <f>ROUND(N(data!Z87), 0)</f>
        <v>-59154</v>
      </c>
      <c r="AG25" s="198">
        <f>ROUND(N(data!Z90), 0)</f>
        <v>6047</v>
      </c>
      <c r="AH25" s="198">
        <f>ROUND(N(data!Z91), 0)</f>
        <v>0</v>
      </c>
      <c r="AI25" s="198">
        <f>ROUND(N(data!Z92), 0)</f>
        <v>1422</v>
      </c>
      <c r="AJ25" s="198">
        <f>ROUND(N(data!Z93), 0)</f>
        <v>16269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038</v>
      </c>
      <c r="B26" s="200" t="str">
        <f>RIGHT(data!$C$96,4)</f>
        <v>2024</v>
      </c>
      <c r="C26" s="12" t="str">
        <f>data!AA$55</f>
        <v>7160</v>
      </c>
      <c r="D26" s="12" t="s">
        <v>1159</v>
      </c>
      <c r="E26" s="198">
        <f>ROUND(N(data!AA59), 0)</f>
        <v>578</v>
      </c>
      <c r="F26" s="271">
        <f>ROUND(N(data!AA60), 2)</f>
        <v>1.77</v>
      </c>
      <c r="G26" s="198">
        <f>ROUND(N(data!AA61), 0)</f>
        <v>115867</v>
      </c>
      <c r="H26" s="198">
        <f>ROUND(N(data!AA62), 0)</f>
        <v>33911</v>
      </c>
      <c r="I26" s="198">
        <f>ROUND(N(data!AA63), 0)</f>
        <v>0</v>
      </c>
      <c r="J26" s="198">
        <f>ROUND(N(data!AA64), 0)</f>
        <v>353499</v>
      </c>
      <c r="K26" s="198">
        <f>ROUND(N(data!AA65), 0)</f>
        <v>0</v>
      </c>
      <c r="L26" s="198">
        <f>ROUND(N(data!AA66), 0)</f>
        <v>1789</v>
      </c>
      <c r="M26" s="198">
        <f>ROUND(N(data!AA67), 0)</f>
        <v>8715</v>
      </c>
      <c r="N26" s="198">
        <f>ROUND(N(data!AA68), 0)</f>
        <v>0</v>
      </c>
      <c r="O26" s="198">
        <f>ROUND(N(data!AA69), 0)</f>
        <v>140509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126011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14498</v>
      </c>
      <c r="AD26" s="198">
        <f>ROUND(N(data!AA84), 0)</f>
        <v>0</v>
      </c>
      <c r="AE26" s="198">
        <f>ROUND(N(data!AA89), 0)</f>
        <v>-2499078</v>
      </c>
      <c r="AF26" s="198">
        <f>ROUND(N(data!AA87), 0)</f>
        <v>-80821</v>
      </c>
      <c r="AG26" s="198">
        <f>ROUND(N(data!AA90), 0)</f>
        <v>600</v>
      </c>
      <c r="AH26" s="198">
        <f>ROUND(N(data!AA91), 0)</f>
        <v>0</v>
      </c>
      <c r="AI26" s="198">
        <f>ROUND(N(data!AA92), 0)</f>
        <v>141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038</v>
      </c>
      <c r="B27" s="200" t="str">
        <f>RIGHT(data!$C$96,4)</f>
        <v>2024</v>
      </c>
      <c r="C27" s="12" t="str">
        <f>data!AB$55</f>
        <v>7170</v>
      </c>
      <c r="D27" s="12" t="s">
        <v>1159</v>
      </c>
      <c r="E27" s="198">
        <f>ROUND(N(data!AB59), 0)</f>
        <v>0</v>
      </c>
      <c r="F27" s="271">
        <f>ROUND(N(data!AB60), 2)</f>
        <v>20.91</v>
      </c>
      <c r="G27" s="198">
        <f>ROUND(N(data!AB61), 0)</f>
        <v>2969658</v>
      </c>
      <c r="H27" s="198">
        <f>ROUND(N(data!AB62), 0)</f>
        <v>869137</v>
      </c>
      <c r="I27" s="198">
        <f>ROUND(N(data!AB63), 0)</f>
        <v>20400</v>
      </c>
      <c r="J27" s="198">
        <f>ROUND(N(data!AB64), 0)</f>
        <v>22459036</v>
      </c>
      <c r="K27" s="198">
        <f>ROUND(N(data!AB65), 0)</f>
        <v>0</v>
      </c>
      <c r="L27" s="198">
        <f>ROUND(N(data!AB66), 0)</f>
        <v>193685</v>
      </c>
      <c r="M27" s="198">
        <f>ROUND(N(data!AB67), 0)</f>
        <v>243891</v>
      </c>
      <c r="N27" s="198">
        <f>ROUND(N(data!AB68), 0)</f>
        <v>98</v>
      </c>
      <c r="O27" s="198">
        <f>ROUND(N(data!AB69), 0)</f>
        <v>430437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93161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337276</v>
      </c>
      <c r="AD27" s="198">
        <f>ROUND(N(data!AB84), 0)</f>
        <v>0</v>
      </c>
      <c r="AE27" s="198">
        <f>ROUND(N(data!AB89), 0)</f>
        <v>-87612862</v>
      </c>
      <c r="AF27" s="198">
        <f>ROUND(N(data!AB87), 0)</f>
        <v>-12438180</v>
      </c>
      <c r="AG27" s="198">
        <f>ROUND(N(data!AB90), 0)</f>
        <v>3199</v>
      </c>
      <c r="AH27" s="198">
        <f>ROUND(N(data!AB91), 0)</f>
        <v>0</v>
      </c>
      <c r="AI27" s="198">
        <f>ROUND(N(data!AB92), 0)</f>
        <v>752</v>
      </c>
      <c r="AJ27" s="198">
        <f>ROUND(N(data!AB93), 0)</f>
        <v>389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038</v>
      </c>
      <c r="B28" s="200" t="str">
        <f>RIGHT(data!$C$96,4)</f>
        <v>2024</v>
      </c>
      <c r="C28" s="12" t="str">
        <f>data!AC$55</f>
        <v>7180</v>
      </c>
      <c r="D28" s="12" t="s">
        <v>1159</v>
      </c>
      <c r="E28" s="198">
        <f>ROUND(N(data!AC59), 0)</f>
        <v>65591</v>
      </c>
      <c r="F28" s="271">
        <f>ROUND(N(data!AC60), 2)</f>
        <v>10</v>
      </c>
      <c r="G28" s="198">
        <f>ROUND(N(data!AC61), 0)</f>
        <v>1049574</v>
      </c>
      <c r="H28" s="198">
        <f>ROUND(N(data!AC62), 0)</f>
        <v>307181</v>
      </c>
      <c r="I28" s="198">
        <f>ROUND(N(data!AC63), 0)</f>
        <v>0</v>
      </c>
      <c r="J28" s="198">
        <f>ROUND(N(data!AC64), 0)</f>
        <v>198868</v>
      </c>
      <c r="K28" s="198">
        <f>ROUND(N(data!AC65), 0)</f>
        <v>0</v>
      </c>
      <c r="L28" s="198">
        <f>ROUND(N(data!AC66), 0)</f>
        <v>435406</v>
      </c>
      <c r="M28" s="198">
        <f>ROUND(N(data!AC67), 0)</f>
        <v>34253</v>
      </c>
      <c r="N28" s="198">
        <f>ROUND(N(data!AC68), 0)</f>
        <v>10673</v>
      </c>
      <c r="O28" s="198">
        <f>ROUND(N(data!AC69), 0)</f>
        <v>2560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1180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1380</v>
      </c>
      <c r="AD28" s="198">
        <f>ROUND(N(data!AC84), 0)</f>
        <v>0</v>
      </c>
      <c r="AE28" s="198">
        <f>ROUND(N(data!AC89), 0)</f>
        <v>-4910287</v>
      </c>
      <c r="AF28" s="198">
        <f>ROUND(N(data!AC87), 0)</f>
        <v>-2927628</v>
      </c>
      <c r="AG28" s="198">
        <f>ROUND(N(data!AC90), 0)</f>
        <v>2845</v>
      </c>
      <c r="AH28" s="198">
        <f>ROUND(N(data!AC91), 0)</f>
        <v>0</v>
      </c>
      <c r="AI28" s="198">
        <f>ROUND(N(data!AC92), 0)</f>
        <v>669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038</v>
      </c>
      <c r="B29" s="200" t="str">
        <f>RIGHT(data!$C$96,4)</f>
        <v>2024</v>
      </c>
      <c r="C29" s="12" t="str">
        <f>data!AD$55</f>
        <v>7190</v>
      </c>
      <c r="D29" s="12" t="s">
        <v>1159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038</v>
      </c>
      <c r="B30" s="200" t="str">
        <f>RIGHT(data!$C$96,4)</f>
        <v>2024</v>
      </c>
      <c r="C30" s="12" t="str">
        <f>data!AE$55</f>
        <v>7200</v>
      </c>
      <c r="D30" s="12" t="s">
        <v>1159</v>
      </c>
      <c r="E30" s="198">
        <f>ROUND(N(data!AE59), 0)</f>
        <v>81668</v>
      </c>
      <c r="F30" s="271">
        <f>ROUND(N(data!AE60), 2)</f>
        <v>30.74</v>
      </c>
      <c r="G30" s="198">
        <f>ROUND(N(data!AE61), 0)</f>
        <v>3514789</v>
      </c>
      <c r="H30" s="198">
        <f>ROUND(N(data!AE62), 0)</f>
        <v>1028682</v>
      </c>
      <c r="I30" s="198">
        <f>ROUND(N(data!AE63), 0)</f>
        <v>0</v>
      </c>
      <c r="J30" s="198">
        <f>ROUND(N(data!AE64), 0)</f>
        <v>52298</v>
      </c>
      <c r="K30" s="198">
        <f>ROUND(N(data!AE65), 0)</f>
        <v>0</v>
      </c>
      <c r="L30" s="198">
        <f>ROUND(N(data!AE66), 0)</f>
        <v>0</v>
      </c>
      <c r="M30" s="198">
        <f>ROUND(N(data!AE67), 0)</f>
        <v>16381</v>
      </c>
      <c r="N30" s="198">
        <f>ROUND(N(data!AE68), 0)</f>
        <v>886</v>
      </c>
      <c r="O30" s="198">
        <f>ROUND(N(data!AE69), 0)</f>
        <v>10089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10089</v>
      </c>
      <c r="AD30" s="198">
        <f>ROUND(N(data!AE84), 0)</f>
        <v>0</v>
      </c>
      <c r="AE30" s="198">
        <f>ROUND(N(data!AE89), 0)</f>
        <v>-8188226</v>
      </c>
      <c r="AF30" s="198">
        <f>ROUND(N(data!AE87), 0)</f>
        <v>-1399740</v>
      </c>
      <c r="AG30" s="198">
        <f>ROUND(N(data!AE90), 0)</f>
        <v>9734</v>
      </c>
      <c r="AH30" s="198">
        <f>ROUND(N(data!AE91), 0)</f>
        <v>0</v>
      </c>
      <c r="AI30" s="198">
        <f>ROUND(N(data!AE92), 0)</f>
        <v>2289</v>
      </c>
      <c r="AJ30" s="198">
        <f>ROUND(N(data!AE93), 0)</f>
        <v>17155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038</v>
      </c>
      <c r="B31" s="200" t="str">
        <f>RIGHT(data!$C$96,4)</f>
        <v>2024</v>
      </c>
      <c r="C31" s="12" t="str">
        <f>data!AF$55</f>
        <v>7220</v>
      </c>
      <c r="D31" s="12" t="s">
        <v>1159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038</v>
      </c>
      <c r="B32" s="200" t="str">
        <f>RIGHT(data!$C$96,4)</f>
        <v>2024</v>
      </c>
      <c r="C32" s="12" t="str">
        <f>data!AG$55</f>
        <v>7230</v>
      </c>
      <c r="D32" s="12" t="s">
        <v>1159</v>
      </c>
      <c r="E32" s="198">
        <f>ROUND(N(data!AG59), 0)</f>
        <v>27145</v>
      </c>
      <c r="F32" s="271">
        <f>ROUND(N(data!AG60), 2)</f>
        <v>67.94</v>
      </c>
      <c r="G32" s="198">
        <f>ROUND(N(data!AG61), 0)</f>
        <v>7067633</v>
      </c>
      <c r="H32" s="198">
        <f>ROUND(N(data!AG62), 0)</f>
        <v>2068502</v>
      </c>
      <c r="I32" s="198">
        <f>ROUND(N(data!AG63), 0)</f>
        <v>3047220</v>
      </c>
      <c r="J32" s="198">
        <f>ROUND(N(data!AG64), 0)</f>
        <v>896623</v>
      </c>
      <c r="K32" s="198">
        <f>ROUND(N(data!AG65), 0)</f>
        <v>0</v>
      </c>
      <c r="L32" s="198">
        <f>ROUND(N(data!AG66), 0)</f>
        <v>1709113</v>
      </c>
      <c r="M32" s="198">
        <f>ROUND(N(data!AG67), 0)</f>
        <v>145879</v>
      </c>
      <c r="N32" s="198">
        <f>ROUND(N(data!AG68), 0)</f>
        <v>98</v>
      </c>
      <c r="O32" s="198">
        <f>ROUND(N(data!AG69), 0)</f>
        <v>49899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8544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41355</v>
      </c>
      <c r="AD32" s="198">
        <f>ROUND(N(data!AG84), 0)</f>
        <v>0</v>
      </c>
      <c r="AE32" s="198">
        <f>ROUND(N(data!AG89), 0)</f>
        <v>-43764718</v>
      </c>
      <c r="AF32" s="198">
        <f>ROUND(N(data!AG87), 0)</f>
        <v>-8611980</v>
      </c>
      <c r="AG32" s="198">
        <f>ROUND(N(data!AG90), 0)</f>
        <v>5746</v>
      </c>
      <c r="AH32" s="198">
        <f>ROUND(N(data!AG91), 0)</f>
        <v>0</v>
      </c>
      <c r="AI32" s="198">
        <f>ROUND(N(data!AG92), 0)</f>
        <v>1352</v>
      </c>
      <c r="AJ32" s="198">
        <f>ROUND(N(data!AG93), 0)</f>
        <v>251304</v>
      </c>
      <c r="AK32" s="271">
        <f>ROUND(N(data!AG94), 2)</f>
        <v>55.18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038</v>
      </c>
      <c r="B33" s="200" t="str">
        <f>RIGHT(data!$C$96,4)</f>
        <v>2024</v>
      </c>
      <c r="C33" s="12" t="str">
        <f>data!AH$55</f>
        <v>7240</v>
      </c>
      <c r="D33" s="12" t="s">
        <v>1159</v>
      </c>
      <c r="E33" s="198">
        <f>ROUND(N(data!AH59), 0)</f>
        <v>0</v>
      </c>
      <c r="F33" s="271">
        <f>ROUND(N(data!AH60), 2)</f>
        <v>0.92</v>
      </c>
      <c r="G33" s="198">
        <f>ROUND(N(data!AH61), 0)</f>
        <v>196759</v>
      </c>
      <c r="H33" s="198">
        <f>ROUND(N(data!AH62), 0)</f>
        <v>57586</v>
      </c>
      <c r="I33" s="198">
        <f>ROUND(N(data!AH63), 0)</f>
        <v>0</v>
      </c>
      <c r="J33" s="198">
        <f>ROUND(N(data!AH64), 0)</f>
        <v>1726</v>
      </c>
      <c r="K33" s="198">
        <f>ROUND(N(data!AH65), 0)</f>
        <v>0</v>
      </c>
      <c r="L33" s="198">
        <f>ROUND(N(data!AH66), 0)</f>
        <v>48693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98</v>
      </c>
      <c r="AH33" s="198">
        <f>ROUND(N(data!AH91), 0)</f>
        <v>0</v>
      </c>
      <c r="AI33" s="198">
        <f>ROUND(N(data!AH92), 0)</f>
        <v>23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038</v>
      </c>
      <c r="B34" s="200" t="str">
        <f>RIGHT(data!$C$96,4)</f>
        <v>2024</v>
      </c>
      <c r="C34" s="12" t="str">
        <f>data!AI$55</f>
        <v>7250</v>
      </c>
      <c r="D34" s="12" t="s">
        <v>1159</v>
      </c>
      <c r="E34" s="198">
        <f>ROUND(N(data!AI59), 0)</f>
        <v>47724</v>
      </c>
      <c r="F34" s="271">
        <f>ROUND(N(data!AI60), 2)</f>
        <v>21.33</v>
      </c>
      <c r="G34" s="198">
        <f>ROUND(N(data!AI61), 0)</f>
        <v>2479702</v>
      </c>
      <c r="H34" s="198">
        <f>ROUND(N(data!AI62), 0)</f>
        <v>725741</v>
      </c>
      <c r="I34" s="198">
        <f>ROUND(N(data!AI63), 0)</f>
        <v>0</v>
      </c>
      <c r="J34" s="198">
        <f>ROUND(N(data!AI64), 0)</f>
        <v>287639</v>
      </c>
      <c r="K34" s="198">
        <f>ROUND(N(data!AI65), 0)</f>
        <v>0</v>
      </c>
      <c r="L34" s="198">
        <f>ROUND(N(data!AI66), 0)</f>
        <v>0</v>
      </c>
      <c r="M34" s="198">
        <f>ROUND(N(data!AI67), 0)</f>
        <v>35242</v>
      </c>
      <c r="N34" s="198">
        <f>ROUND(N(data!AI68), 0)</f>
        <v>0</v>
      </c>
      <c r="O34" s="198">
        <f>ROUND(N(data!AI69), 0)</f>
        <v>2317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610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1707</v>
      </c>
      <c r="AD34" s="198">
        <f>ROUND(N(data!AI84), 0)</f>
        <v>0</v>
      </c>
      <c r="AE34" s="198">
        <f>ROUND(N(data!AI89), 0)</f>
        <v>-3388598</v>
      </c>
      <c r="AF34" s="198">
        <f>ROUND(N(data!AI87), 0)</f>
        <v>-11056</v>
      </c>
      <c r="AG34" s="198">
        <f>ROUND(N(data!AI90), 0)</f>
        <v>5194</v>
      </c>
      <c r="AH34" s="198">
        <f>ROUND(N(data!AI91), 0)</f>
        <v>0</v>
      </c>
      <c r="AI34" s="198">
        <f>ROUND(N(data!AI92), 0)</f>
        <v>1222</v>
      </c>
      <c r="AJ34" s="198">
        <f>ROUND(N(data!AI93), 0)</f>
        <v>75608</v>
      </c>
      <c r="AK34" s="271">
        <f>ROUND(N(data!AI94), 2)</f>
        <v>22.46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038</v>
      </c>
      <c r="B35" s="200" t="str">
        <f>RIGHT(data!$C$96,4)</f>
        <v>2024</v>
      </c>
      <c r="C35" s="12" t="str">
        <f>data!AJ$55</f>
        <v>7260</v>
      </c>
      <c r="D35" s="12" t="s">
        <v>1159</v>
      </c>
      <c r="E35" s="198">
        <f>ROUND(N(data!AJ59), 0)</f>
        <v>272782</v>
      </c>
      <c r="F35" s="271">
        <f>ROUND(N(data!AJ60), 2)</f>
        <v>223.99</v>
      </c>
      <c r="G35" s="198">
        <f>ROUND(N(data!AJ61), 0)</f>
        <v>31536912</v>
      </c>
      <c r="H35" s="198">
        <f>ROUND(N(data!AJ62), 0)</f>
        <v>9229988</v>
      </c>
      <c r="I35" s="198">
        <f>ROUND(N(data!AJ63), 0)</f>
        <v>7112119</v>
      </c>
      <c r="J35" s="198">
        <f>ROUND(N(data!AJ64), 0)</f>
        <v>2578172</v>
      </c>
      <c r="K35" s="198">
        <f>ROUND(N(data!AJ65), 0)</f>
        <v>0</v>
      </c>
      <c r="L35" s="198">
        <f>ROUND(N(data!AJ66), 0)</f>
        <v>202666</v>
      </c>
      <c r="M35" s="198">
        <f>ROUND(N(data!AJ67), 0)</f>
        <v>768360</v>
      </c>
      <c r="N35" s="198">
        <f>ROUND(N(data!AJ68), 0)</f>
        <v>891</v>
      </c>
      <c r="O35" s="198">
        <f>ROUND(N(data!AJ69), 0)</f>
        <v>772002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38005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733997</v>
      </c>
      <c r="AD35" s="198">
        <f>ROUND(N(data!AJ84), 0)</f>
        <v>0</v>
      </c>
      <c r="AE35" s="198">
        <f>ROUND(N(data!AJ89), 0)</f>
        <v>-70470831</v>
      </c>
      <c r="AF35" s="198">
        <f>ROUND(N(data!AJ87), 0)</f>
        <v>-54993</v>
      </c>
      <c r="AG35" s="198">
        <f>ROUND(N(data!AJ90), 0)</f>
        <v>53787</v>
      </c>
      <c r="AH35" s="198">
        <f>ROUND(N(data!AJ91), 0)</f>
        <v>0</v>
      </c>
      <c r="AI35" s="198">
        <f>ROUND(N(data!AJ92), 0)</f>
        <v>8752</v>
      </c>
      <c r="AJ35" s="198">
        <f>ROUND(N(data!AJ93), 0)</f>
        <v>48233</v>
      </c>
      <c r="AK35" s="271">
        <f>ROUND(N(data!AJ94), 2)</f>
        <v>52.22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038</v>
      </c>
      <c r="B36" s="200" t="str">
        <f>RIGHT(data!$C$96,4)</f>
        <v>2024</v>
      </c>
      <c r="C36" s="12" t="str">
        <f>data!AK$55</f>
        <v>7310</v>
      </c>
      <c r="D36" s="12" t="s">
        <v>1159</v>
      </c>
      <c r="E36" s="198">
        <f>ROUND(N(data!AK59), 0)</f>
        <v>0</v>
      </c>
      <c r="F36" s="271">
        <f>ROUND(N(data!AK60), 2)</f>
        <v>2.44</v>
      </c>
      <c r="G36" s="198">
        <f>ROUND(N(data!AK61), 0)</f>
        <v>462803</v>
      </c>
      <c r="H36" s="198">
        <f>ROUND(N(data!AK62), 0)</f>
        <v>135450</v>
      </c>
      <c r="I36" s="198">
        <f>ROUND(N(data!AK63), 0)</f>
        <v>0</v>
      </c>
      <c r="J36" s="198">
        <f>ROUND(N(data!AK64), 0)</f>
        <v>15009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1526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1526</v>
      </c>
      <c r="AD36" s="198">
        <f>ROUND(N(data!AK84), 0)</f>
        <v>0</v>
      </c>
      <c r="AE36" s="198">
        <f>ROUND(N(data!AK89), 0)</f>
        <v>-1267289</v>
      </c>
      <c r="AF36" s="198">
        <f>ROUND(N(data!AK87), 0)</f>
        <v>-161414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038</v>
      </c>
      <c r="B37" s="200" t="str">
        <f>RIGHT(data!$C$96,4)</f>
        <v>2024</v>
      </c>
      <c r="C37" s="12" t="str">
        <f>data!AL$55</f>
        <v>7320</v>
      </c>
      <c r="D37" s="12" t="s">
        <v>1159</v>
      </c>
      <c r="E37" s="198">
        <f>ROUND(N(data!AL59), 0)</f>
        <v>0</v>
      </c>
      <c r="F37" s="271">
        <f>ROUND(N(data!AL60), 2)</f>
        <v>3.39</v>
      </c>
      <c r="G37" s="198">
        <f>ROUND(N(data!AL61), 0)</f>
        <v>468277</v>
      </c>
      <c r="H37" s="198">
        <f>ROUND(N(data!AL62), 0)</f>
        <v>137052</v>
      </c>
      <c r="I37" s="198">
        <f>ROUND(N(data!AL63), 0)</f>
        <v>0</v>
      </c>
      <c r="J37" s="198">
        <f>ROUND(N(data!AL64), 0)</f>
        <v>4139</v>
      </c>
      <c r="K37" s="198">
        <f>ROUND(N(data!AL65), 0)</f>
        <v>0</v>
      </c>
      <c r="L37" s="198">
        <f>ROUND(N(data!AL66), 0)</f>
        <v>0</v>
      </c>
      <c r="M37" s="198">
        <f>ROUND(N(data!AL67), 0)</f>
        <v>316</v>
      </c>
      <c r="N37" s="198">
        <f>ROUND(N(data!AL68), 0)</f>
        <v>0</v>
      </c>
      <c r="O37" s="198">
        <f>ROUND(N(data!AL69), 0)</f>
        <v>242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242</v>
      </c>
      <c r="AD37" s="198">
        <f>ROUND(N(data!AL84), 0)</f>
        <v>0</v>
      </c>
      <c r="AE37" s="198">
        <f>ROUND(N(data!AL89), 0)</f>
        <v>-1351721</v>
      </c>
      <c r="AF37" s="198">
        <f>ROUND(N(data!AL87), 0)</f>
        <v>-93242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038</v>
      </c>
      <c r="B38" s="200" t="str">
        <f>RIGHT(data!$C$96,4)</f>
        <v>2024</v>
      </c>
      <c r="C38" s="12" t="str">
        <f>data!AM$55</f>
        <v>7330</v>
      </c>
      <c r="D38" s="12" t="s">
        <v>1159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038</v>
      </c>
      <c r="B39" s="200" t="str">
        <f>RIGHT(data!$C$96,4)</f>
        <v>2024</v>
      </c>
      <c r="C39" s="12" t="str">
        <f>data!AN$55</f>
        <v>7340</v>
      </c>
      <c r="D39" s="12" t="s">
        <v>1159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038</v>
      </c>
      <c r="B40" s="200" t="str">
        <f>RIGHT(data!$C$96,4)</f>
        <v>2024</v>
      </c>
      <c r="C40" s="12" t="str">
        <f>data!AO$55</f>
        <v>7350</v>
      </c>
      <c r="D40" s="12" t="s">
        <v>1159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038</v>
      </c>
      <c r="B41" s="200" t="str">
        <f>RIGHT(data!$C$96,4)</f>
        <v>2024</v>
      </c>
      <c r="C41" s="12" t="str">
        <f>data!AP$55</f>
        <v>7380</v>
      </c>
      <c r="D41" s="12" t="s">
        <v>1159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038</v>
      </c>
      <c r="B42" s="200" t="str">
        <f>RIGHT(data!$C$96,4)</f>
        <v>2024</v>
      </c>
      <c r="C42" s="12" t="str">
        <f>data!AQ$55</f>
        <v>7390</v>
      </c>
      <c r="D42" s="12" t="s">
        <v>1159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038</v>
      </c>
      <c r="B43" s="200" t="str">
        <f>RIGHT(data!$C$96,4)</f>
        <v>2024</v>
      </c>
      <c r="C43" s="12" t="str">
        <f>data!AR$55</f>
        <v>7400</v>
      </c>
      <c r="D43" s="12" t="s">
        <v>1159</v>
      </c>
      <c r="E43" s="198">
        <f>ROUND(N(data!AR59), 0)</f>
        <v>2916</v>
      </c>
      <c r="F43" s="271">
        <f>ROUND(N(data!AR60), 2)</f>
        <v>54.4</v>
      </c>
      <c r="G43" s="198">
        <f>ROUND(N(data!AR61), 0)</f>
        <v>6301538</v>
      </c>
      <c r="H43" s="198">
        <f>ROUND(N(data!AR62), 0)</f>
        <v>1844287</v>
      </c>
      <c r="I43" s="198">
        <f>ROUND(N(data!AR63), 0)</f>
        <v>0</v>
      </c>
      <c r="J43" s="198">
        <f>ROUND(N(data!AR64), 0)</f>
        <v>237975</v>
      </c>
      <c r="K43" s="198">
        <f>ROUND(N(data!AR65), 0)</f>
        <v>0</v>
      </c>
      <c r="L43" s="198">
        <f>ROUND(N(data!AR66), 0)</f>
        <v>279873</v>
      </c>
      <c r="M43" s="198">
        <f>ROUND(N(data!AR67), 0)</f>
        <v>17192</v>
      </c>
      <c r="N43" s="198">
        <f>ROUND(N(data!AR68), 0)</f>
        <v>98</v>
      </c>
      <c r="O43" s="198">
        <f>ROUND(N(data!AR69), 0)</f>
        <v>254324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254324</v>
      </c>
      <c r="AD43" s="198">
        <f>ROUND(N(data!AR84), 0)</f>
        <v>0</v>
      </c>
      <c r="AE43" s="198">
        <f>ROUND(N(data!AR89), 0)</f>
        <v>-7227595</v>
      </c>
      <c r="AF43" s="198">
        <f>ROUND(N(data!AR87), 0)</f>
        <v>0</v>
      </c>
      <c r="AG43" s="198">
        <f>ROUND(N(data!AR90), 0)</f>
        <v>4732</v>
      </c>
      <c r="AH43" s="198">
        <f>ROUND(N(data!AR91), 0)</f>
        <v>0</v>
      </c>
      <c r="AI43" s="198">
        <f>ROUND(N(data!AR92), 0)</f>
        <v>665</v>
      </c>
      <c r="AJ43" s="198">
        <f>ROUND(N(data!AR93), 0)</f>
        <v>0</v>
      </c>
      <c r="AK43" s="271">
        <f>ROUND(N(data!AR94), 2)</f>
        <v>23.37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038</v>
      </c>
      <c r="B44" s="200" t="str">
        <f>RIGHT(data!$C$96,4)</f>
        <v>2024</v>
      </c>
      <c r="C44" s="12" t="str">
        <f>data!AS$55</f>
        <v>7410</v>
      </c>
      <c r="D44" s="12" t="s">
        <v>1159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038</v>
      </c>
      <c r="B45" s="200" t="str">
        <f>RIGHT(data!$C$96,4)</f>
        <v>2024</v>
      </c>
      <c r="C45" s="12" t="str">
        <f>data!AT$55</f>
        <v>7420</v>
      </c>
      <c r="D45" s="12" t="s">
        <v>1159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038</v>
      </c>
      <c r="B46" s="200" t="str">
        <f>RIGHT(data!$C$96,4)</f>
        <v>2024</v>
      </c>
      <c r="C46" s="12" t="str">
        <f>data!AU$55</f>
        <v>7430</v>
      </c>
      <c r="D46" s="12" t="s">
        <v>1159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038</v>
      </c>
      <c r="B47" s="200" t="str">
        <f>RIGHT(data!$C$96,4)</f>
        <v>2024</v>
      </c>
      <c r="C47" s="12" t="str">
        <f>data!AV$55</f>
        <v>7490</v>
      </c>
      <c r="D47" s="12" t="s">
        <v>1159</v>
      </c>
      <c r="E47" s="198">
        <f>ROUND(N(data!AV59), 0)</f>
        <v>0</v>
      </c>
      <c r="F47" s="271">
        <f>ROUND(N(data!AV60), 2)</f>
        <v>10.49</v>
      </c>
      <c r="G47" s="198">
        <f>ROUND(N(data!AV61), 0)</f>
        <v>3825070</v>
      </c>
      <c r="H47" s="198">
        <f>ROUND(N(data!AV62), 0)</f>
        <v>1119493</v>
      </c>
      <c r="I47" s="198">
        <f>ROUND(N(data!AV63), 0)</f>
        <v>1151067</v>
      </c>
      <c r="J47" s="198">
        <f>ROUND(N(data!AV64), 0)</f>
        <v>14321</v>
      </c>
      <c r="K47" s="198">
        <f>ROUND(N(data!AV65), 0)</f>
        <v>540</v>
      </c>
      <c r="L47" s="198">
        <f>ROUND(N(data!AV66), 0)</f>
        <v>3823</v>
      </c>
      <c r="M47" s="198">
        <f>ROUND(N(data!AV67), 0)</f>
        <v>24485</v>
      </c>
      <c r="N47" s="198">
        <f>ROUND(N(data!AV68), 0)</f>
        <v>98</v>
      </c>
      <c r="O47" s="198">
        <f>ROUND(N(data!AV69), 0)</f>
        <v>80992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80992</v>
      </c>
      <c r="AD47" s="198">
        <f>ROUND(N(data!AV84), 0)</f>
        <v>0</v>
      </c>
      <c r="AE47" s="198">
        <f>ROUND(N(data!AV89), 0)</f>
        <v>-4441976</v>
      </c>
      <c r="AF47" s="198">
        <f>ROUND(N(data!AV87), 0)</f>
        <v>-4060590</v>
      </c>
      <c r="AG47" s="198">
        <f>ROUND(N(data!AV90), 0)</f>
        <v>2409</v>
      </c>
      <c r="AH47" s="198">
        <f>ROUND(N(data!AV91), 0)</f>
        <v>0</v>
      </c>
      <c r="AI47" s="198">
        <f>ROUND(N(data!AV92), 0)</f>
        <v>261</v>
      </c>
      <c r="AJ47" s="198">
        <f>ROUND(N(data!AV93), 0)</f>
        <v>19641</v>
      </c>
      <c r="AK47" s="271">
        <f>ROUND(N(data!AV94), 2)</f>
        <v>6.43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038</v>
      </c>
      <c r="B48" s="200" t="str">
        <f>RIGHT(data!$C$96,4)</f>
        <v>2024</v>
      </c>
      <c r="C48" s="12" t="str">
        <f>data!AW$55</f>
        <v>8200</v>
      </c>
      <c r="D48" s="12" t="s">
        <v>1159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038</v>
      </c>
      <c r="B49" s="200" t="str">
        <f>RIGHT(data!$C$96,4)</f>
        <v>2024</v>
      </c>
      <c r="C49" s="12" t="str">
        <f>data!AX$55</f>
        <v>8310</v>
      </c>
      <c r="D49" s="12" t="s">
        <v>1159</v>
      </c>
      <c r="E49" s="198">
        <f>ROUND(N(data!AX59), 0)</f>
        <v>0</v>
      </c>
      <c r="F49" s="271">
        <f>ROUND(N(data!AX60), 2)</f>
        <v>0.76</v>
      </c>
      <c r="G49" s="198">
        <f>ROUND(N(data!AX61), 0)</f>
        <v>70122</v>
      </c>
      <c r="H49" s="198">
        <f>ROUND(N(data!AX62), 0)</f>
        <v>20523</v>
      </c>
      <c r="I49" s="198">
        <f>ROUND(N(data!AX63), 0)</f>
        <v>0</v>
      </c>
      <c r="J49" s="198">
        <f>ROUND(N(data!AX64), 0)</f>
        <v>64414</v>
      </c>
      <c r="K49" s="198">
        <f>ROUND(N(data!AX65), 0)</f>
        <v>0</v>
      </c>
      <c r="L49" s="198">
        <f>ROUND(N(data!AX66), 0)</f>
        <v>104</v>
      </c>
      <c r="M49" s="198">
        <f>ROUND(N(data!AX67), 0)</f>
        <v>606</v>
      </c>
      <c r="N49" s="198">
        <f>ROUND(N(data!AX68), 0)</f>
        <v>98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1021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038</v>
      </c>
      <c r="B50" s="200" t="str">
        <f>RIGHT(data!$C$96,4)</f>
        <v>2024</v>
      </c>
      <c r="C50" s="12" t="str">
        <f>data!AY$55</f>
        <v>8320</v>
      </c>
      <c r="D50" s="12" t="s">
        <v>1159</v>
      </c>
      <c r="E50" s="198">
        <f>ROUND(N(data!AY59), 0)</f>
        <v>0</v>
      </c>
      <c r="F50" s="271">
        <f>ROUND(N(data!AY60), 2)</f>
        <v>33.369999999999997</v>
      </c>
      <c r="G50" s="198">
        <f>ROUND(N(data!AY61), 0)</f>
        <v>1902045</v>
      </c>
      <c r="H50" s="198">
        <f>ROUND(N(data!AY62), 0)</f>
        <v>556676</v>
      </c>
      <c r="I50" s="198">
        <f>ROUND(N(data!AY63), 0)</f>
        <v>0</v>
      </c>
      <c r="J50" s="198">
        <f>ROUND(N(data!AY64), 0)</f>
        <v>1019854</v>
      </c>
      <c r="K50" s="198">
        <f>ROUND(N(data!AY65), 0)</f>
        <v>0</v>
      </c>
      <c r="L50" s="198">
        <f>ROUND(N(data!AY66), 0)</f>
        <v>0</v>
      </c>
      <c r="M50" s="198">
        <f>ROUND(N(data!AY67), 0)</f>
        <v>45818</v>
      </c>
      <c r="N50" s="198">
        <f>ROUND(N(data!AY68), 0)</f>
        <v>0</v>
      </c>
      <c r="O50" s="198">
        <f>ROUND(N(data!AY69), 0)</f>
        <v>124744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61685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63059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6740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038</v>
      </c>
      <c r="B51" s="200" t="str">
        <f>RIGHT(data!$C$96,4)</f>
        <v>2024</v>
      </c>
      <c r="C51" s="12" t="str">
        <f>data!AZ$55</f>
        <v>8330</v>
      </c>
      <c r="D51" s="12" t="s">
        <v>1159</v>
      </c>
      <c r="E51" s="198">
        <f>ROUND(N(data!AZ59), 0)</f>
        <v>0</v>
      </c>
      <c r="F51" s="271">
        <f>ROUND(N(data!AZ60), 2)</f>
        <v>2.64</v>
      </c>
      <c r="G51" s="198">
        <f>ROUND(N(data!AZ61), 0)</f>
        <v>195962</v>
      </c>
      <c r="H51" s="198">
        <f>ROUND(N(data!AZ62), 0)</f>
        <v>57353</v>
      </c>
      <c r="I51" s="198">
        <f>ROUND(N(data!AZ63), 0)</f>
        <v>0</v>
      </c>
      <c r="J51" s="198">
        <f>ROUND(N(data!AZ64), 0)</f>
        <v>1707</v>
      </c>
      <c r="K51" s="198">
        <f>ROUND(N(data!AZ65), 0)</f>
        <v>0</v>
      </c>
      <c r="L51" s="198">
        <f>ROUND(N(data!AZ66), 0)</f>
        <v>459</v>
      </c>
      <c r="M51" s="198">
        <f>ROUND(N(data!AZ67), 0)</f>
        <v>1200</v>
      </c>
      <c r="N51" s="198">
        <f>ROUND(N(data!AZ68), 0)</f>
        <v>0</v>
      </c>
      <c r="O51" s="198">
        <f>ROUND(N(data!AZ69), 0)</f>
        <v>814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814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1129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038</v>
      </c>
      <c r="B52" s="200" t="str">
        <f>RIGHT(data!$C$96,4)</f>
        <v>2024</v>
      </c>
      <c r="C52" s="12" t="str">
        <f>data!BA$55</f>
        <v>8350</v>
      </c>
      <c r="D52" s="12" t="s">
        <v>1159</v>
      </c>
      <c r="E52" s="198">
        <f>ROUND(N(data!BA59), 0)</f>
        <v>0</v>
      </c>
      <c r="F52" s="271">
        <f>ROUND(N(data!BA60), 2)</f>
        <v>6.68</v>
      </c>
      <c r="G52" s="198">
        <f>ROUND(N(data!BA61), 0)</f>
        <v>359503</v>
      </c>
      <c r="H52" s="198">
        <f>ROUND(N(data!BA62), 0)</f>
        <v>105217</v>
      </c>
      <c r="I52" s="198">
        <f>ROUND(N(data!BA63), 0)</f>
        <v>0</v>
      </c>
      <c r="J52" s="198">
        <f>ROUND(N(data!BA64), 0)</f>
        <v>207619</v>
      </c>
      <c r="K52" s="198">
        <f>ROUND(N(data!BA65), 0)</f>
        <v>0</v>
      </c>
      <c r="L52" s="198">
        <f>ROUND(N(data!BA66), 0)</f>
        <v>2255</v>
      </c>
      <c r="M52" s="198">
        <f>ROUND(N(data!BA67), 0)</f>
        <v>31048</v>
      </c>
      <c r="N52" s="198">
        <f>ROUND(N(data!BA68), 0)</f>
        <v>98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3170</v>
      </c>
      <c r="AH52" s="198">
        <f>ROUND(N(data!BA91), 0)</f>
        <v>0</v>
      </c>
      <c r="AI52" s="198">
        <f>ROUND(N(data!BA92), 0)</f>
        <v>746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038</v>
      </c>
      <c r="B53" s="200" t="str">
        <f>RIGHT(data!$C$96,4)</f>
        <v>2024</v>
      </c>
      <c r="C53" s="12" t="str">
        <f>data!BB$55</f>
        <v>8360</v>
      </c>
      <c r="D53" s="12" t="s">
        <v>1159</v>
      </c>
      <c r="E53" s="198">
        <f>ROUND(N(data!BB59), 0)</f>
        <v>0</v>
      </c>
      <c r="F53" s="271">
        <f>ROUND(N(data!BB60), 2)</f>
        <v>17.18</v>
      </c>
      <c r="G53" s="198">
        <f>ROUND(N(data!BB61), 0)</f>
        <v>2233105</v>
      </c>
      <c r="H53" s="198">
        <f>ROUND(N(data!BB62), 0)</f>
        <v>653568</v>
      </c>
      <c r="I53" s="198">
        <f>ROUND(N(data!BB63), 0)</f>
        <v>0</v>
      </c>
      <c r="J53" s="198">
        <f>ROUND(N(data!BB64), 0)</f>
        <v>5280</v>
      </c>
      <c r="K53" s="198">
        <f>ROUND(N(data!BB65), 0)</f>
        <v>270</v>
      </c>
      <c r="L53" s="198">
        <f>ROUND(N(data!BB66), 0)</f>
        <v>301011</v>
      </c>
      <c r="M53" s="198">
        <f>ROUND(N(data!BB67), 0)</f>
        <v>675</v>
      </c>
      <c r="N53" s="198">
        <f>ROUND(N(data!BB68), 0)</f>
        <v>0</v>
      </c>
      <c r="O53" s="198">
        <f>ROUND(N(data!BB69), 0)</f>
        <v>10134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10134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752</v>
      </c>
      <c r="AH53" s="198">
        <f>ROUND(N(data!BB91), 0)</f>
        <v>0</v>
      </c>
      <c r="AI53" s="198">
        <f>ROUND(N(data!BB92), 0)</f>
        <v>177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038</v>
      </c>
      <c r="B54" s="200" t="str">
        <f>RIGHT(data!$C$96,4)</f>
        <v>2024</v>
      </c>
      <c r="C54" s="12" t="str">
        <f>data!BC$55</f>
        <v>8370</v>
      </c>
      <c r="D54" s="12" t="s">
        <v>1159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038</v>
      </c>
      <c r="B55" s="200" t="str">
        <f>RIGHT(data!$C$96,4)</f>
        <v>2024</v>
      </c>
      <c r="C55" s="12" t="str">
        <f>data!BD$55</f>
        <v>8420</v>
      </c>
      <c r="D55" s="12" t="s">
        <v>1159</v>
      </c>
      <c r="E55" s="198">
        <f>ROUND(N(data!BD59), 0)</f>
        <v>0</v>
      </c>
      <c r="F55" s="271">
        <f>ROUND(N(data!BD60), 2)</f>
        <v>21.96</v>
      </c>
      <c r="G55" s="198">
        <f>ROUND(N(data!BD61), 0)</f>
        <v>1541365</v>
      </c>
      <c r="H55" s="198">
        <f>ROUND(N(data!BD62), 0)</f>
        <v>451115</v>
      </c>
      <c r="I55" s="198">
        <f>ROUND(N(data!BD63), 0)</f>
        <v>0</v>
      </c>
      <c r="J55" s="198">
        <f>ROUND(N(data!BD64), 0)</f>
        <v>409033</v>
      </c>
      <c r="K55" s="198">
        <f>ROUND(N(data!BD65), 0)</f>
        <v>0</v>
      </c>
      <c r="L55" s="198">
        <f>ROUND(N(data!BD66), 0)</f>
        <v>82839</v>
      </c>
      <c r="M55" s="198">
        <f>ROUND(N(data!BD67), 0)</f>
        <v>40664</v>
      </c>
      <c r="N55" s="198">
        <f>ROUND(N(data!BD68), 0)</f>
        <v>1593</v>
      </c>
      <c r="O55" s="198">
        <f>ROUND(N(data!BD69), 0)</f>
        <v>1800756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1482521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318236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10922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038</v>
      </c>
      <c r="B56" s="200" t="str">
        <f>RIGHT(data!$C$96,4)</f>
        <v>2024</v>
      </c>
      <c r="C56" s="12" t="str">
        <f>data!BE$55</f>
        <v>8430</v>
      </c>
      <c r="D56" s="12" t="s">
        <v>1159</v>
      </c>
      <c r="E56" s="198">
        <f>ROUND(N(data!BE59), 0)</f>
        <v>455377</v>
      </c>
      <c r="F56" s="271">
        <f>ROUND(N(data!BE60), 2)</f>
        <v>18.010000000000002</v>
      </c>
      <c r="G56" s="198">
        <f>ROUND(N(data!BE61), 0)</f>
        <v>1508629</v>
      </c>
      <c r="H56" s="198">
        <f>ROUND(N(data!BE62), 0)</f>
        <v>441534</v>
      </c>
      <c r="I56" s="198">
        <f>ROUND(N(data!BE63), 0)</f>
        <v>7949</v>
      </c>
      <c r="J56" s="198">
        <f>ROUND(N(data!BE64), 0)</f>
        <v>375628</v>
      </c>
      <c r="K56" s="198">
        <f>ROUND(N(data!BE65), 0)</f>
        <v>2130739</v>
      </c>
      <c r="L56" s="198">
        <f>ROUND(N(data!BE66), 0)</f>
        <v>340183</v>
      </c>
      <c r="M56" s="198">
        <f>ROUND(N(data!BE67), 0)</f>
        <v>139776</v>
      </c>
      <c r="N56" s="198">
        <f>ROUND(N(data!BE68), 0)</f>
        <v>98</v>
      </c>
      <c r="O56" s="198">
        <f>ROUND(N(data!BE69), 0)</f>
        <v>585652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553958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31693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27393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038</v>
      </c>
      <c r="B57" s="200" t="str">
        <f>RIGHT(data!$C$96,4)</f>
        <v>2024</v>
      </c>
      <c r="C57" s="12" t="str">
        <f>data!BF$55</f>
        <v>8460</v>
      </c>
      <c r="D57" s="12" t="s">
        <v>1159</v>
      </c>
      <c r="E57" s="198">
        <f>ROUND(N(data!BF59), 0)</f>
        <v>0</v>
      </c>
      <c r="F57" s="271">
        <f>ROUND(N(data!BF60), 2)</f>
        <v>41.48</v>
      </c>
      <c r="G57" s="198">
        <f>ROUND(N(data!BF61), 0)</f>
        <v>2297521</v>
      </c>
      <c r="H57" s="198">
        <f>ROUND(N(data!BF62), 0)</f>
        <v>672421</v>
      </c>
      <c r="I57" s="198">
        <f>ROUND(N(data!BF63), 0)</f>
        <v>0</v>
      </c>
      <c r="J57" s="198">
        <f>ROUND(N(data!BF64), 0)</f>
        <v>357025</v>
      </c>
      <c r="K57" s="198">
        <f>ROUND(N(data!BF65), 0)</f>
        <v>0</v>
      </c>
      <c r="L57" s="198">
        <f>ROUND(N(data!BF66), 0)</f>
        <v>275164</v>
      </c>
      <c r="M57" s="198">
        <f>ROUND(N(data!BF67), 0)</f>
        <v>54</v>
      </c>
      <c r="N57" s="198">
        <f>ROUND(N(data!BF68), 0)</f>
        <v>98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2050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038</v>
      </c>
      <c r="B58" s="200" t="str">
        <f>RIGHT(data!$C$96,4)</f>
        <v>2024</v>
      </c>
      <c r="C58" s="12" t="str">
        <f>data!BG$55</f>
        <v>8470</v>
      </c>
      <c r="D58" s="12" t="s">
        <v>1159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038</v>
      </c>
      <c r="B59" s="200" t="str">
        <f>RIGHT(data!$C$96,4)</f>
        <v>2024</v>
      </c>
      <c r="C59" s="12" t="str">
        <f>data!BH$55</f>
        <v>8480</v>
      </c>
      <c r="D59" s="12" t="s">
        <v>1159</v>
      </c>
      <c r="E59" s="198">
        <f>ROUND(N(data!BH59), 0)</f>
        <v>0</v>
      </c>
      <c r="F59" s="271">
        <f>ROUND(N(data!BH60), 2)</f>
        <v>25.43</v>
      </c>
      <c r="G59" s="198">
        <f>ROUND(N(data!BH61), 0)</f>
        <v>3052686</v>
      </c>
      <c r="H59" s="198">
        <f>ROUND(N(data!BH62), 0)</f>
        <v>893437</v>
      </c>
      <c r="I59" s="198">
        <f>ROUND(N(data!BH63), 0)</f>
        <v>320361</v>
      </c>
      <c r="J59" s="198">
        <f>ROUND(N(data!BH64), 0)</f>
        <v>291642</v>
      </c>
      <c r="K59" s="198">
        <f>ROUND(N(data!BH65), 0)</f>
        <v>551989</v>
      </c>
      <c r="L59" s="198">
        <f>ROUND(N(data!BH66), 0)</f>
        <v>311331</v>
      </c>
      <c r="M59" s="198">
        <f>ROUND(N(data!BH67), 0)</f>
        <v>4332123</v>
      </c>
      <c r="N59" s="198">
        <f>ROUND(N(data!BH68), 0)</f>
        <v>390</v>
      </c>
      <c r="O59" s="198">
        <f>ROUND(N(data!BH69), 0)</f>
        <v>961655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947795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13860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14716</v>
      </c>
      <c r="AH59" s="198">
        <f>ROUND(N(data!BH91), 0)</f>
        <v>0</v>
      </c>
      <c r="AI59" s="198">
        <f>ROUND(N(data!BH92), 0)</f>
        <v>3313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038</v>
      </c>
      <c r="B60" s="200" t="str">
        <f>RIGHT(data!$C$96,4)</f>
        <v>2024</v>
      </c>
      <c r="C60" s="12" t="str">
        <f>data!BI$55</f>
        <v>8490</v>
      </c>
      <c r="D60" s="12" t="s">
        <v>1159</v>
      </c>
      <c r="E60" s="198">
        <f>ROUND(N(data!BI59), 0)</f>
        <v>0</v>
      </c>
      <c r="F60" s="271">
        <f>ROUND(N(data!BI60), 2)</f>
        <v>14.63</v>
      </c>
      <c r="G60" s="198">
        <f>ROUND(N(data!BI61), 0)</f>
        <v>992288</v>
      </c>
      <c r="H60" s="198">
        <f>ROUND(N(data!BI62), 0)</f>
        <v>290415</v>
      </c>
      <c r="I60" s="198">
        <f>ROUND(N(data!BI63), 0)</f>
        <v>0</v>
      </c>
      <c r="J60" s="198">
        <f>ROUND(N(data!BI64), 0)</f>
        <v>32720</v>
      </c>
      <c r="K60" s="198">
        <f>ROUND(N(data!BI65), 0)</f>
        <v>0</v>
      </c>
      <c r="L60" s="198">
        <f>ROUND(N(data!BI66), 0)</f>
        <v>236879</v>
      </c>
      <c r="M60" s="198">
        <f>ROUND(N(data!BI67), 0)</f>
        <v>114939</v>
      </c>
      <c r="N60" s="198">
        <f>ROUND(N(data!BI68), 0)</f>
        <v>98</v>
      </c>
      <c r="O60" s="198">
        <f>ROUND(N(data!BI69), 0)</f>
        <v>25650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23633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2017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4590</v>
      </c>
      <c r="AH60" s="198">
        <f>ROUND(N(data!BI91), 0)</f>
        <v>0</v>
      </c>
      <c r="AI60" s="198">
        <f>ROUND(N(data!BI92), 0)</f>
        <v>45603</v>
      </c>
      <c r="AJ60" s="198">
        <f>ROUND(N(data!BI93), 0)</f>
        <v>80852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038</v>
      </c>
      <c r="B61" s="200" t="str">
        <f>RIGHT(data!$C$96,4)</f>
        <v>2024</v>
      </c>
      <c r="C61" s="12" t="str">
        <f>data!BJ$55</f>
        <v>8510</v>
      </c>
      <c r="D61" s="12" t="s">
        <v>1159</v>
      </c>
      <c r="E61" s="198">
        <f>ROUND(N(data!BJ59), 0)</f>
        <v>0</v>
      </c>
      <c r="F61" s="271">
        <f>ROUND(N(data!BJ60), 2)</f>
        <v>12.81</v>
      </c>
      <c r="G61" s="198">
        <f>ROUND(N(data!BJ61), 0)</f>
        <v>1134731</v>
      </c>
      <c r="H61" s="198">
        <f>ROUND(N(data!BJ62), 0)</f>
        <v>332105</v>
      </c>
      <c r="I61" s="198">
        <f>ROUND(N(data!BJ63), 0)</f>
        <v>346746</v>
      </c>
      <c r="J61" s="198">
        <f>ROUND(N(data!BJ64), 0)</f>
        <v>7754</v>
      </c>
      <c r="K61" s="198">
        <f>ROUND(N(data!BJ65), 0)</f>
        <v>0</v>
      </c>
      <c r="L61" s="198">
        <f>ROUND(N(data!BJ66), 0)</f>
        <v>683437</v>
      </c>
      <c r="M61" s="198">
        <f>ROUND(N(data!BJ67), 0)</f>
        <v>14051</v>
      </c>
      <c r="N61" s="198">
        <f>ROUND(N(data!BJ68), 0)</f>
        <v>0</v>
      </c>
      <c r="O61" s="198">
        <f>ROUND(N(data!BJ69), 0)</f>
        <v>94499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25235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69264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1841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038</v>
      </c>
      <c r="B62" s="200" t="str">
        <f>RIGHT(data!$C$96,4)</f>
        <v>2024</v>
      </c>
      <c r="C62" s="12" t="str">
        <f>data!BK$55</f>
        <v>8530</v>
      </c>
      <c r="D62" s="12" t="s">
        <v>1159</v>
      </c>
      <c r="E62" s="198">
        <f>ROUND(N(data!BK59), 0)</f>
        <v>0</v>
      </c>
      <c r="F62" s="271">
        <f>ROUND(N(data!BK60), 2)</f>
        <v>32.06</v>
      </c>
      <c r="G62" s="198">
        <f>ROUND(N(data!BK61), 0)</f>
        <v>2582856</v>
      </c>
      <c r="H62" s="198">
        <f>ROUND(N(data!BK62), 0)</f>
        <v>755931</v>
      </c>
      <c r="I62" s="198">
        <f>ROUND(N(data!BK63), 0)</f>
        <v>0</v>
      </c>
      <c r="J62" s="198">
        <f>ROUND(N(data!BK64), 0)</f>
        <v>21170</v>
      </c>
      <c r="K62" s="198">
        <f>ROUND(N(data!BK65), 0)</f>
        <v>0</v>
      </c>
      <c r="L62" s="198">
        <f>ROUND(N(data!BK66), 0)</f>
        <v>442038</v>
      </c>
      <c r="M62" s="198">
        <f>ROUND(N(data!BK67), 0)</f>
        <v>874</v>
      </c>
      <c r="N62" s="198">
        <f>ROUND(N(data!BK68), 0)</f>
        <v>370</v>
      </c>
      <c r="O62" s="198">
        <f>ROUND(N(data!BK69), 0)</f>
        <v>287777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907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286871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4617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038</v>
      </c>
      <c r="B63" s="200" t="str">
        <f>RIGHT(data!$C$96,4)</f>
        <v>2024</v>
      </c>
      <c r="C63" s="12" t="str">
        <f>data!BL$55</f>
        <v>8560</v>
      </c>
      <c r="D63" s="12" t="s">
        <v>1159</v>
      </c>
      <c r="E63" s="198">
        <f>ROUND(N(data!BL59), 0)</f>
        <v>0</v>
      </c>
      <c r="F63" s="271">
        <f>ROUND(N(data!BL60), 2)</f>
        <v>50.31</v>
      </c>
      <c r="G63" s="198">
        <f>ROUND(N(data!BL61), 0)</f>
        <v>3070012</v>
      </c>
      <c r="H63" s="198">
        <f>ROUND(N(data!BL62), 0)</f>
        <v>898508</v>
      </c>
      <c r="I63" s="198">
        <f>ROUND(N(data!BL63), 0)</f>
        <v>0</v>
      </c>
      <c r="J63" s="198">
        <f>ROUND(N(data!BL64), 0)</f>
        <v>25503</v>
      </c>
      <c r="K63" s="198">
        <f>ROUND(N(data!BL65), 0)</f>
        <v>0</v>
      </c>
      <c r="L63" s="198">
        <f>ROUND(N(data!BL66), 0)</f>
        <v>50096</v>
      </c>
      <c r="M63" s="198">
        <f>ROUND(N(data!BL67), 0)</f>
        <v>7011</v>
      </c>
      <c r="N63" s="198">
        <f>ROUND(N(data!BL68), 0)</f>
        <v>98</v>
      </c>
      <c r="O63" s="198">
        <f>ROUND(N(data!BL69), 0)</f>
        <v>4152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3325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827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5481</v>
      </c>
      <c r="AH63" s="198">
        <f>ROUND(N(data!BL91), 0)</f>
        <v>0</v>
      </c>
      <c r="AI63" s="198">
        <f>ROUND(N(data!BL92), 0)</f>
        <v>1164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038</v>
      </c>
      <c r="B64" s="200" t="str">
        <f>RIGHT(data!$C$96,4)</f>
        <v>2024</v>
      </c>
      <c r="C64" s="12" t="str">
        <f>data!BM$55</f>
        <v>8590</v>
      </c>
      <c r="D64" s="12" t="s">
        <v>1159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038</v>
      </c>
      <c r="B65" s="200" t="str">
        <f>RIGHT(data!$C$96,4)</f>
        <v>2024</v>
      </c>
      <c r="C65" s="12" t="str">
        <f>data!BN$55</f>
        <v>8610</v>
      </c>
      <c r="D65" s="12" t="s">
        <v>1159</v>
      </c>
      <c r="E65" s="198">
        <f>ROUND(N(data!BN59), 0)</f>
        <v>0</v>
      </c>
      <c r="F65" s="271">
        <f>ROUND(N(data!BN60), 2)</f>
        <v>5.56</v>
      </c>
      <c r="G65" s="198">
        <f>ROUND(N(data!BN61), 0)</f>
        <v>1998887</v>
      </c>
      <c r="H65" s="198">
        <f>ROUND(N(data!BN62), 0)</f>
        <v>585019</v>
      </c>
      <c r="I65" s="198">
        <f>ROUND(N(data!BN63), 0)</f>
        <v>282906</v>
      </c>
      <c r="J65" s="198">
        <f>ROUND(N(data!BN64), 0)</f>
        <v>22096</v>
      </c>
      <c r="K65" s="198">
        <f>ROUND(N(data!BN65), 0)</f>
        <v>270</v>
      </c>
      <c r="L65" s="198">
        <f>ROUND(N(data!BN66), 0)</f>
        <v>533809</v>
      </c>
      <c r="M65" s="198">
        <f>ROUND(N(data!BN67), 0)</f>
        <v>8409</v>
      </c>
      <c r="N65" s="198">
        <f>ROUND(N(data!BN68), 0)</f>
        <v>175</v>
      </c>
      <c r="O65" s="198">
        <f>ROUND(N(data!BN69), 0)</f>
        <v>390411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11985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378426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1917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038</v>
      </c>
      <c r="B66" s="200" t="str">
        <f>RIGHT(data!$C$96,4)</f>
        <v>2024</v>
      </c>
      <c r="C66" s="12" t="str">
        <f>data!BO$55</f>
        <v>8620</v>
      </c>
      <c r="D66" s="12" t="s">
        <v>1159</v>
      </c>
      <c r="E66" s="198">
        <f>ROUND(N(data!BO59), 0)</f>
        <v>0</v>
      </c>
      <c r="F66" s="271">
        <f>ROUND(N(data!BO60), 2)</f>
        <v>1.89</v>
      </c>
      <c r="G66" s="198">
        <f>ROUND(N(data!BO61), 0)</f>
        <v>262101</v>
      </c>
      <c r="H66" s="198">
        <f>ROUND(N(data!BO62), 0)</f>
        <v>76710</v>
      </c>
      <c r="I66" s="198">
        <f>ROUND(N(data!BO63), 0)</f>
        <v>0</v>
      </c>
      <c r="J66" s="198">
        <f>ROUND(N(data!BO64), 0)</f>
        <v>43498</v>
      </c>
      <c r="K66" s="198">
        <f>ROUND(N(data!BO65), 0)</f>
        <v>0</v>
      </c>
      <c r="L66" s="198">
        <f>ROUND(N(data!BO66), 0)</f>
        <v>147</v>
      </c>
      <c r="M66" s="198">
        <f>ROUND(N(data!BO67), 0)</f>
        <v>516</v>
      </c>
      <c r="N66" s="198">
        <f>ROUND(N(data!BO68), 0)</f>
        <v>98</v>
      </c>
      <c r="O66" s="198">
        <f>ROUND(N(data!BO69), 0)</f>
        <v>170756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170756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867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038</v>
      </c>
      <c r="B67" s="200" t="str">
        <f>RIGHT(data!$C$96,4)</f>
        <v>2024</v>
      </c>
      <c r="C67" s="12" t="str">
        <f>data!BP$55</f>
        <v>8630</v>
      </c>
      <c r="D67" s="12" t="s">
        <v>1159</v>
      </c>
      <c r="E67" s="198">
        <f>ROUND(N(data!BP59), 0)</f>
        <v>0</v>
      </c>
      <c r="F67" s="271">
        <f>ROUND(N(data!BP60), 2)</f>
        <v>2.21</v>
      </c>
      <c r="G67" s="198">
        <f>ROUND(N(data!BP61), 0)</f>
        <v>287494</v>
      </c>
      <c r="H67" s="198">
        <f>ROUND(N(data!BP62), 0)</f>
        <v>84141</v>
      </c>
      <c r="I67" s="198">
        <f>ROUND(N(data!BP63), 0)</f>
        <v>0</v>
      </c>
      <c r="J67" s="198">
        <f>ROUND(N(data!BP64), 0)</f>
        <v>21000</v>
      </c>
      <c r="K67" s="198">
        <f>ROUND(N(data!BP65), 0)</f>
        <v>0</v>
      </c>
      <c r="L67" s="198">
        <f>ROUND(N(data!BP66), 0)</f>
        <v>99216</v>
      </c>
      <c r="M67" s="198">
        <f>ROUND(N(data!BP67), 0)</f>
        <v>2588</v>
      </c>
      <c r="N67" s="198">
        <f>ROUND(N(data!BP68), 0)</f>
        <v>98</v>
      </c>
      <c r="O67" s="198">
        <f>ROUND(N(data!BP69), 0)</f>
        <v>327522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107130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220392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1591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038</v>
      </c>
      <c r="B68" s="200" t="str">
        <f>RIGHT(data!$C$96,4)</f>
        <v>2024</v>
      </c>
      <c r="C68" s="12" t="str">
        <f>data!BQ$55</f>
        <v>8640</v>
      </c>
      <c r="D68" s="12" t="s">
        <v>1159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038</v>
      </c>
      <c r="B69" s="200" t="str">
        <f>RIGHT(data!$C$96,4)</f>
        <v>2024</v>
      </c>
      <c r="C69" s="12" t="str">
        <f>data!BR$55</f>
        <v>8650</v>
      </c>
      <c r="D69" s="12" t="s">
        <v>1159</v>
      </c>
      <c r="E69" s="198">
        <f>ROUND(N(data!BR59), 0)</f>
        <v>0</v>
      </c>
      <c r="F69" s="271">
        <f>ROUND(N(data!BR60), 2)</f>
        <v>14.33</v>
      </c>
      <c r="G69" s="198">
        <f>ROUND(N(data!BR61), 0)</f>
        <v>1489204</v>
      </c>
      <c r="H69" s="198">
        <f>ROUND(N(data!BR62), 0)</f>
        <v>435849</v>
      </c>
      <c r="I69" s="198">
        <f>ROUND(N(data!BR63), 0)</f>
        <v>437555</v>
      </c>
      <c r="J69" s="198">
        <f>ROUND(N(data!BR64), 0)</f>
        <v>35040</v>
      </c>
      <c r="K69" s="198">
        <f>ROUND(N(data!BR65), 0)</f>
        <v>0</v>
      </c>
      <c r="L69" s="198">
        <f>ROUND(N(data!BR66), 0)</f>
        <v>27143</v>
      </c>
      <c r="M69" s="198">
        <f>ROUND(N(data!BR67), 0)</f>
        <v>109041</v>
      </c>
      <c r="N69" s="198">
        <f>ROUND(N(data!BR68), 0)</f>
        <v>0</v>
      </c>
      <c r="O69" s="198">
        <f>ROUND(N(data!BR69), 0)</f>
        <v>773781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5964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767817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2960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038</v>
      </c>
      <c r="B70" s="200" t="str">
        <f>RIGHT(data!$C$96,4)</f>
        <v>2024</v>
      </c>
      <c r="C70" s="12" t="str">
        <f>data!BS$55</f>
        <v>8660</v>
      </c>
      <c r="D70" s="12" t="s">
        <v>1159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038</v>
      </c>
      <c r="B71" s="200" t="str">
        <f>RIGHT(data!$C$96,4)</f>
        <v>2024</v>
      </c>
      <c r="C71" s="12" t="str">
        <f>data!BT$55</f>
        <v>8670</v>
      </c>
      <c r="D71" s="12" t="s">
        <v>1159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038</v>
      </c>
      <c r="B72" s="200" t="str">
        <f>RIGHT(data!$C$96,4)</f>
        <v>2024</v>
      </c>
      <c r="C72" s="12" t="str">
        <f>data!BU$55</f>
        <v>8680</v>
      </c>
      <c r="D72" s="12" t="s">
        <v>1159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038</v>
      </c>
      <c r="B73" s="200" t="str">
        <f>RIGHT(data!$C$96,4)</f>
        <v>2024</v>
      </c>
      <c r="C73" s="12" t="str">
        <f>data!BV$55</f>
        <v>8690</v>
      </c>
      <c r="D73" s="12" t="s">
        <v>1159</v>
      </c>
      <c r="E73" s="198">
        <f>ROUND(N(data!BV59), 0)</f>
        <v>0</v>
      </c>
      <c r="F73" s="271">
        <f>ROUND(N(data!BV60), 2)</f>
        <v>8.09</v>
      </c>
      <c r="G73" s="198">
        <f>ROUND(N(data!BV61), 0)</f>
        <v>725473</v>
      </c>
      <c r="H73" s="198">
        <f>ROUND(N(data!BV62), 0)</f>
        <v>212326</v>
      </c>
      <c r="I73" s="198">
        <f>ROUND(N(data!BV63), 0)</f>
        <v>0</v>
      </c>
      <c r="J73" s="198">
        <f>ROUND(N(data!BV64), 0)</f>
        <v>5042</v>
      </c>
      <c r="K73" s="198">
        <f>ROUND(N(data!BV65), 0)</f>
        <v>0</v>
      </c>
      <c r="L73" s="198">
        <f>ROUND(N(data!BV66), 0)</f>
        <v>115646</v>
      </c>
      <c r="M73" s="198">
        <f>ROUND(N(data!BV67), 0)</f>
        <v>2359</v>
      </c>
      <c r="N73" s="198">
        <f>ROUND(N(data!BV68), 0)</f>
        <v>98</v>
      </c>
      <c r="O73" s="198">
        <f>ROUND(N(data!BV69), 0)</f>
        <v>184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184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10332</v>
      </c>
      <c r="AH73" s="198">
        <f>ROUND(N(data!BV91), 0)</f>
        <v>0</v>
      </c>
      <c r="AI73" s="198">
        <f>ROUND(N(data!BV92), 0)</f>
        <v>2133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038</v>
      </c>
      <c r="B74" s="200" t="str">
        <f>RIGHT(data!$C$96,4)</f>
        <v>2024</v>
      </c>
      <c r="C74" s="12" t="str">
        <f>data!BW$55</f>
        <v>8700</v>
      </c>
      <c r="D74" s="12" t="s">
        <v>1159</v>
      </c>
      <c r="E74" s="198">
        <f>ROUND(N(data!BW59), 0)</f>
        <v>0</v>
      </c>
      <c r="F74" s="271">
        <f>ROUND(N(data!BW60), 2)</f>
        <v>2.72</v>
      </c>
      <c r="G74" s="198">
        <f>ROUND(N(data!BW61), 0)</f>
        <v>210335</v>
      </c>
      <c r="H74" s="198">
        <f>ROUND(N(data!BW62), 0)</f>
        <v>61559</v>
      </c>
      <c r="I74" s="198">
        <f>ROUND(N(data!BW63), 0)</f>
        <v>26250</v>
      </c>
      <c r="J74" s="198">
        <f>ROUND(N(data!BW64), 0)</f>
        <v>19198</v>
      </c>
      <c r="K74" s="198">
        <f>ROUND(N(data!BW65), 0)</f>
        <v>0</v>
      </c>
      <c r="L74" s="198">
        <f>ROUND(N(data!BW66), 0)</f>
        <v>45342</v>
      </c>
      <c r="M74" s="198">
        <f>ROUND(N(data!BW67), 0)</f>
        <v>0</v>
      </c>
      <c r="N74" s="198">
        <f>ROUND(N(data!BW68), 0)</f>
        <v>0</v>
      </c>
      <c r="O74" s="198">
        <f>ROUND(N(data!BW69), 0)</f>
        <v>5191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5191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331</v>
      </c>
      <c r="AH74" s="198">
        <f>ROUND(N(data!BW91), 0)</f>
        <v>0</v>
      </c>
      <c r="AI74" s="198">
        <f>ROUND(N(data!BW92), 0)</f>
        <v>78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038</v>
      </c>
      <c r="B75" s="200" t="str">
        <f>RIGHT(data!$C$96,4)</f>
        <v>2024</v>
      </c>
      <c r="C75" s="12" t="str">
        <f>data!BX$55</f>
        <v>8710</v>
      </c>
      <c r="D75" s="12" t="s">
        <v>1159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038</v>
      </c>
      <c r="B76" s="200" t="str">
        <f>RIGHT(data!$C$96,4)</f>
        <v>2024</v>
      </c>
      <c r="C76" s="12" t="str">
        <f>data!BY$55</f>
        <v>8720</v>
      </c>
      <c r="D76" s="12" t="s">
        <v>1159</v>
      </c>
      <c r="E76" s="198">
        <f>ROUND(N(data!BY59), 0)</f>
        <v>0</v>
      </c>
      <c r="F76" s="271">
        <f>ROUND(N(data!BY60), 2)</f>
        <v>14</v>
      </c>
      <c r="G76" s="198">
        <f>ROUND(N(data!BY61), 0)</f>
        <v>1374593</v>
      </c>
      <c r="H76" s="198">
        <f>ROUND(N(data!BY62), 0)</f>
        <v>402306</v>
      </c>
      <c r="I76" s="198">
        <f>ROUND(N(data!BY63), 0)</f>
        <v>36604</v>
      </c>
      <c r="J76" s="198">
        <f>ROUND(N(data!BY64), 0)</f>
        <v>4523</v>
      </c>
      <c r="K76" s="198">
        <f>ROUND(N(data!BY65), 0)</f>
        <v>0</v>
      </c>
      <c r="L76" s="198">
        <f>ROUND(N(data!BY66), 0)</f>
        <v>146741</v>
      </c>
      <c r="M76" s="198">
        <f>ROUND(N(data!BY67), 0)</f>
        <v>3337</v>
      </c>
      <c r="N76" s="198">
        <f>ROUND(N(data!BY68), 0)</f>
        <v>2842</v>
      </c>
      <c r="O76" s="198">
        <f>ROUND(N(data!BY69), 0)</f>
        <v>2249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2249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807</v>
      </c>
      <c r="AH76" s="198">
        <f>ROUND(N(data!BY91), 0)</f>
        <v>0</v>
      </c>
      <c r="AI76" s="198">
        <f>ROUND(N(data!BY92), 0)</f>
        <v>190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038</v>
      </c>
      <c r="B77" s="200" t="str">
        <f>RIGHT(data!$C$96,4)</f>
        <v>2024</v>
      </c>
      <c r="C77" s="12" t="str">
        <f>data!BZ$55</f>
        <v>8730</v>
      </c>
      <c r="D77" s="12" t="s">
        <v>1159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038</v>
      </c>
      <c r="B78" s="200" t="str">
        <f>RIGHT(data!$C$96,4)</f>
        <v>2024</v>
      </c>
      <c r="C78" s="12" t="str">
        <f>data!CA$55</f>
        <v>8740</v>
      </c>
      <c r="D78" s="12" t="s">
        <v>1159</v>
      </c>
      <c r="E78" s="198">
        <f>ROUND(N(data!CA59), 0)</f>
        <v>0</v>
      </c>
      <c r="F78" s="271">
        <f>ROUND(N(data!CA60), 2)</f>
        <v>2.93</v>
      </c>
      <c r="G78" s="198">
        <f>ROUND(N(data!CA61), 0)</f>
        <v>416696</v>
      </c>
      <c r="H78" s="198">
        <f>ROUND(N(data!CA62), 0)</f>
        <v>121956</v>
      </c>
      <c r="I78" s="198">
        <f>ROUND(N(data!CA63), 0)</f>
        <v>0</v>
      </c>
      <c r="J78" s="198">
        <f>ROUND(N(data!CA64), 0)</f>
        <v>8842</v>
      </c>
      <c r="K78" s="198">
        <f>ROUND(N(data!CA65), 0)</f>
        <v>0</v>
      </c>
      <c r="L78" s="198">
        <f>ROUND(N(data!CA66), 0)</f>
        <v>229100</v>
      </c>
      <c r="M78" s="198">
        <f>ROUND(N(data!CA67), 0)</f>
        <v>115501</v>
      </c>
      <c r="N78" s="198">
        <f>ROUND(N(data!CA68), 0)</f>
        <v>0</v>
      </c>
      <c r="O78" s="198">
        <f>ROUND(N(data!CA69), 0)</f>
        <v>-12427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1265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-13692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5331</v>
      </c>
      <c r="AH78" s="198">
        <f>ROUND(N(data!CA91), 0)</f>
        <v>0</v>
      </c>
      <c r="AI78" s="198">
        <f>ROUND(N(data!CA92), 0)</f>
        <v>1254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038</v>
      </c>
      <c r="B79" s="200" t="str">
        <f>RIGHT(data!$C$96,4)</f>
        <v>2024</v>
      </c>
      <c r="C79" s="12" t="str">
        <f>data!CB$55</f>
        <v>8770</v>
      </c>
      <c r="D79" s="12" t="s">
        <v>1159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038</v>
      </c>
      <c r="B80" s="200" t="str">
        <f>RIGHT(data!$C$96,4)</f>
        <v>2024</v>
      </c>
      <c r="C80" s="12" t="str">
        <f>data!CC$55</f>
        <v>8790</v>
      </c>
      <c r="D80" s="12" t="s">
        <v>1159</v>
      </c>
      <c r="E80" s="198">
        <f>ROUND(N(data!CC59), 0)</f>
        <v>0</v>
      </c>
      <c r="F80" s="271">
        <f>ROUND(N(data!CC60), 2)</f>
        <v>28.67</v>
      </c>
      <c r="G80" s="198">
        <f>ROUND(N(data!CC61), 0)</f>
        <v>3181811</v>
      </c>
      <c r="H80" s="198">
        <f>ROUND(N(data!CC62), 0)</f>
        <v>931229</v>
      </c>
      <c r="I80" s="198">
        <f>ROUND(N(data!CC63), 0)</f>
        <v>575980</v>
      </c>
      <c r="J80" s="198">
        <f>ROUND(N(data!CC64), 0)</f>
        <v>60916</v>
      </c>
      <c r="K80" s="198">
        <f>ROUND(N(data!CC65), 0)</f>
        <v>0</v>
      </c>
      <c r="L80" s="198">
        <f>ROUND(N(data!CC66), 0)</f>
        <v>392169</v>
      </c>
      <c r="M80" s="198">
        <f>ROUND(N(data!CC67), 0)</f>
        <v>5810928</v>
      </c>
      <c r="N80" s="198">
        <f>ROUND(N(data!CC68), 0)</f>
        <v>23800</v>
      </c>
      <c r="O80" s="198">
        <f>ROUND(N(data!CC69), 0)</f>
        <v>4529435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-5433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4534868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170390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B40" sqref="B40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Olympic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H-038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 xml:space="preserve">939 Caroline St 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 xml:space="preserve">939 Caroline St 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Port Angeles 98362,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H02CL4jWIEbEGg2lIb1btyuDQJymOsLfMXNwLL412QMqjTlAVX0X621VMOzfpY2+AJOFMHr9zQLjhoO5IBGReQ==" saltValue="BlqZQgKdI29R5kUnBMIcNw==" spinCount="100000" sheet="1" objects="1" scenarios="1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56" sqref="I5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038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358</v>
      </c>
      <c r="C14" s="228" t="s">
        <v>358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8524428</v>
      </c>
      <c r="C15" s="228">
        <f>data!C85</f>
        <v>8340844.54</v>
      </c>
      <c r="D15" s="228">
        <f>ROUND(N('Prior Year'!C59), 0)</f>
        <v>4213</v>
      </c>
      <c r="E15" s="1">
        <f>data!C59</f>
        <v>4368</v>
      </c>
      <c r="F15" s="205">
        <f t="shared" ref="F15:F59" si="0">IF(B15=0,"",IF(D15=0,"",B15/D15))</f>
        <v>2023.3629242819843</v>
      </c>
      <c r="G15" s="205">
        <f t="shared" ref="G15:G29" si="1">IF(C15=0,"",IF(E15=0,"",C15/E15))</f>
        <v>1909.5340064102563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12339094</v>
      </c>
      <c r="C17" s="228">
        <f>data!E85</f>
        <v>12491380.542000001</v>
      </c>
      <c r="D17" s="228">
        <f>ROUND(N('Prior Year'!E59), 0)</f>
        <v>9792</v>
      </c>
      <c r="E17" s="1">
        <f>data!E59</f>
        <v>9873</v>
      </c>
      <c r="F17" s="205">
        <f t="shared" si="0"/>
        <v>1260.1198937908496</v>
      </c>
      <c r="G17" s="205">
        <f t="shared" si="1"/>
        <v>1265.2061725919175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1045908</v>
      </c>
      <c r="C22" s="228">
        <f>data!J85</f>
        <v>958191.49120000005</v>
      </c>
      <c r="D22" s="228">
        <f>ROUND(N('Prior Year'!J59), 0)</f>
        <v>698</v>
      </c>
      <c r="E22" s="1">
        <f>data!J59</f>
        <v>705</v>
      </c>
      <c r="F22" s="205">
        <f t="shared" si="0"/>
        <v>1498.43553008596</v>
      </c>
      <c r="G22" s="205">
        <f t="shared" si="1"/>
        <v>1359.1368669503547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635015</v>
      </c>
      <c r="C27" s="228">
        <f>data!O85</f>
        <v>581759.72680000006</v>
      </c>
      <c r="D27" s="228">
        <f>ROUND(N('Prior Year'!O59), 0)</f>
        <v>283</v>
      </c>
      <c r="E27" s="1">
        <f>data!O59</f>
        <v>274</v>
      </c>
      <c r="F27" s="205">
        <f t="shared" si="0"/>
        <v>2243.86925795053</v>
      </c>
      <c r="G27" s="205">
        <f t="shared" si="1"/>
        <v>2123.2106817518252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11648359</v>
      </c>
      <c r="C28" s="228">
        <f>data!P85</f>
        <v>11560985.960000001</v>
      </c>
      <c r="D28" s="228">
        <f>ROUND(N('Prior Year'!P59), 0)</f>
        <v>282743</v>
      </c>
      <c r="E28" s="1">
        <f>data!P59</f>
        <v>264770</v>
      </c>
      <c r="F28" s="205">
        <f t="shared" si="0"/>
        <v>41.197691896881622</v>
      </c>
      <c r="G28" s="205">
        <f t="shared" si="1"/>
        <v>43.664259394946562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1060552</v>
      </c>
      <c r="C29" s="228">
        <f>data!Q85</f>
        <v>1003343.89</v>
      </c>
      <c r="D29" s="228">
        <f>ROUND(N('Prior Year'!Q59), 0)</f>
        <v>153005</v>
      </c>
      <c r="E29" s="1">
        <f>data!Q59</f>
        <v>172580</v>
      </c>
      <c r="F29" s="205">
        <f t="shared" si="0"/>
        <v>6.9314858991536221</v>
      </c>
      <c r="G29" s="205">
        <f t="shared" si="1"/>
        <v>5.8137900683740877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2940378</v>
      </c>
      <c r="C30" s="228">
        <f>data!R85</f>
        <v>3049254.37</v>
      </c>
      <c r="D30" s="228">
        <f>ROUND(N('Prior Year'!R59), 0)</f>
        <v>418931</v>
      </c>
      <c r="E30" s="1">
        <f>data!R59</f>
        <v>398898</v>
      </c>
      <c r="F30" s="205">
        <f t="shared" si="0"/>
        <v>7.0187644266000841</v>
      </c>
      <c r="G30" s="205">
        <f>IFERROR(IF(C30=0,"",IF(E30=0,"",C30/E30)),"")</f>
        <v>7.6441956841097225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1374427</v>
      </c>
      <c r="C31" s="228">
        <f>data!S85</f>
        <v>1274134.43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203848</v>
      </c>
      <c r="C32" s="228">
        <f>data!T85</f>
        <v>256271.81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13748742</v>
      </c>
      <c r="C33" s="228">
        <f>data!U85</f>
        <v>13751476.109999999</v>
      </c>
      <c r="D33" s="228">
        <f>ROUND(N('Prior Year'!U59), 0)</f>
        <v>682836</v>
      </c>
      <c r="E33" s="1">
        <f>data!U59</f>
        <v>594674</v>
      </c>
      <c r="F33" s="205">
        <f t="shared" si="0"/>
        <v>20.134764423668347</v>
      </c>
      <c r="G33" s="205">
        <f t="shared" ref="G33:G69" si="4">IF(C33=0,"",IF(E33=0,"",C33/E33))</f>
        <v>23.124394390876343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4736530</v>
      </c>
      <c r="C34" s="228">
        <f>data!V85</f>
        <v>5225064.6500000004</v>
      </c>
      <c r="D34" s="228">
        <f>ROUND(N('Prior Year'!V59), 0)</f>
        <v>33437</v>
      </c>
      <c r="E34" s="1">
        <f>data!V59</f>
        <v>36332</v>
      </c>
      <c r="F34" s="205">
        <f t="shared" si="0"/>
        <v>141.6553518557287</v>
      </c>
      <c r="G34" s="205">
        <f t="shared" si="4"/>
        <v>143.81439639986789</v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1553499</v>
      </c>
      <c r="C35" s="228">
        <f>data!W85</f>
        <v>1723544.08</v>
      </c>
      <c r="D35" s="228">
        <f>ROUND(N('Prior Year'!W59), 0)</f>
        <v>6923</v>
      </c>
      <c r="E35" s="1">
        <f>data!W59</f>
        <v>7195</v>
      </c>
      <c r="F35" s="205">
        <f t="shared" si="0"/>
        <v>224.39679329770331</v>
      </c>
      <c r="G35" s="205">
        <f t="shared" si="4"/>
        <v>239.54747463516333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1680921</v>
      </c>
      <c r="C36" s="228">
        <f>data!X85</f>
        <v>2616814.9899999998</v>
      </c>
      <c r="D36" s="228">
        <f>ROUND(N('Prior Year'!X59), 0)</f>
        <v>24516</v>
      </c>
      <c r="E36" s="1">
        <f>data!X59</f>
        <v>26879</v>
      </c>
      <c r="F36" s="205">
        <f t="shared" si="0"/>
        <v>68.564243759177685</v>
      </c>
      <c r="G36" s="205">
        <f t="shared" si="4"/>
        <v>97.355369991443126</v>
      </c>
      <c r="H36" s="6">
        <f t="shared" si="5"/>
        <v>0.41991458891299449</v>
      </c>
      <c r="I36" s="228" t="s">
        <v>1381</v>
      </c>
      <c r="M36" s="7"/>
    </row>
    <row r="37" spans="1:13" x14ac:dyDescent="0.25">
      <c r="A37" s="1" t="s">
        <v>754</v>
      </c>
      <c r="B37" s="228">
        <f>ROUND(N('Prior Year'!Y85), 0)</f>
        <v>10303396</v>
      </c>
      <c r="C37" s="228">
        <f>data!Y85</f>
        <v>12977442.43</v>
      </c>
      <c r="D37" s="228">
        <f>ROUND(N('Prior Year'!Y59), 0)</f>
        <v>77035</v>
      </c>
      <c r="E37" s="1">
        <f>data!Y59</f>
        <v>81149</v>
      </c>
      <c r="F37" s="205">
        <f t="shared" si="0"/>
        <v>133.74954241578504</v>
      </c>
      <c r="G37" s="205">
        <f t="shared" si="4"/>
        <v>159.92116267606502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5774195</v>
      </c>
      <c r="C38" s="228">
        <f>data!Z85</f>
        <v>6281490.6900000004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643447</v>
      </c>
      <c r="C39" s="228">
        <f>data!AA85</f>
        <v>654290.80000000005</v>
      </c>
      <c r="D39" s="228">
        <f>ROUND(N('Prior Year'!AA59), 0)</f>
        <v>572</v>
      </c>
      <c r="E39" s="1">
        <f>data!AA59</f>
        <v>578</v>
      </c>
      <c r="F39" s="205">
        <f t="shared" si="0"/>
        <v>1124.9073426573427</v>
      </c>
      <c r="G39" s="205">
        <f t="shared" si="4"/>
        <v>1131.9910034602076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28674325</v>
      </c>
      <c r="C40" s="228">
        <f>data!AB85</f>
        <v>27186341.569999997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2269260</v>
      </c>
      <c r="C41" s="228">
        <f>data!AC85</f>
        <v>2038514.4000000001</v>
      </c>
      <c r="D41" s="228">
        <f>ROUND(N('Prior Year'!AC59), 0)</f>
        <v>14846</v>
      </c>
      <c r="E41" s="1">
        <f>data!AC59</f>
        <v>65590.900000000009</v>
      </c>
      <c r="F41" s="205">
        <f t="shared" si="0"/>
        <v>152.85329381651624</v>
      </c>
      <c r="G41" s="205">
        <f t="shared" si="4"/>
        <v>31.07922592920664</v>
      </c>
      <c r="H41" s="6">
        <f t="shared" ref="H41:H59" si="6">IF(B41 = 0, "", IF(C41 = 0, "", IF(D41 = 0, "", IF(E41 = 0, "", IF(G41 / F41 - 1 &lt; -0.25, G41 / F41 - 1, IF(G41 / F41 - 1 &gt; 0.25, G41 / F41 - 1, ""))))))</f>
        <v>-0.79667284130289096</v>
      </c>
      <c r="I41" s="228" t="s">
        <v>1381</v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3977310</v>
      </c>
      <c r="C43" s="228">
        <f>data!AE85</f>
        <v>4623124.1599999992</v>
      </c>
      <c r="D43" s="228">
        <f>ROUND(N('Prior Year'!AE59), 0)</f>
        <v>80973</v>
      </c>
      <c r="E43" s="1">
        <f>data!AE59</f>
        <v>81668</v>
      </c>
      <c r="F43" s="205">
        <f t="shared" si="0"/>
        <v>49.118965581119632</v>
      </c>
      <c r="G43" s="205">
        <f t="shared" si="4"/>
        <v>56.608759367193997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18528312</v>
      </c>
      <c r="C45" s="228">
        <f>data!AG85</f>
        <v>14984966.970000001</v>
      </c>
      <c r="D45" s="228">
        <f>ROUND(N('Prior Year'!AG59), 0)</f>
        <v>26200</v>
      </c>
      <c r="E45" s="1">
        <f>data!AG59</f>
        <v>27145</v>
      </c>
      <c r="F45" s="205">
        <f t="shared" si="0"/>
        <v>707.18748091603049</v>
      </c>
      <c r="G45" s="205">
        <f t="shared" si="4"/>
        <v>552.03414883035555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69286</v>
      </c>
      <c r="C46" s="228">
        <f>data!AH85</f>
        <v>304763.75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3505336</v>
      </c>
      <c r="C47" s="228">
        <f>data!AI85</f>
        <v>3530640.78</v>
      </c>
      <c r="D47" s="228">
        <f>ROUND(N('Prior Year'!AI59), 0)</f>
        <v>7109</v>
      </c>
      <c r="E47" s="1">
        <f>data!AI59</f>
        <v>47724</v>
      </c>
      <c r="F47" s="205">
        <f t="shared" si="0"/>
        <v>493.08425938950626</v>
      </c>
      <c r="G47" s="205">
        <f t="shared" si="4"/>
        <v>73.980403570530541</v>
      </c>
      <c r="H47" s="6">
        <f t="shared" si="6"/>
        <v>-0.84996397236016707</v>
      </c>
      <c r="I47" s="228" t="s">
        <v>1381</v>
      </c>
      <c r="M47" s="7"/>
    </row>
    <row r="48" spans="1:13" x14ac:dyDescent="0.25">
      <c r="A48" s="1" t="s">
        <v>765</v>
      </c>
      <c r="B48" s="228">
        <f>ROUND(N('Prior Year'!AJ85), 0)</f>
        <v>47401004</v>
      </c>
      <c r="C48" s="228">
        <f>data!AJ85</f>
        <v>52201109.910000004</v>
      </c>
      <c r="D48" s="228">
        <f>ROUND(N('Prior Year'!AJ59), 0)</f>
        <v>140608</v>
      </c>
      <c r="E48" s="1">
        <f>data!AJ59</f>
        <v>272782</v>
      </c>
      <c r="F48" s="205">
        <f t="shared" si="0"/>
        <v>337.11455962676376</v>
      </c>
      <c r="G48" s="205">
        <f t="shared" si="4"/>
        <v>191.36566895909556</v>
      </c>
      <c r="H48" s="6">
        <f t="shared" si="6"/>
        <v>-0.43234231956351576</v>
      </c>
      <c r="I48" s="228" t="s">
        <v>1381</v>
      </c>
      <c r="M48" s="7"/>
    </row>
    <row r="49" spans="1:13" x14ac:dyDescent="0.25">
      <c r="A49" s="1" t="s">
        <v>766</v>
      </c>
      <c r="B49" s="228">
        <f>ROUND(N('Prior Year'!AK85), 0)</f>
        <v>458051</v>
      </c>
      <c r="C49" s="228">
        <f>data!AK85</f>
        <v>614788.49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ref="I49:I78" si="7">IF(H49 = "", "", IF(ABS(H49) &gt; 25 %, "Please provide explanation for the fluctuation noted here", ""))</f>
        <v/>
      </c>
      <c r="M49" s="7"/>
    </row>
    <row r="50" spans="1:13" x14ac:dyDescent="0.25">
      <c r="A50" s="1" t="s">
        <v>767</v>
      </c>
      <c r="B50" s="228">
        <f>ROUND(N('Prior Year'!AL85), 0)</f>
        <v>587258</v>
      </c>
      <c r="C50" s="228">
        <f>data!AL85</f>
        <v>610025.94000000006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8213706</v>
      </c>
      <c r="C56" s="228">
        <f>data!AR85</f>
        <v>8935286.5600000005</v>
      </c>
      <c r="D56" s="228">
        <f>ROUND(N('Prior Year'!AR59), 0)</f>
        <v>40968</v>
      </c>
      <c r="E56" s="1">
        <f>data!AR59</f>
        <v>2916</v>
      </c>
      <c r="F56" s="205">
        <f t="shared" si="0"/>
        <v>200.49077328646749</v>
      </c>
      <c r="G56" s="205">
        <f t="shared" si="4"/>
        <v>3064.2272153635117</v>
      </c>
      <c r="H56" s="6">
        <f t="shared" si="6"/>
        <v>14.283632085079786</v>
      </c>
      <c r="I56" s="228" t="s">
        <v>1381</v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5307728</v>
      </c>
      <c r="C60" s="228">
        <f>data!AV85</f>
        <v>6219888.8400000008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138941</v>
      </c>
      <c r="C62" s="228">
        <f>data!AX85</f>
        <v>155866.59000000003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3472775</v>
      </c>
      <c r="C63" s="228">
        <f>data!AY85</f>
        <v>3649137.7600000002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369833</v>
      </c>
      <c r="C64" s="228">
        <f>data!AZ85</f>
        <v>257494.75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646163</v>
      </c>
      <c r="C65" s="228">
        <f>data!BA85</f>
        <v>705738.76000000013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2865862</v>
      </c>
      <c r="C66" s="228">
        <f>data!BB85</f>
        <v>3204042.9500000007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4137678</v>
      </c>
      <c r="C68" s="228">
        <f>data!BD85</f>
        <v>4327366.17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5227352</v>
      </c>
      <c r="C69" s="228">
        <f>data!BE85</f>
        <v>5530187.8899999987</v>
      </c>
      <c r="D69" s="228">
        <f>ROUND(N('Prior Year'!BE59), 0)</f>
        <v>440215</v>
      </c>
      <c r="E69" s="1">
        <f>data!BE59</f>
        <v>455377</v>
      </c>
      <c r="F69" s="205">
        <f>IF(B69=0,"",IF(D69=0,"",B69/D69))</f>
        <v>11.874543120974979</v>
      </c>
      <c r="G69" s="205">
        <f t="shared" si="4"/>
        <v>12.144196764439132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3568153</v>
      </c>
      <c r="C70" s="228">
        <f>data!BF85</f>
        <v>3602281.83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10232141</v>
      </c>
      <c r="C72" s="228">
        <f>data!BH85</f>
        <v>10715612.639999999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1735477</v>
      </c>
      <c r="C73" s="228">
        <f>data!BI85</f>
        <v>1692988.7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2431271</v>
      </c>
      <c r="C74" s="228">
        <f>data!BJ85</f>
        <v>2613323.9799999995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3726575</v>
      </c>
      <c r="C75" s="228">
        <f>data!BK85</f>
        <v>4091016.0300000003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4167573</v>
      </c>
      <c r="C76" s="228">
        <f>data!BL85</f>
        <v>4055379.35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2234121</v>
      </c>
      <c r="C78" s="228">
        <f>data!BN85</f>
        <v>3821981.6300000004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564935</v>
      </c>
      <c r="C79" s="228">
        <f>data!BO85</f>
        <v>553826.18999999994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827583</v>
      </c>
      <c r="C80" s="228">
        <f>data!BP85</f>
        <v>822058.83000000007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3038716</v>
      </c>
      <c r="C82" s="228">
        <f>data!BR85</f>
        <v>3307613.7900000005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0</v>
      </c>
      <c r="C83" s="228">
        <f>data!BS85</f>
        <v>0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0</v>
      </c>
      <c r="C84" s="228">
        <f>data!BT85</f>
        <v>0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948593</v>
      </c>
      <c r="C86" s="228">
        <f>data!BV85</f>
        <v>1061126.3400000001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320376</v>
      </c>
      <c r="C87" s="228">
        <f>data!BW85</f>
        <v>367874.47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2218231</v>
      </c>
      <c r="C89" s="228">
        <f>data!BY85</f>
        <v>1973195.5799999998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0</v>
      </c>
      <c r="C90" s="228">
        <f>data!BZ85</f>
        <v>0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754226</v>
      </c>
      <c r="C91" s="228">
        <f>data!CA85</f>
        <v>879667.88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10349296</v>
      </c>
      <c r="C93" s="228">
        <f>data!CC85</f>
        <v>15506267.08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BAgRUMUAxkECLkqqCBLzV76gLrpszbh3haWPsPT7MaNnbE4Sna0G4JSLD87FXTTUWpMI4SJKm6ZR2mdwI+2Rqw==" saltValue="G2eoVa0YMETTakFu2HA0b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3" workbookViewId="0">
      <selection activeCell="I29" sqref="I29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2900471.51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267" t="s">
        <v>1369</v>
      </c>
      <c r="B15" s="267"/>
      <c r="C15" s="267"/>
      <c r="D15" s="267">
        <v>-1622407.7</v>
      </c>
    </row>
    <row r="16" spans="1:4" ht="15.75" x14ac:dyDescent="0.25">
      <c r="A16" s="267" t="s">
        <v>1370</v>
      </c>
      <c r="B16" s="267"/>
      <c r="C16" s="267"/>
      <c r="D16" s="267">
        <v>-510086.44</v>
      </c>
    </row>
    <row r="17" spans="1:4" ht="15.75" x14ac:dyDescent="0.25">
      <c r="A17" s="267" t="s">
        <v>1371</v>
      </c>
      <c r="B17" s="267"/>
      <c r="C17" s="267"/>
      <c r="D17" s="267">
        <v>-381349.93</v>
      </c>
    </row>
    <row r="18" spans="1:4" ht="15.75" x14ac:dyDescent="0.25">
      <c r="A18" s="267" t="s">
        <v>1372</v>
      </c>
      <c r="B18" s="267"/>
      <c r="C18" s="267"/>
      <c r="D18" s="267">
        <v>-185984.06</v>
      </c>
    </row>
    <row r="19" spans="1:4" ht="15.75" x14ac:dyDescent="0.25">
      <c r="A19" s="267" t="s">
        <v>1373</v>
      </c>
      <c r="B19" s="267"/>
      <c r="C19" s="267"/>
      <c r="D19" s="267">
        <v>-136632.03</v>
      </c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2630241.73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267" t="s">
        <v>1374</v>
      </c>
      <c r="B29" s="267"/>
      <c r="C29" s="267"/>
      <c r="D29" s="267">
        <v>403938.01999999996</v>
      </c>
    </row>
    <row r="30" spans="1:4" ht="15.75" x14ac:dyDescent="0.25">
      <c r="A30" s="267" t="s">
        <v>1375</v>
      </c>
      <c r="B30" s="267"/>
      <c r="C30" s="267"/>
      <c r="D30" s="267">
        <v>315936.70999999996</v>
      </c>
    </row>
    <row r="31" spans="1:4" ht="15.75" x14ac:dyDescent="0.25">
      <c r="A31" s="267" t="s">
        <v>1376</v>
      </c>
      <c r="B31" s="267"/>
      <c r="C31" s="267"/>
      <c r="D31" s="267">
        <v>320068.19</v>
      </c>
    </row>
    <row r="32" spans="1:4" ht="15.75" x14ac:dyDescent="0.25">
      <c r="A32" s="267" t="s">
        <v>1377</v>
      </c>
      <c r="B32" s="267"/>
      <c r="C32" s="267"/>
      <c r="D32" s="267">
        <v>257923.08999999997</v>
      </c>
    </row>
    <row r="33" spans="1:4" ht="15.75" x14ac:dyDescent="0.25">
      <c r="A33" s="267" t="s">
        <v>1378</v>
      </c>
      <c r="B33" s="267"/>
      <c r="C33" s="267"/>
      <c r="D33" s="267">
        <v>171180.52</v>
      </c>
    </row>
    <row r="34" spans="1:4" ht="15.75" x14ac:dyDescent="0.25">
      <c r="A34" s="1" t="s">
        <v>1380</v>
      </c>
      <c r="B34" s="267"/>
      <c r="C34" s="267"/>
      <c r="D34" s="267">
        <v>312036.52</v>
      </c>
    </row>
    <row r="35" spans="1:4" ht="15.75" x14ac:dyDescent="0.25">
      <c r="A35" s="267" t="s">
        <v>1379</v>
      </c>
      <c r="B35" s="267"/>
      <c r="C35" s="267"/>
      <c r="D35" s="267">
        <v>216265.11</v>
      </c>
    </row>
    <row r="36" spans="1:4" ht="15.75" x14ac:dyDescent="0.25">
      <c r="A36" s="267"/>
      <c r="B36" s="267"/>
      <c r="C36" s="267"/>
      <c r="D36" s="267"/>
    </row>
  </sheetData>
  <sheetProtection algorithmName="SHA-512" hashValue="MeI7cQQO6cEvODQyXlaGLvM6Wg2lup19eofHR6HrvfoyL1HsKNZBosExSGT4AV/g8f66CxRYrTm5kO645rVCvA==" saltValue="PP++DI5dU089GElRfjPou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H-38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Olympic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Clallam County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Darryl Wolfe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Lorraine Cannon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Ann Marie Henninger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3604177000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3604177445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320</v>
      </c>
      <c r="B15" s="74"/>
      <c r="C15" s="75" t="s">
        <v>322</v>
      </c>
      <c r="D15" s="74"/>
      <c r="E15" s="75" t="s">
        <v>324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325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406</v>
      </c>
      <c r="E17" s="229" t="str">
        <f>IF(data!C121&gt;0," X","")</f>
        <v/>
      </c>
      <c r="F17" s="81" t="s">
        <v>326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327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330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3795</v>
      </c>
      <c r="G23" s="67">
        <f>data!D127</f>
        <v>14241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334</v>
      </c>
      <c r="C26" s="64"/>
      <c r="D26" s="64"/>
      <c r="E26" s="64"/>
      <c r="F26" s="63">
        <f>data!C130</f>
        <v>380</v>
      </c>
      <c r="G26" s="67">
        <f>data!D130</f>
        <v>705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336</v>
      </c>
      <c r="C30" s="67"/>
      <c r="D30" s="67">
        <f>data!C132</f>
        <v>10</v>
      </c>
      <c r="E30" s="64" t="s">
        <v>342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9</v>
      </c>
      <c r="E31" s="64" t="s">
        <v>343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39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9</v>
      </c>
      <c r="E34" s="64" t="s">
        <v>345</v>
      </c>
      <c r="F34" s="67"/>
      <c r="G34" s="67">
        <f>data!E143</f>
        <v>67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346</v>
      </c>
      <c r="F36" s="67"/>
      <c r="G36" s="67">
        <f>data!C144</f>
        <v>126</v>
      </c>
    </row>
    <row r="37" spans="1:7" ht="20.100000000000001" customHeight="1" x14ac:dyDescent="0.25">
      <c r="A37" s="63"/>
      <c r="E37" s="64" t="s">
        <v>347</v>
      </c>
      <c r="F37" s="67"/>
      <c r="G37" s="67">
        <f>data!C145</f>
        <v>11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342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B7" sqref="B7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Olympic Medical Center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357</v>
      </c>
      <c r="F5" s="74"/>
      <c r="G5" s="74"/>
    </row>
    <row r="6" spans="1:7" ht="20.100000000000001" customHeight="1" x14ac:dyDescent="0.25">
      <c r="A6" s="126" t="s">
        <v>854</v>
      </c>
      <c r="B6" s="79" t="s">
        <v>330</v>
      </c>
      <c r="C6" s="79" t="s">
        <v>855</v>
      </c>
      <c r="D6" s="79" t="s">
        <v>353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351</v>
      </c>
      <c r="B7" s="127">
        <f>data!B154</f>
        <v>2457</v>
      </c>
      <c r="C7" s="127">
        <f>data!B155</f>
        <v>10433</v>
      </c>
      <c r="D7" s="127">
        <f>data!B156</f>
        <v>298712.48</v>
      </c>
      <c r="E7" s="127">
        <f>data!B157</f>
        <v>84831774.670000002</v>
      </c>
      <c r="F7" s="127">
        <f>data!B158</f>
        <v>255357375.43000001</v>
      </c>
      <c r="G7" s="127">
        <f>data!B157+data!B158</f>
        <v>340189150.10000002</v>
      </c>
    </row>
    <row r="8" spans="1:7" ht="20.100000000000001" customHeight="1" x14ac:dyDescent="0.25">
      <c r="A8" s="63" t="s">
        <v>352</v>
      </c>
      <c r="B8" s="127">
        <f>data!C154</f>
        <v>611</v>
      </c>
      <c r="C8" s="127">
        <f>data!C155</f>
        <v>1695</v>
      </c>
      <c r="D8" s="127">
        <f>data!C156</f>
        <v>65668.639999999999</v>
      </c>
      <c r="E8" s="127">
        <f>data!C157</f>
        <v>18059364.460000001</v>
      </c>
      <c r="F8" s="127">
        <f>data!C158</f>
        <v>56137503.149999999</v>
      </c>
      <c r="G8" s="127">
        <f>data!C157+data!C158</f>
        <v>74196867.609999999</v>
      </c>
    </row>
    <row r="9" spans="1:7" ht="20.100000000000001" customHeight="1" x14ac:dyDescent="0.25">
      <c r="A9" s="63" t="s">
        <v>856</v>
      </c>
      <c r="B9" s="127">
        <f>data!D154</f>
        <v>727</v>
      </c>
      <c r="C9" s="127">
        <f>data!D155</f>
        <v>2113</v>
      </c>
      <c r="D9" s="127">
        <f>data!D156</f>
        <v>142417.88</v>
      </c>
      <c r="E9" s="127">
        <f>data!D157</f>
        <v>20771668.66</v>
      </c>
      <c r="F9" s="127">
        <f>data!D158</f>
        <v>121747360.09</v>
      </c>
      <c r="G9" s="127">
        <f>data!D157+data!D158</f>
        <v>142519028.75</v>
      </c>
    </row>
    <row r="10" spans="1:7" ht="20.100000000000001" customHeight="1" x14ac:dyDescent="0.25">
      <c r="A10" s="78" t="s">
        <v>229</v>
      </c>
      <c r="B10" s="127">
        <f>data!E154</f>
        <v>3795</v>
      </c>
      <c r="C10" s="127">
        <f>data!E155</f>
        <v>14241</v>
      </c>
      <c r="D10" s="127">
        <f>data!E156</f>
        <v>506799</v>
      </c>
      <c r="E10" s="127">
        <f>data!E157</f>
        <v>123662807.78999999</v>
      </c>
      <c r="F10" s="127">
        <f>data!E158</f>
        <v>433242238.66999996</v>
      </c>
      <c r="G10" s="127">
        <f>E10+F10</f>
        <v>556905046.45999992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357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330</v>
      </c>
      <c r="C15" s="79" t="s">
        <v>855</v>
      </c>
      <c r="D15" s="79" t="s">
        <v>353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351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352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357</v>
      </c>
      <c r="F23" s="74"/>
      <c r="G23" s="74"/>
    </row>
    <row r="24" spans="1:7" ht="20.100000000000001" customHeight="1" x14ac:dyDescent="0.25">
      <c r="A24" s="126" t="s">
        <v>854</v>
      </c>
      <c r="B24" s="79" t="s">
        <v>330</v>
      </c>
      <c r="C24" s="79" t="s">
        <v>855</v>
      </c>
      <c r="D24" s="79" t="s">
        <v>353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351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352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>
      <selection activeCell="E17" sqref="E17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360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Olympic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361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9386124.2300000023</v>
      </c>
    </row>
    <row r="7" spans="1:3" ht="20.100000000000001" customHeight="1" x14ac:dyDescent="0.25">
      <c r="A7" s="144">
        <v>3</v>
      </c>
      <c r="B7" s="83" t="s">
        <v>363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364</v>
      </c>
      <c r="C8" s="63">
        <f>data!C183</f>
        <v>1679602.66</v>
      </c>
    </row>
    <row r="9" spans="1:3" ht="20.100000000000001" customHeight="1" x14ac:dyDescent="0.25">
      <c r="A9" s="144">
        <v>5</v>
      </c>
      <c r="B9" s="64" t="s">
        <v>365</v>
      </c>
      <c r="C9" s="63">
        <f>data!C184</f>
        <v>20494960.40000001</v>
      </c>
    </row>
    <row r="10" spans="1:3" ht="20.100000000000001" customHeight="1" x14ac:dyDescent="0.25">
      <c r="A10" s="144">
        <v>6</v>
      </c>
      <c r="B10" s="64" t="s">
        <v>366</v>
      </c>
      <c r="C10" s="63">
        <f>data!C185</f>
        <v>59016.159999999989</v>
      </c>
    </row>
    <row r="11" spans="1:3" ht="20.100000000000001" customHeight="1" x14ac:dyDescent="0.25">
      <c r="A11" s="144">
        <v>7</v>
      </c>
      <c r="B11" s="64" t="s">
        <v>367</v>
      </c>
      <c r="C11" s="63">
        <f>data!C186</f>
        <v>5480220.870000001</v>
      </c>
    </row>
    <row r="12" spans="1:3" ht="20.100000000000001" customHeight="1" x14ac:dyDescent="0.25">
      <c r="A12" s="144">
        <v>8</v>
      </c>
      <c r="B12" s="64" t="s">
        <v>368</v>
      </c>
      <c r="C12" s="63">
        <f>data!C187</f>
        <v>241078.04999999996</v>
      </c>
    </row>
    <row r="13" spans="1:3" ht="20.100000000000001" customHeight="1" x14ac:dyDescent="0.25">
      <c r="A13" s="144">
        <v>9</v>
      </c>
      <c r="B13" s="64" t="s">
        <v>368</v>
      </c>
      <c r="C13" s="63">
        <f>data!C188</f>
        <v>274519.12999999995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37615521.500000015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369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23526.5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31100.37999999999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54626.87999999999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372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3227185.32</v>
      </c>
    </row>
    <row r="26" spans="1:3" ht="20.100000000000001" customHeight="1" x14ac:dyDescent="0.25">
      <c r="A26" s="63">
        <v>18</v>
      </c>
      <c r="B26" s="64" t="s">
        <v>374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3227185.32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376</v>
      </c>
      <c r="C31" s="63">
        <f>data!C199</f>
        <v>59394.21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1694136.8800000004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1753531.0900000003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378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380</v>
      </c>
      <c r="C39" s="63">
        <f>data!C205</f>
        <v>2071729.14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2071729.14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381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Olympic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382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384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387</v>
      </c>
      <c r="C7" s="67">
        <f>data!B211</f>
        <v>11769660.189999999</v>
      </c>
      <c r="D7" s="67">
        <f>data!C211</f>
        <v>0</v>
      </c>
      <c r="E7" s="67">
        <f>data!D211</f>
        <v>0</v>
      </c>
      <c r="F7" s="67">
        <f>data!E211</f>
        <v>11769660.189999999</v>
      </c>
    </row>
    <row r="8" spans="1:6" ht="20.100000000000001" customHeight="1" x14ac:dyDescent="0.25">
      <c r="A8" s="63">
        <v>2</v>
      </c>
      <c r="B8" s="67" t="s">
        <v>388</v>
      </c>
      <c r="C8" s="67">
        <f>data!B212</f>
        <v>9579559.4900000002</v>
      </c>
      <c r="D8" s="67">
        <f>data!C212</f>
        <v>0</v>
      </c>
      <c r="E8" s="67">
        <f>data!D212</f>
        <v>0</v>
      </c>
      <c r="F8" s="67">
        <f>data!E212</f>
        <v>9579559.4900000002</v>
      </c>
    </row>
    <row r="9" spans="1:6" ht="20.100000000000001" customHeight="1" x14ac:dyDescent="0.25">
      <c r="A9" s="63">
        <v>3</v>
      </c>
      <c r="B9" s="67" t="s">
        <v>389</v>
      </c>
      <c r="C9" s="67">
        <f>data!B213</f>
        <v>134044312.77000001</v>
      </c>
      <c r="D9" s="67">
        <f>data!C213</f>
        <v>1206685.5099999998</v>
      </c>
      <c r="E9" s="67">
        <f>data!D213</f>
        <v>0</v>
      </c>
      <c r="F9" s="67">
        <f>data!E213</f>
        <v>135250998.28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36827287.25</v>
      </c>
      <c r="D11" s="67">
        <f>data!C215</f>
        <v>71518.73</v>
      </c>
      <c r="E11" s="67">
        <f>data!D215</f>
        <v>0</v>
      </c>
      <c r="F11" s="67">
        <f>data!E215</f>
        <v>36898805.979999997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71367078.670000002</v>
      </c>
      <c r="D12" s="67">
        <f>data!C216</f>
        <v>7383803.8499999996</v>
      </c>
      <c r="E12" s="67">
        <f>data!D216</f>
        <v>1112514.1499999999</v>
      </c>
      <c r="F12" s="67">
        <f>data!E216</f>
        <v>77638368.36999999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2522726.4900000002</v>
      </c>
      <c r="D13" s="67">
        <f>data!C217</f>
        <v>3249.86</v>
      </c>
      <c r="E13" s="67">
        <f>data!D217</f>
        <v>0</v>
      </c>
      <c r="F13" s="67">
        <f>data!E217</f>
        <v>2525976.35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362736.46</v>
      </c>
      <c r="D14" s="67">
        <f>data!C218</f>
        <v>0</v>
      </c>
      <c r="E14" s="67">
        <f>data!D218</f>
        <v>0</v>
      </c>
      <c r="F14" s="67">
        <f>data!E218</f>
        <v>362736.46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8133053.46</v>
      </c>
      <c r="D15" s="67">
        <f>data!C219</f>
        <v>1898647.8</v>
      </c>
      <c r="E15" s="67" t="str">
        <f>data!D219</f>
        <v xml:space="preserve"> </v>
      </c>
      <c r="F15" s="67">
        <f>data!E219</f>
        <v>10031701.26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274606414.78000003</v>
      </c>
      <c r="D16" s="67">
        <f>data!C220</f>
        <v>10563905.75</v>
      </c>
      <c r="E16" s="67">
        <f>data!D220</f>
        <v>1112514.1499999999</v>
      </c>
      <c r="F16" s="67">
        <f>data!E220</f>
        <v>284057806.38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387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388</v>
      </c>
      <c r="C24" s="67">
        <f>data!B225</f>
        <v>5816303.1100000003</v>
      </c>
      <c r="D24" s="67">
        <f>data!C225</f>
        <v>506057.24</v>
      </c>
      <c r="E24" s="67">
        <f>data!D225</f>
        <v>0</v>
      </c>
      <c r="F24" s="67">
        <f>data!E225</f>
        <v>6322360.3500000006</v>
      </c>
    </row>
    <row r="25" spans="1:6" ht="20.100000000000001" customHeight="1" x14ac:dyDescent="0.25">
      <c r="A25" s="63">
        <v>13</v>
      </c>
      <c r="B25" s="67" t="s">
        <v>389</v>
      </c>
      <c r="C25" s="67">
        <f>data!B226</f>
        <v>70896349.629999995</v>
      </c>
      <c r="D25" s="67">
        <f>data!C226</f>
        <v>4115152</v>
      </c>
      <c r="E25" s="67">
        <f>data!D226</f>
        <v>0</v>
      </c>
      <c r="F25" s="67">
        <f>data!E226</f>
        <v>75011501.629999995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25307379.260000002</v>
      </c>
      <c r="D27" s="67">
        <f>data!C228</f>
        <v>1243023.18</v>
      </c>
      <c r="E27" s="67">
        <f>data!D228</f>
        <v>0</v>
      </c>
      <c r="F27" s="67">
        <f>data!E228</f>
        <v>26550402.440000001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51547302.539999999</v>
      </c>
      <c r="D28" s="67">
        <f>data!C229</f>
        <v>4818012.76</v>
      </c>
      <c r="E28" s="67">
        <f>data!D229</f>
        <v>1111631.18</v>
      </c>
      <c r="F28" s="67">
        <f>data!E229</f>
        <v>55253684.119999997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2112349.4700000002</v>
      </c>
      <c r="D29" s="67">
        <f>data!C230</f>
        <v>167122.23999999999</v>
      </c>
      <c r="E29" s="67">
        <f>data!D230</f>
        <v>0</v>
      </c>
      <c r="F29" s="67">
        <f>data!E230</f>
        <v>2279471.71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307367.44</v>
      </c>
      <c r="D30" s="67">
        <f>data!C231</f>
        <v>31930.39</v>
      </c>
      <c r="E30" s="67">
        <f>data!D231</f>
        <v>0</v>
      </c>
      <c r="F30" s="67">
        <f>data!E231</f>
        <v>339297.83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155987051.44999999</v>
      </c>
      <c r="D32" s="67">
        <f>data!C233</f>
        <v>10881297.810000001</v>
      </c>
      <c r="E32" s="67">
        <f>data!D233</f>
        <v>1111631.18</v>
      </c>
      <c r="F32" s="67">
        <f>data!E233</f>
        <v>165756718.08000001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91" zoomScaleNormal="100" workbookViewId="0">
      <selection activeCell="C84" sqref="C84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Olympic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3882019.93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44563.19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63736334.159999996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30016172.34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1141757.95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2008432.4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5761939.1399999997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46558874.429999992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17396539.41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17396539.41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387</v>
      </c>
      <c r="C25" s="176">
        <f>data!C283</f>
        <v>11769660.189999999</v>
      </c>
    </row>
    <row r="26" spans="1:3" ht="20.100000000000001" customHeight="1" x14ac:dyDescent="0.25">
      <c r="A26" s="174">
        <v>22</v>
      </c>
      <c r="B26" s="176" t="s">
        <v>388</v>
      </c>
      <c r="C26" s="176">
        <f>data!C284</f>
        <v>9579559.4900000002</v>
      </c>
    </row>
    <row r="27" spans="1:3" ht="20.100000000000001" customHeight="1" x14ac:dyDescent="0.25">
      <c r="A27" s="174">
        <v>23</v>
      </c>
      <c r="B27" s="176" t="s">
        <v>389</v>
      </c>
      <c r="C27" s="176">
        <f>data!C285</f>
        <v>135613734.74000001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36898805.979999997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80164344.719999999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10031701.26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165756717.97999999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118301088.40000001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6334202.5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6334202.5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188590704.74000001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Olympic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28731960.800000001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10486447.390000001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327132.17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-30201.18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2816061.89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2252026.11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44583427.18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44278782.560000002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3318315.03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47597097.590000004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2252026.11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45345071.480000004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98662206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98662206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188590704.74000001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Olympic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123662807.79000001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433242238.67000002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556905046.46000004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6176585.3399999999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290037362.04000008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3888315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526809.44999999995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300629071.83000004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256275974.63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955</v>
      </c>
      <c r="B125" s="192" t="s">
        <v>501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502</v>
      </c>
      <c r="C126" s="191">
        <f>data!C371</f>
        <v>5059.49</v>
      </c>
    </row>
    <row r="127" spans="1:3" ht="20.100000000000001" customHeight="1" x14ac:dyDescent="0.25">
      <c r="A127" s="195" t="s">
        <v>957</v>
      </c>
      <c r="B127" s="192" t="s">
        <v>503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505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506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508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509</v>
      </c>
      <c r="C133" s="191">
        <f>data!C378</f>
        <v>135013.56</v>
      </c>
    </row>
    <row r="134" spans="1:3" ht="20.100000000000001" customHeight="1" x14ac:dyDescent="0.25">
      <c r="A134" s="195" t="s">
        <v>964</v>
      </c>
      <c r="B134" s="192" t="s">
        <v>510</v>
      </c>
      <c r="C134" s="191">
        <f>data!C379</f>
        <v>1124827.3999999999</v>
      </c>
    </row>
    <row r="135" spans="1:3" ht="20.100000000000001" customHeight="1" x14ac:dyDescent="0.25">
      <c r="A135" s="195" t="s">
        <v>965</v>
      </c>
      <c r="B135" s="192" t="s">
        <v>511</v>
      </c>
      <c r="C135" s="191">
        <f>data!C380</f>
        <v>2900471.51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9308351.2800000012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265584325.91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128524257.94000003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37615521.500000015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18211301.109999999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42949563.019999988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2688529.84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16825298.899999999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14841875.780000001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54626.87999999999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3227185.32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1694136.8800000004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688252.69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5963194.4899999984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601011.45000000007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374782.82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2630241.73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276889780.35000002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-11305454.440000027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967770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-10337684.440000027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-10337684.440000027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165B2B114FE4C8B1366DF31903CA0" ma:contentTypeVersion="17" ma:contentTypeDescription="Create a new document." ma:contentTypeScope="" ma:versionID="aebf46079a39d3ce961d7fc5f99df7e2">
  <xsd:schema xmlns:xsd="http://www.w3.org/2001/XMLSchema" xmlns:xs="http://www.w3.org/2001/XMLSchema" xmlns:p="http://schemas.microsoft.com/office/2006/metadata/properties" xmlns:ns1="http://schemas.microsoft.com/sharepoint/v3" xmlns:ns2="e56ee86f-2229-4188-b102-621660d69d0e" xmlns:ns3="0f6f10cb-5bc0-42d5-b11f-23c8f90a7697" targetNamespace="http://schemas.microsoft.com/office/2006/metadata/properties" ma:root="true" ma:fieldsID="a5eceea63ab6e46b7d7bc3e85eb9bc68" ns1:_="" ns2:_="" ns3:_="">
    <xsd:import namespace="http://schemas.microsoft.com/sharepoint/v3"/>
    <xsd:import namespace="e56ee86f-2229-4188-b102-621660d69d0e"/>
    <xsd:import namespace="0f6f10cb-5bc0-42d5-b11f-23c8f90a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ee86f-2229-4188-b102-621660d69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e15161-1080-4a71-be8e-f7ef9b243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f10cb-5bc0-42d5-b11f-23c8f90a76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c4ba7e-7e51-4984-9f14-7efebcadcdc6}" ma:internalName="TaxCatchAll" ma:showField="CatchAllData" ma:web="0f6f10cb-5bc0-42d5-b11f-23c8f90a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6ee86f-2229-4188-b102-621660d69d0e">
      <Terms xmlns="http://schemas.microsoft.com/office/infopath/2007/PartnerControls"/>
    </lcf76f155ced4ddcb4097134ff3c332f>
    <_ip_UnifiedCompliancePolicyProperties xmlns="http://schemas.microsoft.com/sharepoint/v3" xsi:nil="true"/>
    <TaxCatchAll xmlns="0f6f10cb-5bc0-42d5-b11f-23c8f90a7697" xsi:nil="true"/>
  </documentManagement>
</p:properties>
</file>

<file path=customXml/itemProps1.xml><?xml version="1.0" encoding="utf-8"?>
<ds:datastoreItem xmlns:ds="http://schemas.openxmlformats.org/officeDocument/2006/customXml" ds:itemID="{B323C500-87C3-4FA1-A02A-2A2A24DEF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6ee86f-2229-4188-b102-621660d69d0e"/>
    <ds:schemaRef ds:uri="0f6f10cb-5bc0-42d5-b11f-23c8f90a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505C89-A84E-4A12-89DE-3F6A6B867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4D91D-ED37-43BB-B9DA-1C9AABD222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6ee86f-2229-4188-b102-621660d69d0e"/>
    <ds:schemaRef ds:uri="0f6f10cb-5bc0-42d5-b11f-23c8f90a7697"/>
  </ds:schemaRefs>
</ds:datastoreItem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FS</vt:lpstr>
      <vt:lpstr>SS8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2025-06-12T17:21:09Z</cp:lastPrinted>
  <dcterms:created xsi:type="dcterms:W3CDTF">1999-06-02T22:01:56Z</dcterms:created>
  <dcterms:modified xsi:type="dcterms:W3CDTF">2025-07-29T20:33:07Z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ContentTypeId">
    <vt:lpwstr>0x010100660165B2B114FE4C8B1366DF31903CA0</vt:lpwstr>
  </property>
  <property fmtid="{D5CDD505-2E9C-101B-9397-08002B2CF9AE}" pid="14" name="MediaServiceImageTags">
    <vt:lpwstr/>
  </property>
</Properties>
</file>