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07CE381C-E980-4B10-B753-8A327F8D1F94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408" i="24"/>
  <c r="C363" i="24"/>
  <c r="C370" i="24"/>
  <c r="C315" i="24"/>
  <c r="C219" i="24"/>
  <c r="C290" i="24"/>
  <c r="C292" i="24"/>
  <c r="C268" i="24"/>
  <c r="C240" i="24"/>
  <c r="C184" i="24"/>
  <c r="C186" i="24"/>
  <c r="C158" i="24"/>
  <c r="D155" i="24"/>
  <c r="D15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I370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6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0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F58" i="15"/>
  <c r="E58" i="15"/>
  <c r="D58" i="15"/>
  <c r="B58" i="15"/>
  <c r="H58" i="15" s="1"/>
  <c r="I58" i="15" s="1"/>
  <c r="E57" i="15"/>
  <c r="D57" i="15"/>
  <c r="B57" i="15"/>
  <c r="H57" i="15" s="1"/>
  <c r="I57" i="15" s="1"/>
  <c r="F56" i="15"/>
  <c r="E56" i="15"/>
  <c r="D56" i="15"/>
  <c r="B56" i="15"/>
  <c r="H56" i="15" s="1"/>
  <c r="I56" i="15" s="1"/>
  <c r="F55" i="15"/>
  <c r="E55" i="15"/>
  <c r="D55" i="15"/>
  <c r="B55" i="15"/>
  <c r="H55" i="15" s="1"/>
  <c r="I55" i="15" s="1"/>
  <c r="F54" i="15"/>
  <c r="E54" i="15"/>
  <c r="D54" i="15"/>
  <c r="B54" i="15"/>
  <c r="H54" i="15" s="1"/>
  <c r="I54" i="15" s="1"/>
  <c r="F53" i="15"/>
  <c r="E53" i="15"/>
  <c r="D53" i="15"/>
  <c r="B53" i="15"/>
  <c r="H53" i="15" s="1"/>
  <c r="I53" i="15" s="1"/>
  <c r="H52" i="15"/>
  <c r="I52" i="15" s="1"/>
  <c r="F52" i="15"/>
  <c r="E52" i="15"/>
  <c r="D52" i="15"/>
  <c r="B52" i="15"/>
  <c r="E51" i="15"/>
  <c r="D51" i="15"/>
  <c r="B51" i="15"/>
  <c r="H50" i="15"/>
  <c r="I50" i="15" s="1"/>
  <c r="F50" i="15"/>
  <c r="E50" i="15"/>
  <c r="D50" i="15"/>
  <c r="B50" i="15"/>
  <c r="E49" i="15"/>
  <c r="D49" i="15"/>
  <c r="B49" i="15"/>
  <c r="F48" i="15"/>
  <c r="E48" i="15"/>
  <c r="D48" i="15"/>
  <c r="B48" i="15"/>
  <c r="H47" i="15"/>
  <c r="I47" i="15" s="1"/>
  <c r="E47" i="15"/>
  <c r="D47" i="15"/>
  <c r="B47" i="15"/>
  <c r="F47" i="15" s="1"/>
  <c r="E46" i="15"/>
  <c r="D46" i="15"/>
  <c r="B46" i="15"/>
  <c r="E45" i="15"/>
  <c r="D45" i="15"/>
  <c r="B45" i="15"/>
  <c r="E44" i="15"/>
  <c r="D44" i="15"/>
  <c r="B44" i="15"/>
  <c r="F44" i="15" s="1"/>
  <c r="E43" i="15"/>
  <c r="D43" i="15"/>
  <c r="B43" i="15"/>
  <c r="E42" i="15"/>
  <c r="D42" i="15"/>
  <c r="B42" i="15"/>
  <c r="H42" i="15" s="1"/>
  <c r="I42" i="15" s="1"/>
  <c r="F41" i="15"/>
  <c r="E41" i="15"/>
  <c r="D41" i="15"/>
  <c r="B41" i="15"/>
  <c r="I40" i="15"/>
  <c r="B40" i="15"/>
  <c r="E39" i="15"/>
  <c r="D39" i="15"/>
  <c r="B39" i="15"/>
  <c r="F38" i="15"/>
  <c r="E38" i="15"/>
  <c r="D38" i="15"/>
  <c r="B38" i="15"/>
  <c r="H38" i="15" s="1"/>
  <c r="I38" i="15" s="1"/>
  <c r="E37" i="15"/>
  <c r="D37" i="15"/>
  <c r="F37" i="15" s="1"/>
  <c r="B37" i="15"/>
  <c r="F36" i="15"/>
  <c r="E36" i="15"/>
  <c r="D36" i="15"/>
  <c r="B36" i="15"/>
  <c r="H36" i="15" s="1"/>
  <c r="I36" i="15" s="1"/>
  <c r="E35" i="15"/>
  <c r="D35" i="15"/>
  <c r="B35" i="15"/>
  <c r="F35" i="15" s="1"/>
  <c r="H34" i="15"/>
  <c r="I34" i="15" s="1"/>
  <c r="F34" i="15"/>
  <c r="E34" i="15"/>
  <c r="D34" i="15"/>
  <c r="B34" i="15"/>
  <c r="E33" i="15"/>
  <c r="D33" i="15"/>
  <c r="B33" i="15"/>
  <c r="I32" i="15"/>
  <c r="B32" i="15"/>
  <c r="I31" i="15"/>
  <c r="B31" i="15"/>
  <c r="F30" i="15"/>
  <c r="E30" i="15"/>
  <c r="D30" i="15"/>
  <c r="B30" i="15"/>
  <c r="E29" i="15"/>
  <c r="D29" i="15"/>
  <c r="B29" i="15"/>
  <c r="E28" i="15"/>
  <c r="D28" i="15"/>
  <c r="B28" i="15"/>
  <c r="F28" i="15" s="1"/>
  <c r="H27" i="15"/>
  <c r="I27" i="15" s="1"/>
  <c r="F27" i="15"/>
  <c r="E27" i="15"/>
  <c r="D27" i="15"/>
  <c r="B27" i="15"/>
  <c r="F26" i="15"/>
  <c r="E26" i="15"/>
  <c r="D26" i="15"/>
  <c r="B26" i="15"/>
  <c r="H26" i="15" s="1"/>
  <c r="I26" i="15" s="1"/>
  <c r="E25" i="15"/>
  <c r="D25" i="15"/>
  <c r="B25" i="15"/>
  <c r="F25" i="15" s="1"/>
  <c r="H24" i="15"/>
  <c r="I24" i="15" s="1"/>
  <c r="F24" i="15"/>
  <c r="E24" i="15"/>
  <c r="D24" i="15"/>
  <c r="B24" i="15"/>
  <c r="F23" i="15"/>
  <c r="E23" i="15"/>
  <c r="D23" i="15"/>
  <c r="B23" i="15"/>
  <c r="H23" i="15" s="1"/>
  <c r="I23" i="15" s="1"/>
  <c r="E22" i="15"/>
  <c r="D22" i="15"/>
  <c r="B22" i="15"/>
  <c r="H21" i="15"/>
  <c r="I21" i="15" s="1"/>
  <c r="F21" i="15"/>
  <c r="E21" i="15"/>
  <c r="D21" i="15"/>
  <c r="B21" i="15"/>
  <c r="E20" i="15"/>
  <c r="D20" i="15"/>
  <c r="B20" i="15"/>
  <c r="H19" i="15"/>
  <c r="I19" i="15" s="1"/>
  <c r="E19" i="15"/>
  <c r="D19" i="15"/>
  <c r="B19" i="15"/>
  <c r="F19" i="15" s="1"/>
  <c r="H18" i="15"/>
  <c r="I18" i="15" s="1"/>
  <c r="F18" i="15"/>
  <c r="E18" i="15"/>
  <c r="D18" i="15"/>
  <c r="B18" i="15"/>
  <c r="E17" i="15"/>
  <c r="D17" i="15"/>
  <c r="F17" i="15" s="1"/>
  <c r="B17" i="15"/>
  <c r="E16" i="15"/>
  <c r="D16" i="15"/>
  <c r="B16" i="15"/>
  <c r="F16" i="15" s="1"/>
  <c r="H15" i="15"/>
  <c r="I15" i="15" s="1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612" i="24"/>
  <c r="F420" i="24"/>
  <c r="D420" i="24"/>
  <c r="D415" i="24"/>
  <c r="CP2" i="30" s="1"/>
  <c r="D381" i="24"/>
  <c r="BQ2" i="30" s="1"/>
  <c r="D360" i="24"/>
  <c r="D340" i="24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CF91" i="24" s="1"/>
  <c r="CE90" i="24"/>
  <c r="I380" i="32" s="1"/>
  <c r="AV89" i="24"/>
  <c r="AU89" i="24"/>
  <c r="AT89" i="24"/>
  <c r="AS89" i="24"/>
  <c r="AR89" i="24"/>
  <c r="AE43" i="31" s="1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AE3" i="31" s="1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2" s="1"/>
  <c r="CD69" i="24"/>
  <c r="CD85" i="24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O66" i="31" s="1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I51" i="32" s="1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E47" i="24"/>
  <c r="D416" i="24" l="1"/>
  <c r="E414" i="24" s="1"/>
  <c r="D383" i="24"/>
  <c r="C137" i="8" s="1"/>
  <c r="G10" i="4"/>
  <c r="G122" i="32"/>
  <c r="G90" i="32"/>
  <c r="CE89" i="24"/>
  <c r="I378" i="32" s="1"/>
  <c r="CF90" i="24"/>
  <c r="AZ52" i="24" s="1"/>
  <c r="AZ67" i="24" s="1"/>
  <c r="D612" i="24"/>
  <c r="BA48" i="24"/>
  <c r="BA62" i="24" s="1"/>
  <c r="AA48" i="24"/>
  <c r="AA62" i="24" s="1"/>
  <c r="F108" i="32" s="1"/>
  <c r="AC48" i="24"/>
  <c r="AC62" i="24" s="1"/>
  <c r="V48" i="24"/>
  <c r="V62" i="24" s="1"/>
  <c r="H76" i="32" s="1"/>
  <c r="AT48" i="24"/>
  <c r="AT62" i="24" s="1"/>
  <c r="H45" i="31" s="1"/>
  <c r="P48" i="24"/>
  <c r="P62" i="24" s="1"/>
  <c r="AD48" i="24"/>
  <c r="AD62" i="24" s="1"/>
  <c r="I108" i="32" s="1"/>
  <c r="AY48" i="24"/>
  <c r="AY62" i="24" s="1"/>
  <c r="I204" i="32" s="1"/>
  <c r="BB48" i="24"/>
  <c r="BB62" i="24" s="1"/>
  <c r="I48" i="24"/>
  <c r="I62" i="24" s="1"/>
  <c r="H8" i="31" s="1"/>
  <c r="BE48" i="24"/>
  <c r="BE62" i="24" s="1"/>
  <c r="H236" i="32" s="1"/>
  <c r="J48" i="24"/>
  <c r="J62" i="24" s="1"/>
  <c r="H9" i="31" s="1"/>
  <c r="BF48" i="24"/>
  <c r="BF62" i="24" s="1"/>
  <c r="O48" i="24"/>
  <c r="O62" i="24" s="1"/>
  <c r="BL48" i="24"/>
  <c r="BL62" i="24" s="1"/>
  <c r="H63" i="31" s="1"/>
  <c r="BK48" i="24"/>
  <c r="BK62" i="24" s="1"/>
  <c r="AG48" i="24"/>
  <c r="AG62" i="24" s="1"/>
  <c r="BW48" i="24"/>
  <c r="BW62" i="24" s="1"/>
  <c r="H74" i="31" s="1"/>
  <c r="C48" i="24"/>
  <c r="C62" i="24" s="1"/>
  <c r="C12" i="32" s="1"/>
  <c r="AH48" i="24"/>
  <c r="AH62" i="24" s="1"/>
  <c r="H33" i="31" s="1"/>
  <c r="BZ48" i="24"/>
  <c r="BZ62" i="24" s="1"/>
  <c r="H332" i="32" s="1"/>
  <c r="E48" i="24"/>
  <c r="E62" i="24" s="1"/>
  <c r="E12" i="32" s="1"/>
  <c r="AM48" i="24"/>
  <c r="AM62" i="24" s="1"/>
  <c r="D172" i="32" s="1"/>
  <c r="CA48" i="24"/>
  <c r="CA62" i="24" s="1"/>
  <c r="F48" i="24"/>
  <c r="F62" i="24" s="1"/>
  <c r="F12" i="32" s="1"/>
  <c r="AN48" i="24"/>
  <c r="AN62" i="24" s="1"/>
  <c r="H39" i="31" s="1"/>
  <c r="CD48" i="24"/>
  <c r="BM48" i="24"/>
  <c r="BM62" i="24" s="1"/>
  <c r="I268" i="32" s="1"/>
  <c r="Q48" i="24"/>
  <c r="Q62" i="24" s="1"/>
  <c r="AO48" i="24"/>
  <c r="AO62" i="24" s="1"/>
  <c r="H40" i="31" s="1"/>
  <c r="R48" i="24"/>
  <c r="R62" i="24" s="1"/>
  <c r="AP48" i="24"/>
  <c r="AP62" i="24" s="1"/>
  <c r="BN48" i="24"/>
  <c r="BN62" i="24" s="1"/>
  <c r="C300" i="32" s="1"/>
  <c r="U48" i="24"/>
  <c r="U62" i="24" s="1"/>
  <c r="AS48" i="24"/>
  <c r="AS62" i="24" s="1"/>
  <c r="BQ48" i="24"/>
  <c r="BQ62" i="24" s="1"/>
  <c r="BR48" i="24"/>
  <c r="BR62" i="24" s="1"/>
  <c r="H69" i="31" s="1"/>
  <c r="D48" i="24"/>
  <c r="D62" i="24" s="1"/>
  <c r="H3" i="31" s="1"/>
  <c r="AB48" i="24"/>
  <c r="AB62" i="24" s="1"/>
  <c r="G108" i="32" s="1"/>
  <c r="AZ48" i="24"/>
  <c r="AZ62" i="24" s="1"/>
  <c r="BX48" i="24"/>
  <c r="BX62" i="24" s="1"/>
  <c r="H75" i="31" s="1"/>
  <c r="G48" i="24"/>
  <c r="G62" i="24" s="1"/>
  <c r="H6" i="31" s="1"/>
  <c r="S48" i="24"/>
  <c r="S62" i="24" s="1"/>
  <c r="AE48" i="24"/>
  <c r="AE62" i="24" s="1"/>
  <c r="C140" i="32" s="1"/>
  <c r="AQ48" i="24"/>
  <c r="AQ62" i="24" s="1"/>
  <c r="BC48" i="24"/>
  <c r="BC62" i="24" s="1"/>
  <c r="H54" i="31" s="1"/>
  <c r="BO48" i="24"/>
  <c r="BO62" i="24" s="1"/>
  <c r="H66" i="31" s="1"/>
  <c r="CB48" i="24"/>
  <c r="CB62" i="24" s="1"/>
  <c r="C364" i="32" s="1"/>
  <c r="H48" i="24"/>
  <c r="H62" i="24" s="1"/>
  <c r="H7" i="31" s="1"/>
  <c r="T48" i="24"/>
  <c r="T62" i="24" s="1"/>
  <c r="AF48" i="24"/>
  <c r="AF62" i="24" s="1"/>
  <c r="AR48" i="24"/>
  <c r="AR62" i="24" s="1"/>
  <c r="BD48" i="24"/>
  <c r="BD62" i="24" s="1"/>
  <c r="G236" i="32" s="1"/>
  <c r="BP48" i="24"/>
  <c r="BP62" i="24" s="1"/>
  <c r="E300" i="32" s="1"/>
  <c r="CC48" i="24"/>
  <c r="CC62" i="24" s="1"/>
  <c r="K48" i="24"/>
  <c r="K62" i="24" s="1"/>
  <c r="H10" i="31" s="1"/>
  <c r="W48" i="24"/>
  <c r="W62" i="24" s="1"/>
  <c r="H22" i="31" s="1"/>
  <c r="AI48" i="24"/>
  <c r="AI62" i="24" s="1"/>
  <c r="H34" i="31" s="1"/>
  <c r="AU48" i="24"/>
  <c r="AU62" i="24" s="1"/>
  <c r="BG48" i="24"/>
  <c r="BG62" i="24" s="1"/>
  <c r="H58" i="31" s="1"/>
  <c r="BS48" i="24"/>
  <c r="BS62" i="24" s="1"/>
  <c r="L48" i="24"/>
  <c r="L62" i="24" s="1"/>
  <c r="H11" i="31" s="1"/>
  <c r="X48" i="24"/>
  <c r="X62" i="24" s="1"/>
  <c r="AJ48" i="24"/>
  <c r="AJ62" i="24" s="1"/>
  <c r="H140" i="32" s="1"/>
  <c r="AV48" i="24"/>
  <c r="AV62" i="24" s="1"/>
  <c r="BH48" i="24"/>
  <c r="BH62" i="24" s="1"/>
  <c r="BT48" i="24"/>
  <c r="BT62" i="24" s="1"/>
  <c r="I300" i="32" s="1"/>
  <c r="M48" i="24"/>
  <c r="M62" i="24" s="1"/>
  <c r="H12" i="31" s="1"/>
  <c r="Y48" i="24"/>
  <c r="Y62" i="24" s="1"/>
  <c r="AK48" i="24"/>
  <c r="AK62" i="24" s="1"/>
  <c r="H36" i="31" s="1"/>
  <c r="AW48" i="24"/>
  <c r="AW62" i="24" s="1"/>
  <c r="H48" i="31" s="1"/>
  <c r="BI48" i="24"/>
  <c r="BI62" i="24" s="1"/>
  <c r="BU48" i="24"/>
  <c r="BU62" i="24" s="1"/>
  <c r="N48" i="24"/>
  <c r="N62" i="24" s="1"/>
  <c r="Z48" i="24"/>
  <c r="Z62" i="24" s="1"/>
  <c r="H25" i="31" s="1"/>
  <c r="AL48" i="24"/>
  <c r="AL62" i="24" s="1"/>
  <c r="C172" i="32" s="1"/>
  <c r="AX48" i="24"/>
  <c r="AX62" i="24" s="1"/>
  <c r="H49" i="31" s="1"/>
  <c r="BJ48" i="24"/>
  <c r="BJ62" i="24" s="1"/>
  <c r="BV48" i="24"/>
  <c r="BV62" i="24" s="1"/>
  <c r="D332" i="32" s="1"/>
  <c r="BY48" i="24"/>
  <c r="BY62" i="24" s="1"/>
  <c r="G332" i="32" s="1"/>
  <c r="E373" i="32"/>
  <c r="C94" i="15"/>
  <c r="G94" i="15" s="1"/>
  <c r="H52" i="31"/>
  <c r="D236" i="32"/>
  <c r="O21" i="31"/>
  <c r="H83" i="32"/>
  <c r="O33" i="31"/>
  <c r="F147" i="32"/>
  <c r="AE9" i="31"/>
  <c r="C58" i="32"/>
  <c r="AE21" i="31"/>
  <c r="H90" i="32"/>
  <c r="AE33" i="31"/>
  <c r="F154" i="32"/>
  <c r="AE45" i="31"/>
  <c r="D218" i="32"/>
  <c r="I384" i="32"/>
  <c r="L612" i="24"/>
  <c r="O57" i="31"/>
  <c r="I243" i="32"/>
  <c r="D51" i="32"/>
  <c r="O10" i="31"/>
  <c r="O22" i="31"/>
  <c r="I83" i="32"/>
  <c r="O34" i="31"/>
  <c r="G147" i="32"/>
  <c r="O46" i="31"/>
  <c r="E211" i="32"/>
  <c r="O58" i="31"/>
  <c r="C275" i="32"/>
  <c r="O70" i="31"/>
  <c r="H307" i="32"/>
  <c r="AE10" i="31"/>
  <c r="D58" i="32"/>
  <c r="AE22" i="31"/>
  <c r="I90" i="32"/>
  <c r="AE34" i="31"/>
  <c r="G154" i="32"/>
  <c r="AE46" i="31"/>
  <c r="E218" i="32"/>
  <c r="F43" i="15"/>
  <c r="O35" i="31"/>
  <c r="H147" i="32"/>
  <c r="AE23" i="31"/>
  <c r="C122" i="32"/>
  <c r="AE47" i="31"/>
  <c r="F218" i="32"/>
  <c r="F29" i="15"/>
  <c r="O9" i="31"/>
  <c r="C51" i="32"/>
  <c r="O69" i="31"/>
  <c r="G307" i="32"/>
  <c r="O47" i="31"/>
  <c r="F211" i="32"/>
  <c r="AE11" i="31"/>
  <c r="E58" i="32"/>
  <c r="O24" i="31"/>
  <c r="D115" i="32"/>
  <c r="O36" i="31"/>
  <c r="I147" i="32"/>
  <c r="O60" i="31"/>
  <c r="E275" i="32"/>
  <c r="C339" i="32"/>
  <c r="O72" i="31"/>
  <c r="AE12" i="31"/>
  <c r="F58" i="32"/>
  <c r="AE24" i="31"/>
  <c r="D122" i="32"/>
  <c r="AE36" i="31"/>
  <c r="I154" i="32"/>
  <c r="C68" i="8"/>
  <c r="O7" i="31"/>
  <c r="H19" i="32"/>
  <c r="O19" i="31"/>
  <c r="F83" i="32"/>
  <c r="O31" i="31"/>
  <c r="D147" i="32"/>
  <c r="O43" i="31"/>
  <c r="I179" i="32"/>
  <c r="O55" i="31"/>
  <c r="G243" i="32"/>
  <c r="O67" i="31"/>
  <c r="E307" i="32"/>
  <c r="C371" i="32"/>
  <c r="O79" i="31"/>
  <c r="F24" i="6"/>
  <c r="E233" i="24"/>
  <c r="F32" i="6" s="1"/>
  <c r="CF2" i="28"/>
  <c r="D258" i="24"/>
  <c r="D5" i="7"/>
  <c r="F46" i="15"/>
  <c r="H46" i="15"/>
  <c r="I46" i="15" s="1"/>
  <c r="O8" i="31"/>
  <c r="I19" i="32"/>
  <c r="O20" i="31"/>
  <c r="G83" i="32"/>
  <c r="O32" i="31"/>
  <c r="E147" i="32"/>
  <c r="O44" i="31"/>
  <c r="C211" i="32"/>
  <c r="O56" i="31"/>
  <c r="H243" i="32"/>
  <c r="O68" i="31"/>
  <c r="F307" i="32"/>
  <c r="D371" i="32"/>
  <c r="O80" i="31"/>
  <c r="AE8" i="31"/>
  <c r="I26" i="32"/>
  <c r="AE32" i="31"/>
  <c r="E154" i="32"/>
  <c r="AE44" i="31"/>
  <c r="C218" i="32"/>
  <c r="D13" i="7"/>
  <c r="C85" i="8"/>
  <c r="D341" i="24"/>
  <c r="C87" i="8" s="1"/>
  <c r="H20" i="15"/>
  <c r="I20" i="15" s="1"/>
  <c r="F20" i="15"/>
  <c r="E371" i="32"/>
  <c r="C615" i="24"/>
  <c r="E51" i="32"/>
  <c r="O11" i="31"/>
  <c r="O23" i="31"/>
  <c r="C115" i="32"/>
  <c r="O59" i="31"/>
  <c r="D275" i="32"/>
  <c r="O71" i="31"/>
  <c r="I307" i="32"/>
  <c r="AE35" i="31"/>
  <c r="H154" i="32"/>
  <c r="O12" i="31"/>
  <c r="F51" i="32"/>
  <c r="O48" i="31"/>
  <c r="G211" i="32"/>
  <c r="G28" i="4"/>
  <c r="E28" i="4"/>
  <c r="G51" i="32"/>
  <c r="O13" i="31"/>
  <c r="O25" i="31"/>
  <c r="E115" i="32"/>
  <c r="O37" i="31"/>
  <c r="C179" i="32"/>
  <c r="O49" i="31"/>
  <c r="H211" i="32"/>
  <c r="O61" i="31"/>
  <c r="F275" i="32"/>
  <c r="O73" i="31"/>
  <c r="D339" i="32"/>
  <c r="AE13" i="31"/>
  <c r="G58" i="32"/>
  <c r="AE25" i="31"/>
  <c r="E122" i="32"/>
  <c r="C19" i="32"/>
  <c r="O2" i="31"/>
  <c r="O14" i="31"/>
  <c r="H51" i="32"/>
  <c r="O26" i="31"/>
  <c r="F115" i="32"/>
  <c r="O38" i="31"/>
  <c r="D179" i="32"/>
  <c r="O50" i="31"/>
  <c r="I211" i="32"/>
  <c r="O62" i="31"/>
  <c r="G275" i="32"/>
  <c r="O74" i="31"/>
  <c r="E339" i="32"/>
  <c r="AE2" i="31"/>
  <c r="C26" i="32"/>
  <c r="AE14" i="31"/>
  <c r="H58" i="32"/>
  <c r="AE26" i="31"/>
  <c r="F122" i="32"/>
  <c r="AE38" i="31"/>
  <c r="D186" i="32"/>
  <c r="H51" i="15"/>
  <c r="I51" i="15" s="1"/>
  <c r="F51" i="15"/>
  <c r="O45" i="31"/>
  <c r="D211" i="32"/>
  <c r="BK2" i="30"/>
  <c r="I362" i="32"/>
  <c r="O4" i="31"/>
  <c r="E19" i="32"/>
  <c r="O16" i="31"/>
  <c r="C83" i="32"/>
  <c r="O28" i="31"/>
  <c r="H115" i="32"/>
  <c r="O40" i="31"/>
  <c r="F179" i="32"/>
  <c r="O52" i="31"/>
  <c r="D243" i="32"/>
  <c r="O64" i="31"/>
  <c r="I275" i="32"/>
  <c r="O76" i="31"/>
  <c r="G339" i="32"/>
  <c r="F22" i="15"/>
  <c r="H22" i="15"/>
  <c r="I22" i="15" s="1"/>
  <c r="I612" i="24"/>
  <c r="AE37" i="31"/>
  <c r="C186" i="32"/>
  <c r="J612" i="24"/>
  <c r="F49" i="15"/>
  <c r="D31" i="33"/>
  <c r="C167" i="8"/>
  <c r="AE15" i="31"/>
  <c r="I58" i="32"/>
  <c r="AE39" i="31"/>
  <c r="E186" i="32"/>
  <c r="AH51" i="31"/>
  <c r="C253" i="32"/>
  <c r="D19" i="32"/>
  <c r="O3" i="31"/>
  <c r="O27" i="31"/>
  <c r="G115" i="32"/>
  <c r="O39" i="31"/>
  <c r="E179" i="32"/>
  <c r="O51" i="31"/>
  <c r="C243" i="32"/>
  <c r="O63" i="31"/>
  <c r="H275" i="32"/>
  <c r="O75" i="31"/>
  <c r="F339" i="32"/>
  <c r="AE4" i="31"/>
  <c r="E26" i="32"/>
  <c r="AE16" i="31"/>
  <c r="C90" i="32"/>
  <c r="AE28" i="31"/>
  <c r="H122" i="32"/>
  <c r="AE40" i="31"/>
  <c r="F186" i="32"/>
  <c r="G612" i="24"/>
  <c r="I381" i="32"/>
  <c r="D12" i="33"/>
  <c r="C113" i="8"/>
  <c r="DF2" i="30"/>
  <c r="C170" i="8"/>
  <c r="H35" i="15"/>
  <c r="I35" i="15" s="1"/>
  <c r="D26" i="32"/>
  <c r="D307" i="32"/>
  <c r="AE5" i="31"/>
  <c r="F26" i="32"/>
  <c r="AE17" i="31"/>
  <c r="D90" i="32"/>
  <c r="AE29" i="31"/>
  <c r="I122" i="32"/>
  <c r="AE41" i="31"/>
  <c r="G186" i="32"/>
  <c r="H16" i="15"/>
  <c r="I16" i="15" s="1"/>
  <c r="H25" i="15"/>
  <c r="I25" i="15" s="1"/>
  <c r="F33" i="15"/>
  <c r="H44" i="15"/>
  <c r="I44" i="15" s="1"/>
  <c r="I186" i="32"/>
  <c r="F19" i="32"/>
  <c r="O5" i="31"/>
  <c r="O17" i="31"/>
  <c r="D83" i="32"/>
  <c r="O29" i="31"/>
  <c r="I115" i="32"/>
  <c r="O41" i="31"/>
  <c r="G179" i="32"/>
  <c r="O53" i="31"/>
  <c r="E243" i="32"/>
  <c r="O65" i="31"/>
  <c r="C307" i="32"/>
  <c r="O77" i="31"/>
  <c r="H339" i="32"/>
  <c r="AE6" i="31"/>
  <c r="G26" i="32"/>
  <c r="AE18" i="31"/>
  <c r="E90" i="32"/>
  <c r="AE30" i="31"/>
  <c r="C154" i="32"/>
  <c r="AE42" i="31"/>
  <c r="H186" i="32"/>
  <c r="C365" i="24"/>
  <c r="H45" i="15"/>
  <c r="I45" i="15" s="1"/>
  <c r="F45" i="15"/>
  <c r="G19" i="32"/>
  <c r="O6" i="31"/>
  <c r="O18" i="31"/>
  <c r="E83" i="32"/>
  <c r="O30" i="31"/>
  <c r="C147" i="32"/>
  <c r="O42" i="31"/>
  <c r="H179" i="32"/>
  <c r="O54" i="31"/>
  <c r="F243" i="32"/>
  <c r="O78" i="31"/>
  <c r="I339" i="32"/>
  <c r="AE7" i="31"/>
  <c r="H26" i="32"/>
  <c r="AE19" i="31"/>
  <c r="F90" i="32"/>
  <c r="AE31" i="31"/>
  <c r="D154" i="32"/>
  <c r="G19" i="4"/>
  <c r="E19" i="4"/>
  <c r="E220" i="24"/>
  <c r="D308" i="24"/>
  <c r="H39" i="15"/>
  <c r="I39" i="15" s="1"/>
  <c r="F39" i="15"/>
  <c r="F64" i="15"/>
  <c r="F57" i="15"/>
  <c r="F42" i="15"/>
  <c r="F59" i="15"/>
  <c r="D615" i="34"/>
  <c r="C715" i="34"/>
  <c r="C648" i="34"/>
  <c r="M716" i="34" s="1"/>
  <c r="E380" i="24" l="1"/>
  <c r="K612" i="24"/>
  <c r="AG52" i="24"/>
  <c r="AG67" i="24" s="1"/>
  <c r="R52" i="24"/>
  <c r="R67" i="24" s="1"/>
  <c r="M17" i="31" s="1"/>
  <c r="O52" i="24"/>
  <c r="O67" i="24" s="1"/>
  <c r="H49" i="32" s="1"/>
  <c r="M51" i="31"/>
  <c r="C241" i="32"/>
  <c r="BQ52" i="24"/>
  <c r="BQ67" i="24" s="1"/>
  <c r="C52" i="24"/>
  <c r="BV52" i="24"/>
  <c r="BV67" i="24" s="1"/>
  <c r="BV85" i="24" s="1"/>
  <c r="C642" i="24" s="1"/>
  <c r="AZ85" i="24"/>
  <c r="C628" i="24" s="1"/>
  <c r="BA52" i="24"/>
  <c r="BA67" i="24" s="1"/>
  <c r="BH52" i="24"/>
  <c r="BH67" i="24" s="1"/>
  <c r="BH85" i="24" s="1"/>
  <c r="AB52" i="24"/>
  <c r="AB67" i="24" s="1"/>
  <c r="AB85" i="24" s="1"/>
  <c r="C40" i="15" s="1"/>
  <c r="G40" i="15" s="1"/>
  <c r="Y52" i="24"/>
  <c r="Y67" i="24" s="1"/>
  <c r="AM52" i="24"/>
  <c r="AM67" i="24" s="1"/>
  <c r="AM85" i="24" s="1"/>
  <c r="D181" i="32" s="1"/>
  <c r="AO52" i="24"/>
  <c r="AO67" i="24" s="1"/>
  <c r="AO85" i="24" s="1"/>
  <c r="C706" i="24" s="1"/>
  <c r="AT52" i="24"/>
  <c r="AT67" i="24" s="1"/>
  <c r="AT85" i="24" s="1"/>
  <c r="D213" i="32" s="1"/>
  <c r="N52" i="24"/>
  <c r="N67" i="24" s="1"/>
  <c r="N85" i="24" s="1"/>
  <c r="G53" i="32" s="1"/>
  <c r="K52" i="24"/>
  <c r="K67" i="24" s="1"/>
  <c r="K85" i="24" s="1"/>
  <c r="C23" i="15" s="1"/>
  <c r="G23" i="15" s="1"/>
  <c r="BT52" i="24"/>
  <c r="BT67" i="24" s="1"/>
  <c r="BT85" i="24" s="1"/>
  <c r="I309" i="32" s="1"/>
  <c r="BC52" i="24"/>
  <c r="BC67" i="24" s="1"/>
  <c r="Q52" i="24"/>
  <c r="Q67" i="24" s="1"/>
  <c r="Q85" i="24" s="1"/>
  <c r="C682" i="24" s="1"/>
  <c r="P52" i="24"/>
  <c r="P67" i="24" s="1"/>
  <c r="P85" i="24" s="1"/>
  <c r="BS52" i="24"/>
  <c r="BS67" i="24" s="1"/>
  <c r="BS85" i="24" s="1"/>
  <c r="BP52" i="24"/>
  <c r="BP67" i="24" s="1"/>
  <c r="BP85" i="24" s="1"/>
  <c r="E309" i="32" s="1"/>
  <c r="S52" i="24"/>
  <c r="S67" i="24" s="1"/>
  <c r="BM52" i="24"/>
  <c r="BM67" i="24" s="1"/>
  <c r="AC52" i="24"/>
  <c r="AC67" i="24" s="1"/>
  <c r="BN52" i="24"/>
  <c r="BN67" i="24" s="1"/>
  <c r="M65" i="31" s="1"/>
  <c r="E52" i="24"/>
  <c r="E67" i="24" s="1"/>
  <c r="M4" i="31" s="1"/>
  <c r="BU52" i="24"/>
  <c r="BU67" i="24" s="1"/>
  <c r="BE52" i="24"/>
  <c r="BE67" i="24" s="1"/>
  <c r="BE85" i="24" s="1"/>
  <c r="H245" i="32" s="1"/>
  <c r="BZ52" i="24"/>
  <c r="BZ67" i="24" s="1"/>
  <c r="BZ85" i="24" s="1"/>
  <c r="C90" i="15" s="1"/>
  <c r="G90" i="15" s="1"/>
  <c r="BR52" i="24"/>
  <c r="BR67" i="24" s="1"/>
  <c r="BR85" i="24" s="1"/>
  <c r="C626" i="24" s="1"/>
  <c r="BD52" i="24"/>
  <c r="BD67" i="24" s="1"/>
  <c r="BD85" i="24" s="1"/>
  <c r="C68" i="15" s="1"/>
  <c r="G68" i="15" s="1"/>
  <c r="AN52" i="24"/>
  <c r="AN67" i="24" s="1"/>
  <c r="AN85" i="24" s="1"/>
  <c r="E181" i="32" s="1"/>
  <c r="Z52" i="24"/>
  <c r="Z67" i="24" s="1"/>
  <c r="Z85" i="24" s="1"/>
  <c r="C691" i="24" s="1"/>
  <c r="L52" i="24"/>
  <c r="L67" i="24" s="1"/>
  <c r="L85" i="24" s="1"/>
  <c r="C24" i="15" s="1"/>
  <c r="G24" i="15" s="1"/>
  <c r="BO52" i="24"/>
  <c r="BO67" i="24" s="1"/>
  <c r="BO85" i="24" s="1"/>
  <c r="C627" i="24" s="1"/>
  <c r="AY52" i="24"/>
  <c r="AY67" i="24" s="1"/>
  <c r="AY85" i="24" s="1"/>
  <c r="I213" i="32" s="1"/>
  <c r="W52" i="24"/>
  <c r="W67" i="24" s="1"/>
  <c r="W85" i="24" s="1"/>
  <c r="I85" i="32" s="1"/>
  <c r="I52" i="24"/>
  <c r="I67" i="24" s="1"/>
  <c r="BL52" i="24"/>
  <c r="BL67" i="24" s="1"/>
  <c r="BL85" i="24" s="1"/>
  <c r="C76" i="15" s="1"/>
  <c r="G76" i="15" s="1"/>
  <c r="AJ52" i="24"/>
  <c r="AJ67" i="24" s="1"/>
  <c r="AJ85" i="24" s="1"/>
  <c r="H149" i="32" s="1"/>
  <c r="H52" i="24"/>
  <c r="H67" i="24" s="1"/>
  <c r="H85" i="24" s="1"/>
  <c r="H21" i="32" s="1"/>
  <c r="CA52" i="24"/>
  <c r="CA67" i="24" s="1"/>
  <c r="BK52" i="24"/>
  <c r="BK67" i="24" s="1"/>
  <c r="BK85" i="24" s="1"/>
  <c r="AW52" i="24"/>
  <c r="AW67" i="24" s="1"/>
  <c r="AI52" i="24"/>
  <c r="AI67" i="24" s="1"/>
  <c r="AI85" i="24" s="1"/>
  <c r="G149" i="32" s="1"/>
  <c r="U52" i="24"/>
  <c r="U67" i="24" s="1"/>
  <c r="U85" i="24" s="1"/>
  <c r="G85" i="32" s="1"/>
  <c r="G52" i="24"/>
  <c r="G67" i="24" s="1"/>
  <c r="G85" i="24" s="1"/>
  <c r="G21" i="32" s="1"/>
  <c r="BX52" i="24"/>
  <c r="BX67" i="24" s="1"/>
  <c r="BX85" i="24" s="1"/>
  <c r="C88" i="15" s="1"/>
  <c r="G88" i="15" s="1"/>
  <c r="BJ52" i="24"/>
  <c r="BJ67" i="24" s="1"/>
  <c r="BJ85" i="24" s="1"/>
  <c r="AV52" i="24"/>
  <c r="AV67" i="24" s="1"/>
  <c r="AV85" i="24" s="1"/>
  <c r="AH52" i="24"/>
  <c r="AH67" i="24" s="1"/>
  <c r="T52" i="24"/>
  <c r="T67" i="24" s="1"/>
  <c r="T85" i="24" s="1"/>
  <c r="C685" i="24" s="1"/>
  <c r="D52" i="24"/>
  <c r="D67" i="24" s="1"/>
  <c r="D85" i="24" s="1"/>
  <c r="C16" i="15" s="1"/>
  <c r="G16" i="15" s="1"/>
  <c r="CC52" i="24"/>
  <c r="CC67" i="24" s="1"/>
  <c r="AK52" i="24"/>
  <c r="AK67" i="24" s="1"/>
  <c r="AX52" i="24"/>
  <c r="AX67" i="24" s="1"/>
  <c r="V52" i="24"/>
  <c r="V67" i="24" s="1"/>
  <c r="V85" i="24" s="1"/>
  <c r="H85" i="32" s="1"/>
  <c r="CB52" i="24"/>
  <c r="CB67" i="24" s="1"/>
  <c r="CB85" i="24" s="1"/>
  <c r="C92" i="15" s="1"/>
  <c r="G92" i="15" s="1"/>
  <c r="BY52" i="24"/>
  <c r="BY67" i="24" s="1"/>
  <c r="BY85" i="24" s="1"/>
  <c r="C645" i="24" s="1"/>
  <c r="AR52" i="24"/>
  <c r="AR67" i="24" s="1"/>
  <c r="AR85" i="24" s="1"/>
  <c r="C709" i="24" s="1"/>
  <c r="O85" i="24"/>
  <c r="C27" i="15" s="1"/>
  <c r="G27" i="15" s="1"/>
  <c r="CD52" i="24"/>
  <c r="BB52" i="24"/>
  <c r="BB67" i="24" s="1"/>
  <c r="E241" i="32" s="1"/>
  <c r="BW52" i="24"/>
  <c r="BW67" i="24" s="1"/>
  <c r="BW85" i="24" s="1"/>
  <c r="C87" i="15" s="1"/>
  <c r="G87" i="15" s="1"/>
  <c r="BG52" i="24"/>
  <c r="BG67" i="24" s="1"/>
  <c r="BG85" i="24" s="1"/>
  <c r="C277" i="32" s="1"/>
  <c r="AQ52" i="24"/>
  <c r="AQ67" i="24" s="1"/>
  <c r="AQ85" i="24" s="1"/>
  <c r="AL52" i="24"/>
  <c r="AL67" i="24" s="1"/>
  <c r="AL85" i="24" s="1"/>
  <c r="C181" i="32" s="1"/>
  <c r="BF52" i="24"/>
  <c r="BF67" i="24" s="1"/>
  <c r="AG85" i="24"/>
  <c r="E149" i="32" s="1"/>
  <c r="AF52" i="24"/>
  <c r="AF67" i="24" s="1"/>
  <c r="AP52" i="24"/>
  <c r="AP67" i="24" s="1"/>
  <c r="M41" i="31" s="1"/>
  <c r="BI52" i="24"/>
  <c r="BI67" i="24" s="1"/>
  <c r="AS52" i="24"/>
  <c r="AS67" i="24" s="1"/>
  <c r="AA52" i="24"/>
  <c r="AA67" i="24" s="1"/>
  <c r="AA85" i="24" s="1"/>
  <c r="C39" i="15" s="1"/>
  <c r="G39" i="15" s="1"/>
  <c r="X52" i="24"/>
  <c r="X67" i="24" s="1"/>
  <c r="X85" i="24" s="1"/>
  <c r="F52" i="24"/>
  <c r="F67" i="24" s="1"/>
  <c r="AD52" i="24"/>
  <c r="AD67" i="24" s="1"/>
  <c r="AU52" i="24"/>
  <c r="AU67" i="24" s="1"/>
  <c r="AE52" i="24"/>
  <c r="AE67" i="24" s="1"/>
  <c r="M52" i="24"/>
  <c r="M67" i="24" s="1"/>
  <c r="M85" i="24" s="1"/>
  <c r="C678" i="24" s="1"/>
  <c r="J52" i="24"/>
  <c r="J67" i="24" s="1"/>
  <c r="E172" i="32"/>
  <c r="H26" i="31"/>
  <c r="H108" i="32"/>
  <c r="H14" i="31"/>
  <c r="H28" i="31"/>
  <c r="C76" i="32"/>
  <c r="G44" i="32"/>
  <c r="H13" i="31"/>
  <c r="G76" i="32"/>
  <c r="H4" i="31"/>
  <c r="H44" i="32"/>
  <c r="H56" i="31"/>
  <c r="H268" i="32"/>
  <c r="F76" i="32"/>
  <c r="H50" i="31"/>
  <c r="H38" i="31"/>
  <c r="H77" i="31"/>
  <c r="H53" i="31"/>
  <c r="H64" i="31"/>
  <c r="H35" i="31"/>
  <c r="E236" i="32"/>
  <c r="E204" i="32"/>
  <c r="H65" i="31"/>
  <c r="H15" i="31"/>
  <c r="I44" i="32"/>
  <c r="H46" i="31"/>
  <c r="I12" i="32"/>
  <c r="C204" i="32"/>
  <c r="H51" i="31"/>
  <c r="C44" i="32"/>
  <c r="H2" i="31"/>
  <c r="G268" i="32"/>
  <c r="C236" i="32"/>
  <c r="E140" i="32"/>
  <c r="H21" i="31"/>
  <c r="C268" i="32"/>
  <c r="H32" i="31"/>
  <c r="H62" i="31"/>
  <c r="D204" i="32"/>
  <c r="H44" i="31"/>
  <c r="I236" i="32"/>
  <c r="H20" i="31"/>
  <c r="E332" i="32"/>
  <c r="D268" i="32"/>
  <c r="H57" i="31"/>
  <c r="H72" i="31"/>
  <c r="I332" i="32"/>
  <c r="D300" i="32"/>
  <c r="H29" i="31"/>
  <c r="E268" i="32"/>
  <c r="G12" i="32"/>
  <c r="H78" i="31"/>
  <c r="H79" i="31"/>
  <c r="H60" i="31"/>
  <c r="H67" i="31"/>
  <c r="H76" i="31"/>
  <c r="H300" i="32"/>
  <c r="I76" i="32"/>
  <c r="H70" i="31"/>
  <c r="H19" i="31"/>
  <c r="C332" i="32"/>
  <c r="G300" i="32"/>
  <c r="H5" i="31"/>
  <c r="H172" i="32"/>
  <c r="D108" i="32"/>
  <c r="D12" i="32"/>
  <c r="H42" i="31"/>
  <c r="H24" i="31"/>
  <c r="F140" i="32"/>
  <c r="F300" i="32"/>
  <c r="H12" i="32"/>
  <c r="H68" i="31"/>
  <c r="G172" i="32"/>
  <c r="CE62" i="24"/>
  <c r="I364" i="32" s="1"/>
  <c r="D76" i="32"/>
  <c r="H71" i="31"/>
  <c r="C108" i="32"/>
  <c r="D364" i="32"/>
  <c r="F204" i="32"/>
  <c r="D140" i="32"/>
  <c r="H27" i="31"/>
  <c r="F44" i="32"/>
  <c r="F172" i="32"/>
  <c r="H80" i="31"/>
  <c r="H30" i="31"/>
  <c r="H59" i="31"/>
  <c r="H41" i="31"/>
  <c r="H31" i="31"/>
  <c r="H17" i="31"/>
  <c r="E44" i="32"/>
  <c r="E76" i="32"/>
  <c r="F268" i="32"/>
  <c r="F332" i="32"/>
  <c r="H18" i="31"/>
  <c r="H61" i="31"/>
  <c r="D44" i="32"/>
  <c r="H73" i="31"/>
  <c r="H16" i="31"/>
  <c r="H55" i="31"/>
  <c r="H204" i="32"/>
  <c r="H23" i="31"/>
  <c r="H47" i="31"/>
  <c r="G140" i="32"/>
  <c r="F236" i="32"/>
  <c r="CE48" i="24"/>
  <c r="H37" i="31"/>
  <c r="I172" i="32"/>
  <c r="G204" i="32"/>
  <c r="H43" i="31"/>
  <c r="I140" i="32"/>
  <c r="E108" i="32"/>
  <c r="BN2" i="30"/>
  <c r="C117" i="8"/>
  <c r="D366" i="24"/>
  <c r="C50" i="8"/>
  <c r="D352" i="24"/>
  <c r="C103" i="8" s="1"/>
  <c r="F309" i="24"/>
  <c r="BP2" i="30"/>
  <c r="C119" i="8"/>
  <c r="F16" i="6"/>
  <c r="F234" i="24"/>
  <c r="D350" i="24"/>
  <c r="D708" i="34"/>
  <c r="D696" i="34"/>
  <c r="D684" i="34"/>
  <c r="D672" i="34"/>
  <c r="D628" i="34"/>
  <c r="D622" i="34"/>
  <c r="D616" i="34"/>
  <c r="D709" i="34"/>
  <c r="D697" i="34"/>
  <c r="D685" i="34"/>
  <c r="D673" i="34"/>
  <c r="D710" i="34"/>
  <c r="D698" i="34"/>
  <c r="D686" i="34"/>
  <c r="D674" i="34"/>
  <c r="D646" i="34"/>
  <c r="D621" i="34"/>
  <c r="D711" i="34"/>
  <c r="D699" i="34"/>
  <c r="D712" i="34"/>
  <c r="D713" i="34"/>
  <c r="D701" i="34"/>
  <c r="D689" i="34"/>
  <c r="D677" i="34"/>
  <c r="D716" i="34"/>
  <c r="D703" i="34"/>
  <c r="D691" i="34"/>
  <c r="D679" i="34"/>
  <c r="D644" i="34"/>
  <c r="D641" i="34"/>
  <c r="D638" i="34"/>
  <c r="D635" i="34"/>
  <c r="D632" i="34"/>
  <c r="D624" i="34"/>
  <c r="D706" i="34"/>
  <c r="D694" i="34"/>
  <c r="D682" i="34"/>
  <c r="D670" i="34"/>
  <c r="D645" i="34"/>
  <c r="D626" i="34"/>
  <c r="D623" i="34"/>
  <c r="D617" i="34"/>
  <c r="D687" i="34"/>
  <c r="D675" i="34"/>
  <c r="D707" i="34"/>
  <c r="D702" i="34"/>
  <c r="D693" i="34"/>
  <c r="D683" i="34"/>
  <c r="D681" i="34"/>
  <c r="D671" i="34"/>
  <c r="D640" i="34"/>
  <c r="D633" i="34"/>
  <c r="D669" i="34"/>
  <c r="D695" i="34"/>
  <c r="D647" i="34"/>
  <c r="D704" i="34"/>
  <c r="D642" i="34"/>
  <c r="D637" i="34"/>
  <c r="D630" i="34"/>
  <c r="D627" i="34"/>
  <c r="D690" i="34"/>
  <c r="D688" i="34"/>
  <c r="D678" i="34"/>
  <c r="D676" i="34"/>
  <c r="D680" i="34"/>
  <c r="D625" i="34"/>
  <c r="D705" i="34"/>
  <c r="D639" i="34"/>
  <c r="D700" i="34"/>
  <c r="D634" i="34"/>
  <c r="D668" i="34"/>
  <c r="D643" i="34"/>
  <c r="D629" i="34"/>
  <c r="D620" i="34"/>
  <c r="D619" i="34"/>
  <c r="D631" i="34"/>
  <c r="D618" i="34"/>
  <c r="D692" i="34"/>
  <c r="D636" i="34"/>
  <c r="R85" i="24" l="1"/>
  <c r="D85" i="32" s="1"/>
  <c r="M14" i="31"/>
  <c r="D81" i="32"/>
  <c r="M32" i="31"/>
  <c r="E145" i="32"/>
  <c r="E85" i="24"/>
  <c r="E21" i="32" s="1"/>
  <c r="BN85" i="24"/>
  <c r="C309" i="32" s="1"/>
  <c r="C64" i="15"/>
  <c r="C245" i="32"/>
  <c r="C305" i="32"/>
  <c r="C83" i="15"/>
  <c r="G83" i="15" s="1"/>
  <c r="H309" i="32"/>
  <c r="F277" i="32"/>
  <c r="C617" i="24"/>
  <c r="E17" i="32"/>
  <c r="C36" i="15"/>
  <c r="G36" i="15" s="1"/>
  <c r="C117" i="32"/>
  <c r="C689" i="24"/>
  <c r="C28" i="15"/>
  <c r="H28" i="15" s="1"/>
  <c r="I28" i="15" s="1"/>
  <c r="C681" i="24"/>
  <c r="I53" i="32"/>
  <c r="F213" i="32"/>
  <c r="C713" i="24"/>
  <c r="C26" i="15"/>
  <c r="G26" i="15" s="1"/>
  <c r="C686" i="24"/>
  <c r="C33" i="15"/>
  <c r="H33" i="15" s="1"/>
  <c r="I33" i="15" s="1"/>
  <c r="C45" i="15"/>
  <c r="G45" i="15" s="1"/>
  <c r="C698" i="24"/>
  <c r="C639" i="24"/>
  <c r="F85" i="32"/>
  <c r="C74" i="15"/>
  <c r="G74" i="15" s="1"/>
  <c r="D277" i="32"/>
  <c r="C72" i="15"/>
  <c r="G72" i="15" s="1"/>
  <c r="C636" i="24"/>
  <c r="C708" i="24"/>
  <c r="H181" i="32"/>
  <c r="C55" i="15"/>
  <c r="G55" i="15" s="1"/>
  <c r="C75" i="15"/>
  <c r="G75" i="15" s="1"/>
  <c r="C635" i="24"/>
  <c r="G277" i="32"/>
  <c r="M24" i="31"/>
  <c r="D113" i="32"/>
  <c r="M48" i="31"/>
  <c r="G209" i="32"/>
  <c r="D145" i="32"/>
  <c r="M31" i="31"/>
  <c r="M46" i="31"/>
  <c r="E209" i="32"/>
  <c r="D369" i="32"/>
  <c r="M80" i="31"/>
  <c r="M69" i="31"/>
  <c r="G305" i="32"/>
  <c r="E81" i="32"/>
  <c r="M18" i="31"/>
  <c r="M10" i="31"/>
  <c r="D49" i="32"/>
  <c r="M57" i="31"/>
  <c r="I241" i="32"/>
  <c r="M3" i="31"/>
  <c r="D17" i="32"/>
  <c r="H17" i="32"/>
  <c r="M7" i="31"/>
  <c r="M77" i="31"/>
  <c r="H337" i="32"/>
  <c r="M67" i="31"/>
  <c r="E305" i="32"/>
  <c r="M13" i="31"/>
  <c r="G49" i="32"/>
  <c r="H113" i="32"/>
  <c r="M28" i="31"/>
  <c r="M49" i="31"/>
  <c r="H209" i="32"/>
  <c r="M62" i="31"/>
  <c r="G273" i="32"/>
  <c r="M78" i="31"/>
  <c r="I337" i="32"/>
  <c r="BA85" i="24"/>
  <c r="D241" i="32"/>
  <c r="C60" i="15"/>
  <c r="AD85" i="24"/>
  <c r="M29" i="31"/>
  <c r="I113" i="32"/>
  <c r="C679" i="24"/>
  <c r="BB85" i="24"/>
  <c r="M37" i="31"/>
  <c r="C177" i="32"/>
  <c r="M43" i="31"/>
  <c r="I177" i="32"/>
  <c r="M19" i="31"/>
  <c r="F81" i="32"/>
  <c r="M35" i="31"/>
  <c r="H145" i="32"/>
  <c r="M56" i="31"/>
  <c r="H241" i="32"/>
  <c r="M70" i="31"/>
  <c r="H305" i="32"/>
  <c r="M45" i="31"/>
  <c r="D209" i="32"/>
  <c r="G145" i="32"/>
  <c r="M34" i="31"/>
  <c r="M12" i="31"/>
  <c r="F49" i="32"/>
  <c r="I273" i="32"/>
  <c r="M64" i="31"/>
  <c r="M36" i="31"/>
  <c r="I145" i="32"/>
  <c r="M33" i="31"/>
  <c r="F145" i="32"/>
  <c r="M63" i="31"/>
  <c r="H273" i="32"/>
  <c r="M72" i="31"/>
  <c r="C337" i="32"/>
  <c r="M40" i="31"/>
  <c r="F177" i="32"/>
  <c r="AW85" i="24"/>
  <c r="C631" i="24" s="1"/>
  <c r="G177" i="32"/>
  <c r="M5" i="31"/>
  <c r="F17" i="32"/>
  <c r="M58" i="31"/>
  <c r="C273" i="32"/>
  <c r="M76" i="31"/>
  <c r="G337" i="32"/>
  <c r="M47" i="31"/>
  <c r="F209" i="32"/>
  <c r="M8" i="31"/>
  <c r="I85" i="24"/>
  <c r="I17" i="32"/>
  <c r="M16" i="31"/>
  <c r="C81" i="32"/>
  <c r="AC85" i="24"/>
  <c r="D337" i="32"/>
  <c r="M73" i="31"/>
  <c r="F241" i="32"/>
  <c r="M54" i="31"/>
  <c r="C56" i="15"/>
  <c r="G56" i="15" s="1"/>
  <c r="C683" i="24"/>
  <c r="C85" i="32"/>
  <c r="F85" i="24"/>
  <c r="C18" i="15" s="1"/>
  <c r="G18" i="15" s="1"/>
  <c r="M23" i="31"/>
  <c r="C113" i="32"/>
  <c r="M74" i="31"/>
  <c r="E337" i="32"/>
  <c r="M61" i="31"/>
  <c r="F273" i="32"/>
  <c r="M22" i="31"/>
  <c r="I81" i="32"/>
  <c r="BF85" i="24"/>
  <c r="AF85" i="24"/>
  <c r="CE52" i="24"/>
  <c r="C67" i="24"/>
  <c r="M27" i="31"/>
  <c r="G113" i="32"/>
  <c r="M71" i="31"/>
  <c r="I305" i="32"/>
  <c r="Y85" i="24"/>
  <c r="AH85" i="24"/>
  <c r="F149" i="32" s="1"/>
  <c r="H53" i="32"/>
  <c r="AP85" i="24"/>
  <c r="M26" i="31"/>
  <c r="F113" i="32"/>
  <c r="M75" i="31"/>
  <c r="F337" i="32"/>
  <c r="M50" i="31"/>
  <c r="I209" i="32"/>
  <c r="CA85" i="24"/>
  <c r="M68" i="31"/>
  <c r="F305" i="32"/>
  <c r="M9" i="31"/>
  <c r="C49" i="32"/>
  <c r="E113" i="32"/>
  <c r="M25" i="31"/>
  <c r="AE85" i="24"/>
  <c r="M30" i="31"/>
  <c r="C145" i="32"/>
  <c r="M59" i="31"/>
  <c r="D273" i="32"/>
  <c r="C680" i="24"/>
  <c r="M42" i="31"/>
  <c r="H177" i="32"/>
  <c r="M15" i="31"/>
  <c r="I49" i="32"/>
  <c r="C32" i="15"/>
  <c r="G32" i="15" s="1"/>
  <c r="I181" i="32"/>
  <c r="BC85" i="24"/>
  <c r="C67" i="15" s="1"/>
  <c r="G67" i="15" s="1"/>
  <c r="AK85" i="24"/>
  <c r="C702" i="24" s="1"/>
  <c r="BM85" i="24"/>
  <c r="I277" i="32" s="1"/>
  <c r="M53" i="31"/>
  <c r="C209" i="32"/>
  <c r="M44" i="31"/>
  <c r="AS85" i="24"/>
  <c r="S85" i="24"/>
  <c r="M6" i="31"/>
  <c r="G17" i="32"/>
  <c r="M66" i="31"/>
  <c r="D305" i="32"/>
  <c r="BQ85" i="24"/>
  <c r="BU85" i="24"/>
  <c r="D177" i="32"/>
  <c r="M38" i="31"/>
  <c r="J85" i="24"/>
  <c r="C22" i="15" s="1"/>
  <c r="G22" i="15" s="1"/>
  <c r="M21" i="31"/>
  <c r="H81" i="32"/>
  <c r="C29" i="15"/>
  <c r="G29" i="15" s="1"/>
  <c r="E177" i="32"/>
  <c r="M39" i="31"/>
  <c r="M55" i="31"/>
  <c r="G241" i="32"/>
  <c r="AX85" i="24"/>
  <c r="C62" i="15" s="1"/>
  <c r="M52" i="31"/>
  <c r="M60" i="31"/>
  <c r="E273" i="32"/>
  <c r="AU85" i="24"/>
  <c r="C369" i="32"/>
  <c r="M79" i="31"/>
  <c r="G81" i="32"/>
  <c r="M20" i="31"/>
  <c r="M11" i="31"/>
  <c r="E49" i="32"/>
  <c r="BI85" i="24"/>
  <c r="CC85" i="24"/>
  <c r="C52" i="15"/>
  <c r="G52" i="15" s="1"/>
  <c r="C705" i="24"/>
  <c r="C30" i="15"/>
  <c r="G30" i="15" s="1"/>
  <c r="C69" i="15"/>
  <c r="H277" i="32"/>
  <c r="C692" i="24"/>
  <c r="C673" i="24"/>
  <c r="F117" i="32"/>
  <c r="C687" i="24"/>
  <c r="C643" i="24"/>
  <c r="C625" i="24"/>
  <c r="C58" i="15"/>
  <c r="G58" i="15" s="1"/>
  <c r="C63" i="15"/>
  <c r="G63" i="15" s="1"/>
  <c r="C637" i="24"/>
  <c r="C614" i="24"/>
  <c r="C640" i="24"/>
  <c r="C51" i="15"/>
  <c r="G51" i="15" s="1"/>
  <c r="C704" i="24"/>
  <c r="C700" i="24"/>
  <c r="C47" i="15"/>
  <c r="G47" i="15" s="1"/>
  <c r="C35" i="15"/>
  <c r="G35" i="15" s="1"/>
  <c r="C688" i="24"/>
  <c r="C34" i="15"/>
  <c r="G34" i="15" s="1"/>
  <c r="C38" i="15"/>
  <c r="G38" i="15" s="1"/>
  <c r="C618" i="24"/>
  <c r="C71" i="15"/>
  <c r="G71" i="15" s="1"/>
  <c r="C711" i="24"/>
  <c r="C20" i="15"/>
  <c r="G20" i="15" s="1"/>
  <c r="F53" i="32"/>
  <c r="C25" i="15"/>
  <c r="G25" i="15" s="1"/>
  <c r="C80" i="15"/>
  <c r="G80" i="15" s="1"/>
  <c r="C621" i="24"/>
  <c r="C53" i="15"/>
  <c r="G53" i="15" s="1"/>
  <c r="C84" i="15"/>
  <c r="G84" i="15" s="1"/>
  <c r="E341" i="32"/>
  <c r="G309" i="32"/>
  <c r="D309" i="32"/>
  <c r="C676" i="24"/>
  <c r="C79" i="15"/>
  <c r="G79" i="15" s="1"/>
  <c r="C82" i="15"/>
  <c r="G82" i="15" s="1"/>
  <c r="C672" i="24"/>
  <c r="C19" i="15"/>
  <c r="G19" i="15" s="1"/>
  <c r="C646" i="24"/>
  <c r="F181" i="32"/>
  <c r="C622" i="24"/>
  <c r="C693" i="24"/>
  <c r="D341" i="32"/>
  <c r="C703" i="24"/>
  <c r="C373" i="32"/>
  <c r="G117" i="32"/>
  <c r="C86" i="15"/>
  <c r="G86" i="15" s="1"/>
  <c r="C50" i="15"/>
  <c r="G50" i="15" s="1"/>
  <c r="C669" i="24"/>
  <c r="D53" i="32"/>
  <c r="D21" i="32"/>
  <c r="H341" i="32"/>
  <c r="C644" i="24"/>
  <c r="F341" i="32"/>
  <c r="C89" i="15"/>
  <c r="G89" i="15" s="1"/>
  <c r="C677" i="24"/>
  <c r="G341" i="32"/>
  <c r="E53" i="32"/>
  <c r="E117" i="32"/>
  <c r="C701" i="24"/>
  <c r="C48" i="15"/>
  <c r="H48" i="15" s="1"/>
  <c r="I48" i="15" s="1"/>
  <c r="C624" i="24"/>
  <c r="G245" i="32"/>
  <c r="G64" i="15"/>
  <c r="H64" i="15"/>
  <c r="I64" i="15" s="1"/>
  <c r="E623" i="34"/>
  <c r="D715" i="34"/>
  <c r="C120" i="8"/>
  <c r="D367" i="24"/>
  <c r="E612" i="34"/>
  <c r="C699" i="24" l="1"/>
  <c r="C670" i="24"/>
  <c r="C619" i="24"/>
  <c r="C17" i="15"/>
  <c r="G17" i="15" s="1"/>
  <c r="C78" i="15"/>
  <c r="G78" i="15" s="1"/>
  <c r="G28" i="15"/>
  <c r="H29" i="15"/>
  <c r="I29" i="15" s="1"/>
  <c r="G33" i="15"/>
  <c r="G69" i="15"/>
  <c r="H69" i="15" s="1"/>
  <c r="I69" i="15" s="1"/>
  <c r="C61" i="15"/>
  <c r="H213" i="32"/>
  <c r="D615" i="24"/>
  <c r="D680" i="24" s="1"/>
  <c r="C46" i="15"/>
  <c r="G46" i="15" s="1"/>
  <c r="C149" i="32"/>
  <c r="C696" i="24"/>
  <c r="C43" i="15"/>
  <c r="C629" i="24"/>
  <c r="C70" i="15"/>
  <c r="G70" i="15" s="1"/>
  <c r="I245" i="32"/>
  <c r="I21" i="32"/>
  <c r="C21" i="15"/>
  <c r="G21" i="15" s="1"/>
  <c r="C674" i="24"/>
  <c r="C623" i="24"/>
  <c r="F309" i="32"/>
  <c r="C81" i="15"/>
  <c r="G81" i="15" s="1"/>
  <c r="E277" i="32"/>
  <c r="C73" i="15"/>
  <c r="G73" i="15" s="1"/>
  <c r="C634" i="24"/>
  <c r="F21" i="32"/>
  <c r="C638" i="24"/>
  <c r="I149" i="32"/>
  <c r="G181" i="32"/>
  <c r="C54" i="15"/>
  <c r="G54" i="15" s="1"/>
  <c r="C707" i="24"/>
  <c r="H30" i="15"/>
  <c r="I30" i="15" s="1"/>
  <c r="D245" i="32"/>
  <c r="C65" i="15"/>
  <c r="C630" i="24"/>
  <c r="D149" i="32"/>
  <c r="C44" i="15"/>
  <c r="G44" i="15" s="1"/>
  <c r="C697" i="24"/>
  <c r="C77" i="15"/>
  <c r="G77" i="15" s="1"/>
  <c r="C675" i="24"/>
  <c r="C53" i="32"/>
  <c r="E245" i="32"/>
  <c r="C632" i="24"/>
  <c r="C66" i="15"/>
  <c r="G66" i="15" s="1"/>
  <c r="F245" i="32"/>
  <c r="C616" i="24"/>
  <c r="C648" i="24" s="1"/>
  <c r="M716" i="24" s="1"/>
  <c r="C49" i="15"/>
  <c r="G49" i="15" s="1"/>
  <c r="C684" i="24"/>
  <c r="E85" i="32"/>
  <c r="C31" i="15"/>
  <c r="G31" i="15" s="1"/>
  <c r="C690" i="24"/>
  <c r="C37" i="15"/>
  <c r="D117" i="32"/>
  <c r="C671" i="24"/>
  <c r="C57" i="15"/>
  <c r="G57" i="15" s="1"/>
  <c r="C213" i="32"/>
  <c r="C710" i="24"/>
  <c r="C41" i="15"/>
  <c r="C694" i="24"/>
  <c r="H117" i="32"/>
  <c r="M2" i="31"/>
  <c r="C17" i="32"/>
  <c r="CE67" i="24"/>
  <c r="I369" i="32" s="1"/>
  <c r="C85" i="24"/>
  <c r="C620" i="24"/>
  <c r="D373" i="32"/>
  <c r="C93" i="15"/>
  <c r="G93" i="15" s="1"/>
  <c r="C91" i="15"/>
  <c r="G91" i="15" s="1"/>
  <c r="C647" i="24"/>
  <c r="I341" i="32"/>
  <c r="C341" i="32"/>
  <c r="C641" i="24"/>
  <c r="C85" i="15"/>
  <c r="G85" i="15" s="1"/>
  <c r="C633" i="24"/>
  <c r="G213" i="32"/>
  <c r="E213" i="32"/>
  <c r="C59" i="15"/>
  <c r="G59" i="15" s="1"/>
  <c r="C712" i="24"/>
  <c r="I117" i="32"/>
  <c r="C695" i="24"/>
  <c r="C42" i="15"/>
  <c r="G42" i="15" s="1"/>
  <c r="H63" i="15"/>
  <c r="I63" i="15" s="1"/>
  <c r="G48" i="15"/>
  <c r="C121" i="8"/>
  <c r="D384" i="24"/>
  <c r="E709" i="34"/>
  <c r="E697" i="34"/>
  <c r="E685" i="34"/>
  <c r="E673" i="34"/>
  <c r="E710" i="34"/>
  <c r="E698" i="34"/>
  <c r="E686" i="34"/>
  <c r="E674" i="34"/>
  <c r="E646" i="34"/>
  <c r="E711" i="34"/>
  <c r="E699" i="34"/>
  <c r="E687" i="34"/>
  <c r="E675" i="34"/>
  <c r="E643" i="34"/>
  <c r="E640" i="34"/>
  <c r="E637" i="34"/>
  <c r="E634" i="34"/>
  <c r="E631" i="34"/>
  <c r="E625" i="34"/>
  <c r="E712" i="34"/>
  <c r="E700" i="34"/>
  <c r="E713" i="34"/>
  <c r="E702" i="34"/>
  <c r="E690" i="34"/>
  <c r="E678" i="34"/>
  <c r="E704" i="34"/>
  <c r="E692" i="34"/>
  <c r="E680" i="34"/>
  <c r="E668" i="34"/>
  <c r="E707" i="34"/>
  <c r="E695" i="34"/>
  <c r="E683" i="34"/>
  <c r="E671" i="34"/>
  <c r="E642" i="34"/>
  <c r="E639" i="34"/>
  <c r="E636" i="34"/>
  <c r="E633" i="34"/>
  <c r="E630" i="34"/>
  <c r="E716" i="34"/>
  <c r="E693" i="34"/>
  <c r="E691" i="34"/>
  <c r="E689" i="34"/>
  <c r="E681" i="34"/>
  <c r="E679" i="34"/>
  <c r="E677" i="34"/>
  <c r="E638" i="34"/>
  <c r="E669" i="34"/>
  <c r="E645" i="34"/>
  <c r="E628" i="34"/>
  <c r="E624" i="34"/>
  <c r="E647" i="34"/>
  <c r="E635" i="34"/>
  <c r="E627" i="34"/>
  <c r="E688" i="34"/>
  <c r="E676" i="34"/>
  <c r="E706" i="34"/>
  <c r="E701" i="34"/>
  <c r="E684" i="34"/>
  <c r="E672" i="34"/>
  <c r="E644" i="34"/>
  <c r="E632" i="34"/>
  <c r="E705" i="34"/>
  <c r="E696" i="34"/>
  <c r="E708" i="34"/>
  <c r="E629" i="34"/>
  <c r="E694" i="34"/>
  <c r="E682" i="34"/>
  <c r="E670" i="34"/>
  <c r="E626" i="34"/>
  <c r="E703" i="34"/>
  <c r="E641" i="34"/>
  <c r="D695" i="24" l="1"/>
  <c r="H17" i="15"/>
  <c r="D623" i="24"/>
  <c r="D700" i="24"/>
  <c r="D710" i="24"/>
  <c r="D716" i="24"/>
  <c r="D634" i="24"/>
  <c r="D703" i="24"/>
  <c r="D618" i="24"/>
  <c r="D633" i="24"/>
  <c r="D687" i="24"/>
  <c r="D630" i="24"/>
  <c r="D635" i="24"/>
  <c r="D671" i="24"/>
  <c r="D639" i="24"/>
  <c r="D638" i="24"/>
  <c r="D699" i="24"/>
  <c r="D677" i="24"/>
  <c r="D642" i="24"/>
  <c r="D702" i="24"/>
  <c r="D688" i="24"/>
  <c r="D704" i="24"/>
  <c r="D690" i="24"/>
  <c r="D646" i="24"/>
  <c r="D711" i="24"/>
  <c r="D647" i="24"/>
  <c r="D694" i="24"/>
  <c r="D706" i="24"/>
  <c r="D701" i="24"/>
  <c r="D696" i="24"/>
  <c r="D617" i="24"/>
  <c r="D624" i="24"/>
  <c r="D627" i="24"/>
  <c r="D643" i="24"/>
  <c r="D626" i="24"/>
  <c r="D637" i="24"/>
  <c r="D619" i="24"/>
  <c r="D669" i="24"/>
  <c r="D681" i="24"/>
  <c r="D674" i="24"/>
  <c r="D689" i="24"/>
  <c r="D679" i="24"/>
  <c r="D692" i="24"/>
  <c r="D678" i="24"/>
  <c r="D631" i="24"/>
  <c r="D620" i="24"/>
  <c r="D621" i="24"/>
  <c r="D632" i="24"/>
  <c r="D670" i="24"/>
  <c r="D713" i="24"/>
  <c r="D698" i="24"/>
  <c r="D622" i="24"/>
  <c r="D645" i="24"/>
  <c r="D629" i="24"/>
  <c r="D672" i="24"/>
  <c r="D625" i="24"/>
  <c r="D628" i="24"/>
  <c r="D668" i="24"/>
  <c r="D682" i="24"/>
  <c r="D616" i="24"/>
  <c r="D644" i="24"/>
  <c r="D636" i="24"/>
  <c r="D676" i="24"/>
  <c r="D683" i="24"/>
  <c r="D697" i="24"/>
  <c r="D693" i="24"/>
  <c r="D712" i="24"/>
  <c r="D709" i="24"/>
  <c r="H49" i="15"/>
  <c r="I49" i="15" s="1"/>
  <c r="D708" i="24"/>
  <c r="D641" i="24"/>
  <c r="D686" i="24"/>
  <c r="D640" i="24"/>
  <c r="D705" i="24"/>
  <c r="D673" i="24"/>
  <c r="D685" i="24"/>
  <c r="D684" i="24"/>
  <c r="D691" i="24"/>
  <c r="D675" i="24"/>
  <c r="D707" i="24"/>
  <c r="H41" i="15"/>
  <c r="I41" i="15" s="1"/>
  <c r="G41" i="15"/>
  <c r="G37" i="15"/>
  <c r="H37" i="15"/>
  <c r="I37" i="15" s="1"/>
  <c r="C21" i="32"/>
  <c r="C668" i="24"/>
  <c r="C715" i="24" s="1"/>
  <c r="C15" i="15"/>
  <c r="G15" i="15" s="1"/>
  <c r="CE85" i="24"/>
  <c r="H43" i="15"/>
  <c r="I43" i="15" s="1"/>
  <c r="G43" i="15"/>
  <c r="H65" i="15"/>
  <c r="I65" i="15" s="1"/>
  <c r="G65" i="15"/>
  <c r="E623" i="24"/>
  <c r="C138" i="8"/>
  <c r="D417" i="24"/>
  <c r="E715" i="34"/>
  <c r="F624" i="34"/>
  <c r="D715" i="24" l="1"/>
  <c r="I373" i="32"/>
  <c r="C716" i="24"/>
  <c r="E612" i="24"/>
  <c r="E682" i="24" s="1"/>
  <c r="F710" i="34"/>
  <c r="M710" i="34" s="1"/>
  <c r="F698" i="34"/>
  <c r="M698" i="34" s="1"/>
  <c r="F686" i="34"/>
  <c r="M686" i="34" s="1"/>
  <c r="F674" i="34"/>
  <c r="M674" i="34" s="1"/>
  <c r="F646" i="34"/>
  <c r="F711" i="34"/>
  <c r="M711" i="34" s="1"/>
  <c r="F699" i="34"/>
  <c r="M699" i="34" s="1"/>
  <c r="F687" i="34"/>
  <c r="M687" i="34" s="1"/>
  <c r="F675" i="34"/>
  <c r="M675" i="34" s="1"/>
  <c r="F643" i="34"/>
  <c r="F640" i="34"/>
  <c r="F637" i="34"/>
  <c r="F634" i="34"/>
  <c r="F631" i="34"/>
  <c r="F625" i="34"/>
  <c r="F712" i="34"/>
  <c r="M712" i="34" s="1"/>
  <c r="F700" i="34"/>
  <c r="M700" i="34" s="1"/>
  <c r="F688" i="34"/>
  <c r="M688" i="34" s="1"/>
  <c r="F676" i="34"/>
  <c r="M676" i="34" s="1"/>
  <c r="F713" i="34"/>
  <c r="M713" i="34" s="1"/>
  <c r="F701" i="34"/>
  <c r="M701" i="34" s="1"/>
  <c r="F716" i="34"/>
  <c r="F703" i="34"/>
  <c r="M703" i="34" s="1"/>
  <c r="F691" i="34"/>
  <c r="M691" i="34" s="1"/>
  <c r="F679" i="34"/>
  <c r="M679" i="34" s="1"/>
  <c r="F705" i="34"/>
  <c r="M705" i="34" s="1"/>
  <c r="F693" i="34"/>
  <c r="M693" i="34" s="1"/>
  <c r="F681" i="34"/>
  <c r="M681" i="34" s="1"/>
  <c r="F669" i="34"/>
  <c r="M669" i="34" s="1"/>
  <c r="F708" i="34"/>
  <c r="M708" i="34" s="1"/>
  <c r="F696" i="34"/>
  <c r="M696" i="34" s="1"/>
  <c r="F684" i="34"/>
  <c r="M684" i="34" s="1"/>
  <c r="F672" i="34"/>
  <c r="M672" i="34" s="1"/>
  <c r="F628" i="34"/>
  <c r="F707" i="34"/>
  <c r="M707" i="34" s="1"/>
  <c r="F702" i="34"/>
  <c r="M702" i="34" s="1"/>
  <c r="F683" i="34"/>
  <c r="M683" i="34" s="1"/>
  <c r="F671" i="34"/>
  <c r="M671" i="34" s="1"/>
  <c r="F645" i="34"/>
  <c r="L647" i="34" s="1"/>
  <c r="F633" i="34"/>
  <c r="F647" i="34"/>
  <c r="F709" i="34"/>
  <c r="M709" i="34" s="1"/>
  <c r="F695" i="34"/>
  <c r="M695" i="34" s="1"/>
  <c r="F635" i="34"/>
  <c r="F704" i="34"/>
  <c r="M704" i="34" s="1"/>
  <c r="F697" i="34"/>
  <c r="M697" i="34" s="1"/>
  <c r="F642" i="34"/>
  <c r="F630" i="34"/>
  <c r="J630" i="34" s="1"/>
  <c r="F627" i="34"/>
  <c r="F706" i="34"/>
  <c r="M706" i="34" s="1"/>
  <c r="F690" i="34"/>
  <c r="M690" i="34" s="1"/>
  <c r="F678" i="34"/>
  <c r="M678" i="34" s="1"/>
  <c r="F644" i="34"/>
  <c r="F632" i="34"/>
  <c r="F692" i="34"/>
  <c r="M692" i="34" s="1"/>
  <c r="F682" i="34"/>
  <c r="M682" i="34" s="1"/>
  <c r="F680" i="34"/>
  <c r="M680" i="34" s="1"/>
  <c r="F670" i="34"/>
  <c r="M670" i="34" s="1"/>
  <c r="F639" i="34"/>
  <c r="F668" i="34"/>
  <c r="M668" i="34" s="1"/>
  <c r="M715" i="34" s="1"/>
  <c r="F629" i="34"/>
  <c r="I629" i="34" s="1"/>
  <c r="F641" i="34"/>
  <c r="F626" i="34"/>
  <c r="F689" i="34"/>
  <c r="M689" i="34" s="1"/>
  <c r="F673" i="34"/>
  <c r="M673" i="34" s="1"/>
  <c r="F638" i="34"/>
  <c r="F694" i="34"/>
  <c r="M694" i="34" s="1"/>
  <c r="F685" i="34"/>
  <c r="M685" i="34" s="1"/>
  <c r="F677" i="34"/>
  <c r="M677" i="34" s="1"/>
  <c r="F636" i="34"/>
  <c r="C168" i="8"/>
  <c r="D421" i="24"/>
  <c r="E716" i="24"/>
  <c r="E690" i="24" l="1"/>
  <c r="E705" i="24"/>
  <c r="E701" i="24"/>
  <c r="E689" i="24"/>
  <c r="E702" i="24"/>
  <c r="E638" i="24"/>
  <c r="E687" i="24"/>
  <c r="E628" i="24"/>
  <c r="E668" i="24"/>
  <c r="E708" i="24"/>
  <c r="E696" i="24"/>
  <c r="E692" i="24"/>
  <c r="E637" i="24"/>
  <c r="E630" i="24"/>
  <c r="E684" i="24"/>
  <c r="E685" i="24"/>
  <c r="E633" i="24"/>
  <c r="E627" i="24"/>
  <c r="E693" i="24"/>
  <c r="E673" i="24"/>
  <c r="E709" i="24"/>
  <c r="E683" i="24"/>
  <c r="E672" i="24"/>
  <c r="E670" i="24"/>
  <c r="E703" i="24"/>
  <c r="E695" i="24"/>
  <c r="E671" i="24"/>
  <c r="E631" i="24"/>
  <c r="E699" i="24"/>
  <c r="E678" i="24"/>
  <c r="E629" i="24"/>
  <c r="E677" i="24"/>
  <c r="E676" i="24"/>
  <c r="E688" i="24"/>
  <c r="E694" i="24"/>
  <c r="E675" i="24"/>
  <c r="E646" i="24"/>
  <c r="E697" i="24"/>
  <c r="E634" i="24"/>
  <c r="E686" i="24"/>
  <c r="E700" i="24"/>
  <c r="E706" i="24"/>
  <c r="E674" i="24"/>
  <c r="E679" i="24"/>
  <c r="E647" i="24"/>
  <c r="E645" i="24"/>
  <c r="E641" i="24"/>
  <c r="E691" i="24"/>
  <c r="E710" i="24"/>
  <c r="E681" i="24"/>
  <c r="E635" i="24"/>
  <c r="E626" i="24"/>
  <c r="E644" i="24"/>
  <c r="E713" i="24"/>
  <c r="E669" i="24"/>
  <c r="E639" i="24"/>
  <c r="E624" i="24"/>
  <c r="F624" i="24" s="1"/>
  <c r="E680" i="24"/>
  <c r="E636" i="24"/>
  <c r="E632" i="24"/>
  <c r="E704" i="24"/>
  <c r="E625" i="24"/>
  <c r="E640" i="24"/>
  <c r="E642" i="24"/>
  <c r="E711" i="24"/>
  <c r="E712" i="24"/>
  <c r="E707" i="24"/>
  <c r="E643" i="24"/>
  <c r="E698" i="24"/>
  <c r="L704" i="34"/>
  <c r="L692" i="34"/>
  <c r="L680" i="34"/>
  <c r="L668" i="34"/>
  <c r="L715" i="34" s="1"/>
  <c r="L705" i="34"/>
  <c r="L693" i="34"/>
  <c r="L681" i="34"/>
  <c r="L669" i="34"/>
  <c r="L706" i="34"/>
  <c r="L694" i="34"/>
  <c r="L682" i="34"/>
  <c r="L670" i="34"/>
  <c r="L707" i="34"/>
  <c r="L695" i="34"/>
  <c r="L708" i="34"/>
  <c r="L709" i="34"/>
  <c r="L697" i="34"/>
  <c r="L685" i="34"/>
  <c r="L673" i="34"/>
  <c r="L711" i="34"/>
  <c r="L699" i="34"/>
  <c r="L687" i="34"/>
  <c r="L675" i="34"/>
  <c r="L702" i="34"/>
  <c r="L690" i="34"/>
  <c r="L678" i="34"/>
  <c r="L688" i="34"/>
  <c r="L686" i="34"/>
  <c r="L684" i="34"/>
  <c r="L676" i="34"/>
  <c r="L674" i="34"/>
  <c r="L672" i="34"/>
  <c r="L701" i="34"/>
  <c r="L696" i="34"/>
  <c r="L713" i="34"/>
  <c r="L710" i="34"/>
  <c r="L703" i="34"/>
  <c r="L698" i="34"/>
  <c r="L716" i="34"/>
  <c r="L691" i="34"/>
  <c r="L683" i="34"/>
  <c r="L679" i="34"/>
  <c r="L671" i="34"/>
  <c r="L712" i="34"/>
  <c r="L689" i="34"/>
  <c r="L677" i="34"/>
  <c r="L700" i="34"/>
  <c r="F715" i="34"/>
  <c r="G625" i="34"/>
  <c r="I713" i="34"/>
  <c r="I701" i="34"/>
  <c r="I689" i="34"/>
  <c r="I677" i="34"/>
  <c r="I702" i="34"/>
  <c r="I690" i="34"/>
  <c r="I678" i="34"/>
  <c r="I647" i="34"/>
  <c r="I716" i="34"/>
  <c r="I703" i="34"/>
  <c r="I691" i="34"/>
  <c r="I679" i="34"/>
  <c r="I644" i="34"/>
  <c r="I641" i="34"/>
  <c r="I638" i="34"/>
  <c r="I635" i="34"/>
  <c r="I632" i="34"/>
  <c r="I704" i="34"/>
  <c r="I706" i="34"/>
  <c r="I694" i="34"/>
  <c r="I682" i="34"/>
  <c r="I670" i="34"/>
  <c r="I708" i="34"/>
  <c r="I696" i="34"/>
  <c r="I684" i="34"/>
  <c r="I672" i="34"/>
  <c r="I711" i="34"/>
  <c r="I699" i="34"/>
  <c r="I687" i="34"/>
  <c r="I675" i="34"/>
  <c r="I643" i="34"/>
  <c r="I640" i="34"/>
  <c r="I637" i="34"/>
  <c r="I634" i="34"/>
  <c r="I631" i="34"/>
  <c r="I709" i="34"/>
  <c r="I695" i="34"/>
  <c r="I697" i="34"/>
  <c r="I642" i="34"/>
  <c r="I630" i="34"/>
  <c r="I715" i="34" s="1"/>
  <c r="I692" i="34"/>
  <c r="I688" i="34"/>
  <c r="I686" i="34"/>
  <c r="I680" i="34"/>
  <c r="I676" i="34"/>
  <c r="I674" i="34"/>
  <c r="I639" i="34"/>
  <c r="I668" i="34"/>
  <c r="I646" i="34"/>
  <c r="I700" i="34"/>
  <c r="I683" i="34"/>
  <c r="I671" i="34"/>
  <c r="I712" i="34"/>
  <c r="I707" i="34"/>
  <c r="I698" i="34"/>
  <c r="I693" i="34"/>
  <c r="I685" i="34"/>
  <c r="I636" i="34"/>
  <c r="I681" i="34"/>
  <c r="I673" i="34"/>
  <c r="I633" i="34"/>
  <c r="I710" i="34"/>
  <c r="I645" i="34"/>
  <c r="I669" i="34"/>
  <c r="I705" i="34"/>
  <c r="C172" i="8"/>
  <c r="D424" i="24"/>
  <c r="C177" i="8" s="1"/>
  <c r="J702" i="34"/>
  <c r="J690" i="34"/>
  <c r="J678" i="34"/>
  <c r="J647" i="34"/>
  <c r="J716" i="34"/>
  <c r="J703" i="34"/>
  <c r="J691" i="34"/>
  <c r="J679" i="34"/>
  <c r="J644" i="34"/>
  <c r="K644" i="34" s="1"/>
  <c r="J641" i="34"/>
  <c r="J638" i="34"/>
  <c r="J635" i="34"/>
  <c r="J632" i="34"/>
  <c r="J704" i="34"/>
  <c r="J692" i="34"/>
  <c r="J680" i="34"/>
  <c r="J668" i="34"/>
  <c r="J705" i="34"/>
  <c r="J693" i="34"/>
  <c r="J707" i="34"/>
  <c r="J695" i="34"/>
  <c r="J683" i="34"/>
  <c r="J671" i="34"/>
  <c r="J709" i="34"/>
  <c r="J697" i="34"/>
  <c r="J685" i="34"/>
  <c r="J673" i="34"/>
  <c r="J712" i="34"/>
  <c r="J700" i="34"/>
  <c r="J688" i="34"/>
  <c r="J676" i="34"/>
  <c r="J642" i="34"/>
  <c r="J637" i="34"/>
  <c r="J711" i="34"/>
  <c r="J706" i="34"/>
  <c r="J699" i="34"/>
  <c r="J686" i="34"/>
  <c r="J684" i="34"/>
  <c r="J674" i="34"/>
  <c r="J672" i="34"/>
  <c r="J639" i="34"/>
  <c r="J708" i="34"/>
  <c r="J682" i="34"/>
  <c r="J670" i="34"/>
  <c r="J701" i="34"/>
  <c r="J694" i="34"/>
  <c r="J646" i="34"/>
  <c r="J634" i="34"/>
  <c r="J696" i="34"/>
  <c r="J636" i="34"/>
  <c r="J713" i="34"/>
  <c r="J687" i="34"/>
  <c r="J643" i="34"/>
  <c r="J675" i="34"/>
  <c r="J633" i="34"/>
  <c r="J689" i="34"/>
  <c r="J681" i="34"/>
  <c r="J640" i="34"/>
  <c r="J710" i="34"/>
  <c r="J645" i="34"/>
  <c r="J631" i="34"/>
  <c r="J715" i="34" s="1"/>
  <c r="J677" i="34"/>
  <c r="J669" i="34"/>
  <c r="J698" i="34"/>
  <c r="M699" i="24" l="1"/>
  <c r="F151" i="32" s="1"/>
  <c r="H628" i="24"/>
  <c r="M693" i="24"/>
  <c r="M712" i="24"/>
  <c r="E215" i="32" s="1"/>
  <c r="M671" i="24"/>
  <c r="F23" i="32" s="1"/>
  <c r="G625" i="24"/>
  <c r="M681" i="24"/>
  <c r="I55" i="32" s="1"/>
  <c r="M695" i="24"/>
  <c r="I119" i="32" s="1"/>
  <c r="M701" i="24"/>
  <c r="H151" i="32" s="1"/>
  <c r="M707" i="24"/>
  <c r="G183" i="32" s="1"/>
  <c r="M713" i="24"/>
  <c r="F215" i="32" s="1"/>
  <c r="M704" i="24"/>
  <c r="D183" i="32" s="1"/>
  <c r="M710" i="24"/>
  <c r="C215" i="32" s="1"/>
  <c r="J630" i="24"/>
  <c r="M691" i="24"/>
  <c r="M670" i="24"/>
  <c r="E23" i="32" s="1"/>
  <c r="M690" i="24"/>
  <c r="D119" i="32" s="1"/>
  <c r="M694" i="24"/>
  <c r="H119" i="32" s="1"/>
  <c r="L647" i="24"/>
  <c r="M688" i="24"/>
  <c r="I87" i="32" s="1"/>
  <c r="M683" i="24"/>
  <c r="D87" i="32" s="1"/>
  <c r="M696" i="24"/>
  <c r="C151" i="32" s="1"/>
  <c r="F672" i="24"/>
  <c r="M672" i="24" s="1"/>
  <c r="G23" i="32" s="1"/>
  <c r="F705" i="24"/>
  <c r="M705" i="24" s="1"/>
  <c r="E183" i="32" s="1"/>
  <c r="F680" i="24"/>
  <c r="M680" i="24" s="1"/>
  <c r="H55" i="32" s="1"/>
  <c r="F692" i="24"/>
  <c r="M692" i="24" s="1"/>
  <c r="F626" i="24"/>
  <c r="F637" i="24"/>
  <c r="F628" i="24"/>
  <c r="F643" i="24"/>
  <c r="F633" i="24"/>
  <c r="F687" i="24"/>
  <c r="M687" i="24" s="1"/>
  <c r="H87" i="32" s="1"/>
  <c r="F690" i="24"/>
  <c r="F707" i="24"/>
  <c r="F701" i="24"/>
  <c r="F676" i="24"/>
  <c r="M676" i="24" s="1"/>
  <c r="D55" i="32" s="1"/>
  <c r="F677" i="24"/>
  <c r="F634" i="24"/>
  <c r="F710" i="24"/>
  <c r="F695" i="24"/>
  <c r="F670" i="24"/>
  <c r="F636" i="24"/>
  <c r="F629" i="24"/>
  <c r="I629" i="24" s="1"/>
  <c r="F697" i="24"/>
  <c r="M697" i="24" s="1"/>
  <c r="D151" i="32" s="1"/>
  <c r="F689" i="24"/>
  <c r="M689" i="24" s="1"/>
  <c r="C119" i="32" s="1"/>
  <c r="F683" i="24"/>
  <c r="F646" i="24"/>
  <c r="F631" i="24"/>
  <c r="K644" i="24" s="1"/>
  <c r="F678" i="24"/>
  <c r="M678" i="24" s="1"/>
  <c r="F669" i="24"/>
  <c r="M669" i="24" s="1"/>
  <c r="D23" i="32" s="1"/>
  <c r="F712" i="24"/>
  <c r="F693" i="24"/>
  <c r="F645" i="24"/>
  <c r="F625" i="24"/>
  <c r="F674" i="24"/>
  <c r="M674" i="24" s="1"/>
  <c r="I23" i="32" s="1"/>
  <c r="F635" i="24"/>
  <c r="F708" i="24"/>
  <c r="M708" i="24" s="1"/>
  <c r="H183" i="32" s="1"/>
  <c r="F688" i="24"/>
  <c r="F638" i="24"/>
  <c r="F627" i="24"/>
  <c r="F640" i="24"/>
  <c r="F703" i="24"/>
  <c r="M703" i="24" s="1"/>
  <c r="C183" i="32" s="1"/>
  <c r="F696" i="24"/>
  <c r="F704" i="24"/>
  <c r="F684" i="24"/>
  <c r="M684" i="24" s="1"/>
  <c r="E87" i="32" s="1"/>
  <c r="F700" i="24"/>
  <c r="M700" i="24" s="1"/>
  <c r="G151" i="32" s="1"/>
  <c r="F644" i="24"/>
  <c r="F713" i="24"/>
  <c r="F639" i="24"/>
  <c r="F630" i="24"/>
  <c r="F632" i="24"/>
  <c r="F668" i="24"/>
  <c r="M668" i="24" s="1"/>
  <c r="F686" i="24"/>
  <c r="M686" i="24" s="1"/>
  <c r="G87" i="32" s="1"/>
  <c r="F698" i="24"/>
  <c r="M698" i="24" s="1"/>
  <c r="E151" i="32" s="1"/>
  <c r="F685" i="24"/>
  <c r="M685" i="24" s="1"/>
  <c r="F87" i="32" s="1"/>
  <c r="F691" i="24"/>
  <c r="F702" i="24"/>
  <c r="M702" i="24" s="1"/>
  <c r="I151" i="32" s="1"/>
  <c r="F675" i="24"/>
  <c r="M675" i="24" s="1"/>
  <c r="C55" i="32" s="1"/>
  <c r="F647" i="24"/>
  <c r="F679" i="24"/>
  <c r="M679" i="24" s="1"/>
  <c r="F706" i="24"/>
  <c r="M706" i="24" s="1"/>
  <c r="F183" i="32" s="1"/>
  <c r="F671" i="24"/>
  <c r="F642" i="24"/>
  <c r="F694" i="24"/>
  <c r="F641" i="24"/>
  <c r="F716" i="24"/>
  <c r="F709" i="24"/>
  <c r="F673" i="24"/>
  <c r="F699" i="24"/>
  <c r="F682" i="24"/>
  <c r="M682" i="24" s="1"/>
  <c r="C87" i="32" s="1"/>
  <c r="F681" i="24"/>
  <c r="F711" i="24"/>
  <c r="M711" i="24" s="1"/>
  <c r="D215" i="32" s="1"/>
  <c r="M709" i="24"/>
  <c r="I183" i="32" s="1"/>
  <c r="M677" i="24"/>
  <c r="M673" i="24"/>
  <c r="H23" i="32" s="1"/>
  <c r="E715" i="24"/>
  <c r="K716" i="34"/>
  <c r="K703" i="34"/>
  <c r="K691" i="34"/>
  <c r="K679" i="34"/>
  <c r="K704" i="34"/>
  <c r="K692" i="34"/>
  <c r="K680" i="34"/>
  <c r="K668" i="34"/>
  <c r="K715" i="34" s="1"/>
  <c r="K705" i="34"/>
  <c r="K693" i="34"/>
  <c r="K681" i="34"/>
  <c r="K669" i="34"/>
  <c r="K706" i="34"/>
  <c r="K694" i="34"/>
  <c r="K708" i="34"/>
  <c r="K696" i="34"/>
  <c r="K684" i="34"/>
  <c r="K672" i="34"/>
  <c r="K710" i="34"/>
  <c r="K698" i="34"/>
  <c r="K686" i="34"/>
  <c r="K674" i="34"/>
  <c r="K713" i="34"/>
  <c r="K701" i="34"/>
  <c r="K689" i="34"/>
  <c r="K677" i="34"/>
  <c r="K697" i="34"/>
  <c r="K711" i="34"/>
  <c r="K699" i="34"/>
  <c r="K690" i="34"/>
  <c r="K688" i="34"/>
  <c r="K682" i="34"/>
  <c r="K678" i="34"/>
  <c r="K676" i="34"/>
  <c r="K670" i="34"/>
  <c r="K700" i="34"/>
  <c r="K709" i="34"/>
  <c r="K687" i="34"/>
  <c r="K683" i="34"/>
  <c r="K675" i="34"/>
  <c r="K695" i="34"/>
  <c r="K671" i="34"/>
  <c r="K685" i="34"/>
  <c r="K702" i="34"/>
  <c r="K673" i="34"/>
  <c r="K712" i="34"/>
  <c r="K707" i="34"/>
  <c r="G711" i="34"/>
  <c r="G699" i="34"/>
  <c r="G687" i="34"/>
  <c r="G675" i="34"/>
  <c r="G643" i="34"/>
  <c r="G640" i="34"/>
  <c r="G637" i="34"/>
  <c r="G634" i="34"/>
  <c r="G631" i="34"/>
  <c r="G712" i="34"/>
  <c r="G700" i="34"/>
  <c r="G688" i="34"/>
  <c r="G676" i="34"/>
  <c r="G713" i="34"/>
  <c r="G701" i="34"/>
  <c r="G689" i="34"/>
  <c r="G677" i="34"/>
  <c r="G627" i="34"/>
  <c r="G702" i="34"/>
  <c r="G716" i="34"/>
  <c r="G704" i="34"/>
  <c r="G692" i="34"/>
  <c r="G680" i="34"/>
  <c r="G706" i="34"/>
  <c r="G694" i="34"/>
  <c r="G682" i="34"/>
  <c r="G670" i="34"/>
  <c r="G645" i="34"/>
  <c r="G626" i="34"/>
  <c r="G709" i="34"/>
  <c r="G697" i="34"/>
  <c r="G685" i="34"/>
  <c r="G673" i="34"/>
  <c r="G669" i="34"/>
  <c r="G647" i="34"/>
  <c r="G628" i="34"/>
  <c r="H628" i="34" s="1"/>
  <c r="G695" i="34"/>
  <c r="G635" i="34"/>
  <c r="G642" i="34"/>
  <c r="G630" i="34"/>
  <c r="G690" i="34"/>
  <c r="G678" i="34"/>
  <c r="G644" i="34"/>
  <c r="G632" i="34"/>
  <c r="G686" i="34"/>
  <c r="G684" i="34"/>
  <c r="G674" i="34"/>
  <c r="G672" i="34"/>
  <c r="G639" i="34"/>
  <c r="G708" i="34"/>
  <c r="G629" i="34"/>
  <c r="G696" i="34"/>
  <c r="G668" i="34"/>
  <c r="G691" i="34"/>
  <c r="G703" i="34"/>
  <c r="G683" i="34"/>
  <c r="G679" i="34"/>
  <c r="G638" i="34"/>
  <c r="G633" i="34"/>
  <c r="G707" i="34"/>
  <c r="G698" i="34"/>
  <c r="G646" i="34"/>
  <c r="G641" i="34"/>
  <c r="G705" i="34"/>
  <c r="G681" i="34"/>
  <c r="G710" i="34"/>
  <c r="G671" i="34"/>
  <c r="G693" i="34"/>
  <c r="G636" i="34"/>
  <c r="I699" i="24" l="1"/>
  <c r="I696" i="24"/>
  <c r="I716" i="24"/>
  <c r="I631" i="24"/>
  <c r="I639" i="24"/>
  <c r="I679" i="24"/>
  <c r="I689" i="24"/>
  <c r="I690" i="24"/>
  <c r="I685" i="24"/>
  <c r="I711" i="24"/>
  <c r="I700" i="24"/>
  <c r="I692" i="24"/>
  <c r="I674" i="24"/>
  <c r="I713" i="24"/>
  <c r="I630" i="24"/>
  <c r="I633" i="24"/>
  <c r="I686" i="24"/>
  <c r="I637" i="24"/>
  <c r="I707" i="24"/>
  <c r="I647" i="24"/>
  <c r="I676" i="24"/>
  <c r="I634" i="24"/>
  <c r="I709" i="24"/>
  <c r="I687" i="24"/>
  <c r="I670" i="24"/>
  <c r="I702" i="24"/>
  <c r="I697" i="24"/>
  <c r="I683" i="24"/>
  <c r="I673" i="24"/>
  <c r="I672" i="24"/>
  <c r="I641" i="24"/>
  <c r="I682" i="24"/>
  <c r="I708" i="24"/>
  <c r="I693" i="24"/>
  <c r="I675" i="24"/>
  <c r="I694" i="24"/>
  <c r="I712" i="24"/>
  <c r="I632" i="24"/>
  <c r="I669" i="24"/>
  <c r="I636" i="24"/>
  <c r="I680" i="24"/>
  <c r="I710" i="24"/>
  <c r="I681" i="24"/>
  <c r="I701" i="24"/>
  <c r="I691" i="24"/>
  <c r="I671" i="24"/>
  <c r="I698" i="24"/>
  <c r="I695" i="24"/>
  <c r="I644" i="24"/>
  <c r="I643" i="24"/>
  <c r="I678" i="24"/>
  <c r="I705" i="24"/>
  <c r="I635" i="24"/>
  <c r="I638" i="24"/>
  <c r="I668" i="24"/>
  <c r="I645" i="24"/>
  <c r="I646" i="24"/>
  <c r="I684" i="24"/>
  <c r="I704" i="24"/>
  <c r="I688" i="24"/>
  <c r="I642" i="24"/>
  <c r="I640" i="24"/>
  <c r="I703" i="24"/>
  <c r="I677" i="24"/>
  <c r="I706" i="24"/>
  <c r="K689" i="24"/>
  <c r="K704" i="24"/>
  <c r="K674" i="24"/>
  <c r="K692" i="24"/>
  <c r="K670" i="24"/>
  <c r="K710" i="24"/>
  <c r="K699" i="24"/>
  <c r="K683" i="24"/>
  <c r="K716" i="24"/>
  <c r="K700" i="24"/>
  <c r="K702" i="24"/>
  <c r="K690" i="24"/>
  <c r="K694" i="24"/>
  <c r="K673" i="24"/>
  <c r="K705" i="24"/>
  <c r="K709" i="24"/>
  <c r="K697" i="24"/>
  <c r="K687" i="24"/>
  <c r="K668" i="24"/>
  <c r="K715" i="24" s="1"/>
  <c r="K711" i="24"/>
  <c r="K682" i="24"/>
  <c r="K678" i="24"/>
  <c r="K712" i="24"/>
  <c r="K681" i="24"/>
  <c r="K706" i="24"/>
  <c r="K686" i="24"/>
  <c r="K698" i="24"/>
  <c r="K669" i="24"/>
  <c r="K677" i="24"/>
  <c r="K713" i="24"/>
  <c r="K688" i="24"/>
  <c r="K685" i="24"/>
  <c r="K707" i="24"/>
  <c r="K680" i="24"/>
  <c r="K693" i="24"/>
  <c r="K708" i="24"/>
  <c r="K679" i="24"/>
  <c r="K684" i="24"/>
  <c r="K703" i="24"/>
  <c r="K671" i="24"/>
  <c r="K672" i="24"/>
  <c r="K701" i="24"/>
  <c r="K675" i="24"/>
  <c r="K676" i="24"/>
  <c r="K691" i="24"/>
  <c r="K695" i="24"/>
  <c r="K696" i="24"/>
  <c r="F55" i="32"/>
  <c r="F119" i="32"/>
  <c r="C23" i="32"/>
  <c r="M715" i="24"/>
  <c r="G55" i="32"/>
  <c r="G119" i="32"/>
  <c r="E55" i="32"/>
  <c r="E119" i="32"/>
  <c r="H710" i="24"/>
  <c r="H695" i="24"/>
  <c r="H716" i="24"/>
  <c r="H641" i="24"/>
  <c r="H697" i="24"/>
  <c r="H684" i="24"/>
  <c r="H707" i="24"/>
  <c r="H686" i="24"/>
  <c r="H698" i="24"/>
  <c r="H692" i="24"/>
  <c r="H685" i="24"/>
  <c r="H678" i="24"/>
  <c r="H674" i="24"/>
  <c r="H640" i="24"/>
  <c r="H713" i="24"/>
  <c r="H701" i="24"/>
  <c r="H694" i="24"/>
  <c r="H709" i="24"/>
  <c r="H683" i="24"/>
  <c r="H637" i="24"/>
  <c r="H703" i="24"/>
  <c r="H696" i="24"/>
  <c r="H644" i="24"/>
  <c r="H690" i="24"/>
  <c r="H679" i="24"/>
  <c r="H642" i="24"/>
  <c r="H680" i="24"/>
  <c r="H631" i="24"/>
  <c r="H681" i="24"/>
  <c r="H711" i="24"/>
  <c r="H669" i="24"/>
  <c r="H633" i="24"/>
  <c r="H675" i="24"/>
  <c r="H634" i="24"/>
  <c r="H672" i="24"/>
  <c r="H638" i="24"/>
  <c r="H705" i="24"/>
  <c r="H699" i="24"/>
  <c r="H706" i="24"/>
  <c r="H629" i="24"/>
  <c r="H689" i="24"/>
  <c r="H682" i="24"/>
  <c r="H646" i="24"/>
  <c r="H673" i="24"/>
  <c r="H639" i="24"/>
  <c r="H708" i="24"/>
  <c r="H645" i="24"/>
  <c r="H636" i="24"/>
  <c r="H677" i="24"/>
  <c r="H676" i="24"/>
  <c r="H671" i="24"/>
  <c r="H670" i="24"/>
  <c r="H712" i="24"/>
  <c r="H647" i="24"/>
  <c r="H687" i="24"/>
  <c r="H635" i="24"/>
  <c r="H632" i="24"/>
  <c r="H702" i="24"/>
  <c r="H691" i="24"/>
  <c r="H693" i="24"/>
  <c r="H630" i="24"/>
  <c r="H643" i="24"/>
  <c r="H668" i="24"/>
  <c r="H688" i="24"/>
  <c r="H704" i="24"/>
  <c r="H700" i="24"/>
  <c r="G685" i="24"/>
  <c r="G669" i="24"/>
  <c r="G711" i="24"/>
  <c r="G700" i="24"/>
  <c r="G694" i="24"/>
  <c r="G629" i="24"/>
  <c r="G677" i="24"/>
  <c r="G672" i="24"/>
  <c r="G686" i="24"/>
  <c r="G712" i="24"/>
  <c r="G702" i="24"/>
  <c r="G695" i="24"/>
  <c r="G687" i="24"/>
  <c r="G690" i="24"/>
  <c r="G630" i="24"/>
  <c r="G710" i="24"/>
  <c r="G703" i="24"/>
  <c r="G681" i="24"/>
  <c r="G679" i="24"/>
  <c r="G647" i="24"/>
  <c r="G645" i="24"/>
  <c r="G670" i="24"/>
  <c r="G641" i="24"/>
  <c r="G708" i="24"/>
  <c r="G675" i="24"/>
  <c r="G716" i="24"/>
  <c r="G692" i="24"/>
  <c r="G713" i="24"/>
  <c r="G628" i="24"/>
  <c r="G638" i="24"/>
  <c r="G697" i="24"/>
  <c r="G635" i="24"/>
  <c r="G642" i="24"/>
  <c r="G693" i="24"/>
  <c r="G643" i="24"/>
  <c r="G706" i="24"/>
  <c r="G691" i="24"/>
  <c r="G678" i="24"/>
  <c r="G631" i="24"/>
  <c r="G682" i="24"/>
  <c r="G646" i="24"/>
  <c r="G674" i="24"/>
  <c r="G627" i="24"/>
  <c r="G696" i="24"/>
  <c r="G680" i="24"/>
  <c r="G689" i="24"/>
  <c r="G707" i="24"/>
  <c r="G676" i="24"/>
  <c r="G709" i="24"/>
  <c r="G683" i="24"/>
  <c r="G632" i="24"/>
  <c r="G626" i="24"/>
  <c r="G668" i="24"/>
  <c r="G673" i="24"/>
  <c r="G637" i="24"/>
  <c r="G644" i="24"/>
  <c r="G699" i="24"/>
  <c r="G640" i="24"/>
  <c r="G705" i="24"/>
  <c r="G688" i="24"/>
  <c r="G684" i="24"/>
  <c r="G671" i="24"/>
  <c r="G636" i="24"/>
  <c r="G633" i="24"/>
  <c r="G701" i="24"/>
  <c r="G704" i="24"/>
  <c r="G634" i="24"/>
  <c r="G698" i="24"/>
  <c r="G639" i="24"/>
  <c r="F715" i="24"/>
  <c r="L690" i="24"/>
  <c r="L712" i="24"/>
  <c r="L689" i="24"/>
  <c r="L695" i="24"/>
  <c r="L688" i="24"/>
  <c r="L675" i="24"/>
  <c r="L677" i="24"/>
  <c r="L697" i="24"/>
  <c r="L683" i="24"/>
  <c r="L670" i="24"/>
  <c r="L704" i="24"/>
  <c r="L669" i="24"/>
  <c r="L672" i="24"/>
  <c r="L702" i="24"/>
  <c r="L674" i="24"/>
  <c r="L671" i="24"/>
  <c r="L676" i="24"/>
  <c r="L703" i="24"/>
  <c r="L705" i="24"/>
  <c r="L698" i="24"/>
  <c r="L684" i="24"/>
  <c r="L679" i="24"/>
  <c r="L713" i="24"/>
  <c r="L710" i="24"/>
  <c r="L673" i="24"/>
  <c r="L680" i="24"/>
  <c r="L691" i="24"/>
  <c r="L696" i="24"/>
  <c r="L681" i="24"/>
  <c r="L706" i="24"/>
  <c r="L687" i="24"/>
  <c r="L716" i="24"/>
  <c r="L678" i="24"/>
  <c r="L707" i="24"/>
  <c r="L699" i="24"/>
  <c r="L686" i="24"/>
  <c r="L700" i="24"/>
  <c r="L711" i="24"/>
  <c r="L693" i="24"/>
  <c r="L709" i="24"/>
  <c r="L668" i="24"/>
  <c r="L715" i="24" s="1"/>
  <c r="L694" i="24"/>
  <c r="L708" i="24"/>
  <c r="L701" i="24"/>
  <c r="L685" i="24"/>
  <c r="L692" i="24"/>
  <c r="L682" i="24"/>
  <c r="J686" i="24"/>
  <c r="J691" i="24"/>
  <c r="J637" i="24"/>
  <c r="J646" i="24"/>
  <c r="J683" i="24"/>
  <c r="J698" i="24"/>
  <c r="J639" i="24"/>
  <c r="J645" i="24"/>
  <c r="J633" i="24"/>
  <c r="J679" i="24"/>
  <c r="J697" i="24"/>
  <c r="J670" i="24"/>
  <c r="J671" i="24"/>
  <c r="J693" i="24"/>
  <c r="J711" i="24"/>
  <c r="J702" i="24"/>
  <c r="J695" i="24"/>
  <c r="J674" i="24"/>
  <c r="J687" i="24"/>
  <c r="J699" i="24"/>
  <c r="J712" i="24"/>
  <c r="J706" i="24"/>
  <c r="J682" i="24"/>
  <c r="J673" i="24"/>
  <c r="J643" i="24"/>
  <c r="J641" i="24"/>
  <c r="J685" i="24"/>
  <c r="J710" i="24"/>
  <c r="J635" i="24"/>
  <c r="J681" i="24"/>
  <c r="J636" i="24"/>
  <c r="J677" i="24"/>
  <c r="J689" i="24"/>
  <c r="J692" i="24"/>
  <c r="J675" i="24"/>
  <c r="J676" i="24"/>
  <c r="J704" i="24"/>
  <c r="J669" i="24"/>
  <c r="J694" i="24"/>
  <c r="J688" i="24"/>
  <c r="J631" i="24"/>
  <c r="J701" i="24"/>
  <c r="J680" i="24"/>
  <c r="J640" i="24"/>
  <c r="J708" i="24"/>
  <c r="J647" i="24"/>
  <c r="J707" i="24"/>
  <c r="J668" i="24"/>
  <c r="J684" i="24"/>
  <c r="J716" i="24"/>
  <c r="J696" i="24"/>
  <c r="J642" i="24"/>
  <c r="J700" i="24"/>
  <c r="J644" i="24"/>
  <c r="J678" i="24"/>
  <c r="J672" i="24"/>
  <c r="J709" i="24"/>
  <c r="J703" i="24"/>
  <c r="J705" i="24"/>
  <c r="J713" i="24"/>
  <c r="J690" i="24"/>
  <c r="J634" i="24"/>
  <c r="J632" i="24"/>
  <c r="J638" i="24"/>
  <c r="G715" i="34"/>
  <c r="H712" i="34"/>
  <c r="H700" i="34"/>
  <c r="H688" i="34"/>
  <c r="H676" i="34"/>
  <c r="H713" i="34"/>
  <c r="H701" i="34"/>
  <c r="H689" i="34"/>
  <c r="H677" i="34"/>
  <c r="H702" i="34"/>
  <c r="H690" i="34"/>
  <c r="H678" i="34"/>
  <c r="H647" i="34"/>
  <c r="H629" i="34"/>
  <c r="H716" i="34"/>
  <c r="H703" i="34"/>
  <c r="H705" i="34"/>
  <c r="H693" i="34"/>
  <c r="H681" i="34"/>
  <c r="H707" i="34"/>
  <c r="H695" i="34"/>
  <c r="H683" i="34"/>
  <c r="H671" i="34"/>
  <c r="H642" i="34"/>
  <c r="H639" i="34"/>
  <c r="H636" i="34"/>
  <c r="H633" i="34"/>
  <c r="H630" i="34"/>
  <c r="H710" i="34"/>
  <c r="H698" i="34"/>
  <c r="H686" i="34"/>
  <c r="H674" i="34"/>
  <c r="H646" i="34"/>
  <c r="H640" i="34"/>
  <c r="H635" i="34"/>
  <c r="H709" i="34"/>
  <c r="H704" i="34"/>
  <c r="H697" i="34"/>
  <c r="H644" i="34"/>
  <c r="H637" i="34"/>
  <c r="H632" i="34"/>
  <c r="H711" i="34"/>
  <c r="H706" i="34"/>
  <c r="H699" i="34"/>
  <c r="H684" i="34"/>
  <c r="H672" i="34"/>
  <c r="H708" i="34"/>
  <c r="H692" i="34"/>
  <c r="H682" i="34"/>
  <c r="H680" i="34"/>
  <c r="H670" i="34"/>
  <c r="H694" i="34"/>
  <c r="H668" i="34"/>
  <c r="H641" i="34"/>
  <c r="H634" i="34"/>
  <c r="H691" i="34"/>
  <c r="H687" i="34"/>
  <c r="H679" i="34"/>
  <c r="H643" i="34"/>
  <c r="H638" i="34"/>
  <c r="H675" i="34"/>
  <c r="H673" i="34"/>
  <c r="H696" i="34"/>
  <c r="H631" i="34"/>
  <c r="H685" i="34"/>
  <c r="H645" i="34"/>
  <c r="H669" i="34"/>
  <c r="J715" i="24" l="1"/>
  <c r="H715" i="24"/>
  <c r="G715" i="24"/>
  <c r="I715" i="24"/>
  <c r="H715" i="34"/>
</calcChain>
</file>

<file path=xl/sharedStrings.xml><?xml version="1.0" encoding="utf-8"?>
<sst xmlns="http://schemas.openxmlformats.org/spreadsheetml/2006/main" count="4851" uniqueCount="1397">
  <si>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</si>
  <si>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</si>
  <si>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</si>
  <si>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</si>
  <si>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</si>
  <si>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</si>
  <si>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</si>
  <si>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</si>
  <si>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</si>
  <si>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</si>
  <si>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</si>
  <si>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</si>
  <si>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</si>
  <si>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</si>
  <si>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</si>
  <si>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</si>
  <si>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</si>
  <si>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</si>
  <si>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</si>
  <si>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</si>
  <si>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</si>
  <si>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</si>
  <si>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</si>
  <si>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</si>
  <si>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</si>
  <si>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</si>
  <si>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</si>
  <si>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</si>
  <si>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</si>
  <si>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</si>
  <si>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</si>
  <si>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</si>
  <si>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</si>
  <si>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</si>
  <si>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</si>
  <si>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</si>
  <si>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</si>
  <si>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</si>
  <si>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</si>
  <si>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</si>
  <si>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</si>
  <si>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</si>
  <si>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</si>
  <si>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</si>
  <si>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</si>
  <si>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</si>
  <si>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</si>
  <si>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</si>
  <si>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</si>
  <si>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</si>
  <si>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</si>
  <si>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</si>
  <si>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</si>
  <si>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</si>
  <si>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</si>
  <si>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</si>
  <si>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</si>
  <si>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</si>
  <si>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</si>
  <si>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</si>
  <si>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</si>
  <si>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</si>
  <si>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</si>
  <si>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</si>
  <si>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</si>
  <si>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</si>
  <si>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</si>
  <si>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</si>
  <si>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</si>
  <si>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</si>
  <si>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</si>
  <si>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</si>
  <si>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</si>
  <si>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</si>
  <si>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</si>
  <si>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</si>
  <si>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</si>
  <si>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</si>
  <si>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</si>
  <si>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</si>
  <si>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</si>
  <si>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</si>
  <si>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</si>
  <si>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</si>
  <si>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</si>
  <si>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</si>
  <si>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</si>
  <si>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</si>
  <si>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</si>
  <si>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</si>
  <si>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</si>
  <si>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</si>
  <si>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</si>
  <si>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</si>
  <si>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</si>
  <si>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</si>
  <si>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</si>
  <si>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</si>
  <si>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</si>
  <si>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</si>
  <si>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</si>
  <si>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</si>
  <si>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</si>
  <si>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</si>
  <si>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</si>
  <si>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</si>
  <si>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</si>
  <si>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</si>
  <si>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</si>
  <si>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</si>
  <si>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</si>
  <si>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</si>
  <si>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</si>
  <si>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</si>
  <si>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</si>
  <si>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</si>
  <si>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</si>
  <si>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</si>
  <si>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</si>
  <si>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</si>
  <si>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</si>
  <si>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</si>
  <si>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</si>
  <si>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</si>
  <si>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</si>
  <si>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</si>
  <si>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</si>
  <si>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</si>
  <si>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</si>
  <si>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</si>
  <si>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</si>
  <si>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</si>
  <si>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</si>
  <si>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</si>
  <si>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</si>
  <si>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</si>
  <si>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</si>
  <si>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</si>
  <si>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</si>
  <si>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</si>
  <si>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</si>
  <si>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</si>
  <si>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</si>
  <si>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</si>
  <si>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</si>
  <si>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</si>
  <si>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</si>
  <si>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</si>
  <si>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</si>
  <si>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</si>
  <si>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</si>
  <si>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</si>
  <si>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</si>
  <si>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</si>
  <si>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</si>
  <si>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</si>
  <si>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</si>
  <si>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</si>
  <si>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</si>
  <si>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</si>
  <si>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</si>
  <si>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</si>
  <si>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</si>
  <si>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</si>
  <si>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</si>
  <si>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</si>
  <si>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</si>
  <si>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</si>
  <si>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</si>
  <si>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</si>
  <si>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</si>
  <si>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</si>
  <si>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</si>
  <si>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</si>
  <si>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</si>
  <si>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</si>
  <si>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</si>
  <si>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</si>
  <si>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</si>
  <si>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</si>
  <si>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</si>
  <si>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</si>
  <si>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</si>
  <si>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</si>
  <si>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</si>
  <si>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</si>
  <si>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</si>
  <si>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</si>
  <si>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</si>
  <si>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</si>
  <si>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</si>
  <si>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</si>
  <si>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</si>
  <si>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</si>
  <si>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</si>
  <si>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</si>
  <si>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</si>
  <si>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</si>
  <si>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</si>
  <si>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</si>
  <si>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</si>
  <si>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</si>
  <si>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</si>
  <si>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</si>
  <si>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</si>
  <si>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</si>
  <si>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</si>
  <si>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</si>
  <si>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</si>
  <si>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</si>
  <si>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</si>
  <si>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</si>
  <si>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</si>
  <si>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</si>
  <si>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</si>
  <si>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</si>
  <si>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</si>
  <si>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</si>
  <si>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</si>
  <si>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</si>
  <si>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</si>
  <si>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</si>
  <si>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</si>
  <si>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</si>
  <si>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</si>
  <si>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</si>
  <si>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</si>
  <si>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</si>
  <si>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</si>
  <si>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</si>
  <si>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</si>
  <si>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</si>
  <si>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</si>
  <si>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</si>
  <si>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</si>
  <si>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</si>
  <si>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</si>
  <si>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</si>
  <si>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</si>
  <si>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</si>
  <si>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</si>
  <si>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</si>
  <si>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</si>
  <si>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</si>
  <si>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</si>
  <si>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</si>
  <si>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</si>
  <si>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</si>
  <si>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</si>
  <si>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</si>
  <si>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</si>
  <si>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</si>
  <si>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</si>
  <si>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</si>
  <si>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</si>
  <si>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</si>
  <si>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</si>
  <si>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</si>
  <si>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</si>
  <si>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</si>
  <si>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</si>
  <si>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</si>
  <si>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</si>
  <si>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</si>
  <si>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</si>
  <si>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</si>
  <si>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</si>
  <si>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</si>
  <si>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</si>
  <si>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</si>
  <si>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</si>
  <si>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</si>
  <si>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</si>
  <si>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</si>
  <si>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</si>
  <si>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</si>
  <si>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</si>
  <si>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</si>
  <si>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</si>
  <si>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</si>
  <si>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</si>
  <si>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</si>
  <si>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</si>
  <si>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</si>
  <si>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</si>
  <si>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</si>
  <si>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</si>
  <si>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</si>
  <si>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</si>
  <si>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</si>
  <si>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</si>
  <si>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</si>
  <si>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</si>
  <si>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</si>
  <si>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</si>
  <si>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</si>
  <si>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</si>
  <si>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</si>
  <si>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</si>
  <si>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</si>
  <si>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042</t>
  </si>
  <si>
    <t>Hospital Name</t>
  </si>
  <si>
    <t>Shriners Hospitals for Children - Spokane</t>
  </si>
  <si>
    <t>Mailing Address</t>
  </si>
  <si>
    <t>911 W 5th Avenue Spokane Washington 99204</t>
  </si>
  <si>
    <t>City</t>
  </si>
  <si>
    <t>Spokane</t>
  </si>
  <si>
    <t>State</t>
  </si>
  <si>
    <t>Washington</t>
  </si>
  <si>
    <t>Zip</t>
  </si>
  <si>
    <t>99204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</si>
  <si>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</si>
  <si>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</si>
  <si>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</si>
  <si>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</si>
  <si>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</si>
  <si>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</si>
  <si>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</si>
  <si>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</si>
  <si>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</si>
  <si>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</si>
  <si>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</si>
  <si>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</si>
  <si>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</si>
  <si>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</si>
  <si>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</si>
  <si>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</si>
  <si>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</si>
  <si>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</si>
  <si>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</si>
  <si>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</si>
  <si>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</si>
  <si>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</si>
  <si>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</si>
  <si>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</si>
  <si>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</si>
  <si>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</si>
  <si>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</si>
  <si>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</si>
  <si>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</si>
  <si>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</si>
  <si>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</si>
  <si>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</si>
  <si>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</si>
  <si>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</si>
  <si>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</si>
  <si>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</si>
  <si>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</si>
  <si>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</si>
  <si>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</si>
  <si>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</si>
  <si>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</si>
  <si>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</si>
  <si>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</si>
  <si>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</si>
  <si>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</si>
  <si>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</si>
  <si>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</si>
  <si>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</si>
  <si>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</si>
  <si>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</si>
  <si>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</si>
  <si>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</si>
  <si>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</si>
  <si>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</si>
  <si>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</si>
  <si>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</si>
  <si>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</si>
  <si>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</si>
  <si>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</si>
  <si>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</si>
  <si>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</si>
  <si>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</si>
  <si>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</si>
  <si>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</si>
  <si>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</si>
  <si>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</si>
  <si>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</si>
  <si>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</si>
  <si>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</si>
  <si>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</si>
  <si>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</si>
  <si>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</si>
  <si>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</si>
  <si>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</si>
  <si>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</si>
  <si>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</si>
  <si>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</si>
  <si>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</si>
  <si>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</si>
  <si>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</si>
  <si>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</si>
  <si>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</si>
  <si>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</si>
  <si>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</si>
  <si>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</si>
  <si>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</si>
  <si>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</si>
  <si>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</si>
  <si>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</si>
  <si>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</si>
  <si>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</si>
  <si>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</si>
  <si>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</si>
  <si>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</si>
  <si>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</si>
  <si>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</si>
  <si>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</si>
  <si>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</si>
  <si>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</si>
  <si>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</si>
  <si>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</si>
  <si>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</si>
  <si>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</si>
  <si>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</si>
  <si>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</si>
  <si>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</si>
  <si>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</si>
  <si>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</si>
  <si>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</si>
  <si>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</si>
  <si>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</si>
  <si>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</si>
  <si>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</si>
  <si>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</si>
  <si>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</si>
  <si>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</si>
  <si>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</si>
  <si>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</si>
  <si>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</si>
  <si>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</si>
  <si>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</si>
  <si>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</si>
  <si>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</si>
  <si>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</si>
  <si>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</si>
  <si>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</si>
  <si>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</si>
  <si>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</si>
  <si>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</si>
  <si>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</si>
  <si>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</si>
  <si>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</si>
  <si>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</si>
  <si>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</si>
  <si>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</si>
  <si>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</si>
  <si>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</si>
  <si>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</si>
  <si>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</si>
  <si>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</si>
  <si>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</si>
  <si>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</si>
  <si>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</si>
  <si>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</si>
  <si>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</si>
  <si>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</si>
  <si>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</si>
  <si>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</si>
  <si>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</si>
  <si>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</si>
  <si>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</si>
  <si>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</si>
  <si>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</si>
  <si>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</si>
  <si>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</si>
  <si>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</si>
  <si>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</si>
  <si>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</si>
  <si>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</si>
  <si>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</si>
  <si>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</si>
  <si>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</si>
  <si>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</si>
  <si>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</si>
  <si>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</si>
  <si>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</si>
  <si>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</si>
  <si>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</si>
  <si>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</si>
  <si>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</si>
  <si>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</si>
  <si>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</si>
  <si>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</si>
  <si>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</si>
  <si>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</si>
  <si>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</si>
  <si>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</si>
  <si>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</si>
  <si>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</si>
  <si>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</si>
  <si>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</si>
  <si>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</si>
  <si>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</si>
  <si>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</si>
  <si>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</si>
  <si>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</si>
  <si>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</si>
  <si>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</si>
  <si>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</si>
  <si>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</si>
  <si>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</si>
  <si>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</si>
  <si>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</si>
  <si>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</si>
  <si>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</si>
  <si>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</si>
  <si>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</si>
  <si>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</si>
  <si>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</si>
  <si>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</si>
  <si>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</si>
  <si>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</si>
  <si>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</si>
  <si>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</si>
  <si>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</si>
  <si>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</si>
  <si>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</si>
  <si>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</si>
  <si>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</si>
  <si>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</si>
  <si>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</si>
  <si>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</si>
  <si>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</si>
  <si>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</si>
  <si>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</si>
  <si>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</si>
  <si>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</si>
  <si>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</si>
  <si>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</si>
  <si>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</si>
  <si>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</si>
  <si>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</si>
  <si>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</si>
  <si>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</si>
  <si>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</si>
  <si>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</si>
  <si>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</si>
  <si>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</si>
  <si>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</si>
  <si>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</si>
  <si>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</si>
  <si>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</si>
  <si>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</si>
  <si>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</si>
  <si>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</si>
  <si>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</si>
  <si>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</si>
  <si>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</si>
  <si>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</si>
  <si>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</si>
  <si>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</si>
  <si>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</si>
  <si>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</si>
  <si>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</si>
  <si>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</si>
  <si>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</si>
  <si>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</si>
  <si>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</si>
  <si>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</si>
  <si>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</si>
  <si>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</si>
  <si>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</si>
  <si>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</si>
  <si>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</si>
  <si>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</si>
  <si>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</si>
  <si>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</si>
  <si>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</si>
  <si>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</si>
  <si>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</si>
  <si>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</si>
  <si>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</si>
  <si>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</si>
  <si>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</si>
  <si>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</si>
  <si>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</si>
  <si>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</si>
  <si>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</si>
  <si>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</si>
  <si>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</si>
  <si>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</si>
  <si>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</si>
  <si>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</si>
  <si>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</si>
  <si>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</si>
  <si>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</si>
  <si>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</si>
  <si>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</si>
  <si>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</si>
  <si>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</si>
  <si>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</si>
  <si>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</si>
  <si>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</si>
  <si>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</si>
  <si>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</si>
  <si>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</si>
  <si>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</si>
  <si>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</si>
  <si>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</si>
  <si>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</si>
  <si>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</si>
  <si>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</si>
  <si>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</si>
  <si>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</si>
  <si>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</si>
  <si>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</si>
  <si>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</si>
  <si>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</si>
  <si>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</si>
  <si>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</si>
  <si>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</si>
  <si>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</si>
  <si>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</si>
  <si>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</si>
  <si>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</si>
  <si>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</si>
  <si>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</si>
  <si>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</si>
  <si>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</si>
  <si>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</si>
  <si>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</si>
  <si>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</si>
  <si>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</si>
  <si>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</si>
  <si>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</si>
  <si>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</si>
  <si>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</si>
  <si>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</si>
  <si>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</si>
  <si>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</si>
  <si>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</si>
  <si>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</si>
  <si>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</si>
  <si>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</si>
  <si>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</si>
  <si>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</si>
  <si>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</si>
  <si>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</si>
  <si>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</si>
  <si>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</si>
  <si>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</si>
  <si>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</si>
  <si>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</si>
  <si>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</si>
  <si>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</si>
  <si>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</si>
  <si>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</si>
  <si>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</si>
  <si>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</si>
  <si>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</si>
  <si>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</si>
  <si>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</si>
  <si>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</si>
  <si>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</si>
  <si>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</si>
  <si>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</si>
  <si>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</si>
  <si>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</si>
  <si>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</si>
  <si>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</si>
  <si>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</si>
  <si>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</si>
  <si>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</si>
  <si>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</si>
  <si>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</si>
  <si>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</si>
  <si>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</si>
  <si>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</si>
  <si>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</si>
  <si>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</si>
  <si>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</si>
  <si>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</si>
  <si>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</si>
  <si>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</si>
  <si>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</si>
  <si>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</si>
  <si>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</si>
  <si>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</si>
  <si>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</si>
  <si>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</si>
  <si>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</si>
  <si>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</si>
  <si>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</si>
  <si>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</si>
  <si>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</si>
  <si>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</si>
  <si>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</si>
  <si>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</si>
  <si>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</si>
  <si>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</si>
  <si>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</si>
  <si>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</si>
  <si>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</si>
  <si>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</si>
  <si>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</si>
  <si>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</si>
  <si>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</si>
  <si>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</si>
  <si>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</si>
  <si>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</si>
  <si>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</si>
  <si>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</si>
  <si>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</si>
  <si>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</si>
  <si>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</si>
  <si>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</si>
  <si>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</si>
  <si>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</si>
  <si>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</si>
  <si>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</si>
  <si>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</si>
  <si>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</si>
  <si>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</si>
  <si>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</si>
  <si>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</si>
  <si>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</si>
  <si>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</si>
  <si>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</si>
  <si>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</si>
  <si>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</si>
  <si>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</si>
  <si>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</si>
  <si>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</si>
  <si>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</si>
  <si>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</si>
  <si>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</si>
  <si>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</si>
  <si>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</si>
  <si>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</si>
  <si>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</si>
  <si>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</si>
  <si>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</si>
  <si>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</si>
  <si>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</si>
  <si>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</si>
  <si>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</si>
  <si>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</si>
  <si>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</si>
  <si>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</si>
  <si>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</si>
  <si>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</si>
  <si>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</si>
  <si>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</si>
  <si>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</si>
  <si>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</si>
  <si>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</si>
  <si>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</si>
  <si>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</si>
  <si>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</si>
  <si>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</si>
  <si>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</si>
  <si>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</si>
  <si>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</si>
  <si>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</si>
  <si>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</si>
  <si>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</si>
  <si>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</si>
  <si>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</si>
  <si>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</si>
  <si>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</si>
  <si>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</si>
  <si>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</si>
  <si>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</si>
  <si>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</si>
  <si>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</si>
  <si>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</si>
  <si>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</si>
  <si>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</si>
  <si>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</si>
  <si>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</si>
  <si>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</si>
  <si>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</si>
  <si>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</si>
  <si>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</si>
  <si>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</si>
  <si>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</si>
  <si>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</si>
  <si>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</si>
  <si>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</si>
  <si>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</si>
  <si>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</si>
  <si>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</si>
  <si>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</si>
  <si>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</si>
  <si>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</si>
  <si>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</si>
  <si>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</si>
  <si>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</si>
  <si>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</si>
  <si>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</si>
  <si>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</si>
  <si>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</si>
  <si>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</si>
  <si>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</si>
  <si>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</si>
  <si>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</si>
  <si>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</si>
  <si>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</si>
  <si>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</si>
  <si>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</si>
  <si>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</si>
  <si>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</si>
  <si>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</si>
  <si>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</si>
  <si>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</si>
  <si>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</si>
  <si>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</si>
  <si>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</si>
  <si>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</si>
  <si>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</si>
  <si>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</si>
  <si>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</si>
  <si>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</si>
  <si>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</si>
  <si>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</si>
  <si>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</si>
  <si>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</si>
  <si>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</si>
  <si>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</si>
  <si>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</si>
  <si>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</si>
  <si>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</si>
  <si>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</si>
  <si>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</si>
  <si>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</si>
  <si>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</si>
  <si>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</si>
  <si>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</si>
  <si>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</si>
  <si>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</si>
  <si>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</si>
  <si>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</si>
  <si>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</si>
  <si>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</si>
  <si>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</si>
  <si>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</si>
  <si>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</si>
  <si>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</si>
  <si>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</si>
  <si>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</si>
  <si>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</si>
  <si>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</si>
  <si>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</si>
  <si>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</si>
  <si>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</si>
  <si>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</si>
  <si>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</si>
  <si>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</si>
  <si>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</si>
  <si>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</si>
  <si>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</si>
  <si>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</si>
  <si>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</si>
  <si>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</si>
  <si>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</si>
  <si>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</si>
  <si>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</si>
  <si>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</si>
  <si>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</si>
  <si>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</si>
  <si>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</si>
  <si>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</si>
  <si>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</si>
  <si>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</si>
  <si>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</si>
  <si>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</si>
  <si>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</si>
  <si>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</si>
  <si>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</si>
  <si>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</si>
  <si>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</si>
  <si>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</si>
  <si>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</si>
  <si>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</si>
  <si>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</si>
  <si>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</si>
  <si>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</si>
  <si>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</si>
  <si>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</si>
  <si>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</si>
  <si>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</si>
  <si>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</si>
  <si>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</si>
  <si>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</si>
  <si>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</si>
  <si>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</si>
  <si>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</si>
  <si>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</si>
  <si>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</si>
  <si>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</si>
  <si>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</si>
  <si>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</si>
  <si>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</si>
  <si>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</si>
  <si>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</si>
  <si>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</si>
  <si>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</si>
  <si>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</si>
  <si>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</si>
  <si>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</si>
  <si>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</si>
  <si>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</si>
  <si>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</si>
  <si>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</si>
  <si>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</si>
  <si>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</si>
  <si>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</si>
  <si>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</si>
  <si>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</si>
  <si>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</si>
  <si>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</si>
  <si>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</si>
  <si>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</si>
  <si>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</si>
  <si>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</si>
  <si>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</si>
  <si>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</si>
  <si>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</si>
  <si>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</si>
  <si>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</si>
  <si>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</si>
  <si>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</si>
  <si>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</si>
  <si>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</si>
  <si>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</si>
  <si>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</si>
  <si>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</si>
  <si>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</si>
  <si>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</si>
  <si>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</si>
  <si>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</si>
  <si>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</si>
  <si>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</si>
  <si>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</si>
  <si>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</si>
  <si>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</si>
  <si>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</si>
  <si>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</si>
  <si>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</si>
  <si>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</si>
  <si>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</si>
  <si>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</si>
  <si>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</si>
  <si>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</si>
  <si>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</si>
  <si>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</si>
  <si>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</si>
  <si>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</si>
  <si>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</si>
  <si>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</si>
  <si>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</si>
  <si>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</si>
  <si>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</si>
  <si>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</si>
  <si>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</si>
  <si>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</si>
  <si>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</si>
  <si>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</si>
  <si>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</si>
  <si>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</si>
  <si>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</si>
  <si>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</si>
  <si>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</si>
  <si>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</si>
  <si>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</si>
  <si>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</si>
  <si>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</si>
  <si>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</si>
  <si>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</si>
  <si>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</si>
  <si>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</si>
  <si>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</si>
  <si>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</si>
  <si>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</si>
  <si>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</si>
  <si>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</si>
  <si>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</si>
  <si>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</si>
  <si>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</si>
  <si>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</si>
  <si>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</si>
  <si>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</si>
  <si>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</si>
  <si>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</si>
  <si>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</si>
  <si>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</si>
  <si>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</si>
  <si>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</si>
  <si>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</si>
  <si>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</si>
  <si>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</si>
  <si>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</si>
  <si>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</si>
  <si>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</si>
  <si>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</si>
  <si>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</si>
  <si>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</si>
  <si>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</si>
  <si>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</si>
  <si>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</si>
  <si>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</si>
  <si>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</si>
  <si>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</si>
  <si>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</si>
  <si>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</si>
  <si>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</si>
  <si>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</si>
  <si>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</si>
  <si>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</si>
  <si>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</si>
  <si>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</si>
  <si>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</si>
  <si>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</si>
  <si>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</si>
  <si>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</si>
  <si>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</si>
  <si>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</si>
  <si>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</si>
  <si>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</si>
  <si>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</si>
  <si>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</si>
  <si>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</si>
  <si>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</si>
  <si>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</si>
  <si>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</si>
  <si>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</si>
  <si>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</si>
  <si>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</si>
  <si>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</si>
  <si>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</si>
  <si>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</si>
  <si>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</si>
  <si>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</si>
  <si>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</si>
  <si>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</si>
  <si>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</si>
  <si>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</si>
  <si>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</si>
  <si>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</si>
  <si>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</si>
  <si>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</si>
  <si>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</si>
  <si>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</si>
  <si>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</si>
  <si>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</si>
  <si>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</si>
  <si>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</si>
  <si>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</si>
  <si>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</si>
  <si>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</si>
  <si>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</si>
  <si>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</si>
  <si>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</si>
  <si>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</si>
  <si>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</si>
  <si>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</si>
  <si>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John McCabe</t>
  </si>
  <si>
    <t>Sharon L Russell</t>
  </si>
  <si>
    <t>James Geaumont</t>
  </si>
  <si>
    <t>James.Geaumont@shrinenet.org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</si>
  <si>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</si>
  <si>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</si>
  <si>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</si>
  <si>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</si>
  <si>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</si>
  <si>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</si>
  <si>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</si>
  <si>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</si>
  <si>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</si>
  <si>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</si>
  <si>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</si>
  <si>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</si>
  <si>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</si>
  <si>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</si>
  <si>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</si>
  <si>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</si>
  <si>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</si>
  <si>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</si>
  <si>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</si>
  <si>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</si>
  <si>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</si>
  <si>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</si>
  <si>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</si>
  <si>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</si>
  <si>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</si>
  <si>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</si>
  <si>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</si>
  <si>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</si>
  <si>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</si>
  <si>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</si>
  <si>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</si>
  <si>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</si>
  <si>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</si>
  <si>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</si>
  <si>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</si>
  <si>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</si>
  <si>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</si>
  <si>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</si>
  <si>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</si>
  <si>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</si>
  <si>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</si>
  <si>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</si>
  <si>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</si>
  <si>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</si>
  <si>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</si>
  <si>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</si>
  <si>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</si>
  <si>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</si>
  <si>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</si>
  <si>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</si>
  <si>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</si>
  <si>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</si>
  <si>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</si>
  <si>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</si>
  <si>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</si>
  <si>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</si>
  <si>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</si>
  <si>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</si>
  <si>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</si>
  <si>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</si>
  <si>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</si>
  <si>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</si>
  <si>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</si>
  <si>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</si>
  <si>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</si>
  <si>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</si>
  <si>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</si>
  <si>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</si>
  <si>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</si>
  <si>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</si>
  <si>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</si>
  <si>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</si>
  <si>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</si>
  <si>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</si>
  <si>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</si>
  <si>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</si>
  <si>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</si>
  <si>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</si>
  <si>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</si>
  <si>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</si>
  <si>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</si>
  <si>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</si>
  <si>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</si>
  <si>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</si>
  <si>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</si>
  <si>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</si>
  <si>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</si>
  <si>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</si>
  <si>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</si>
  <si>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</si>
  <si>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</si>
  <si>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</si>
  <si>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</si>
  <si>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</si>
  <si>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</si>
  <si>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</si>
  <si>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</si>
  <si>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</si>
  <si>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</si>
  <si>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</si>
  <si>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</si>
  <si>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</si>
  <si>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</si>
  <si>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</si>
  <si>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</si>
  <si>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</si>
  <si>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</si>
  <si>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</si>
  <si>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</si>
  <si>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</si>
  <si>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</si>
  <si>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</si>
  <si>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</si>
  <si>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</si>
  <si>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</si>
  <si>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</si>
  <si>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</si>
  <si>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</si>
  <si>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</si>
  <si>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</si>
  <si>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</si>
  <si>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</si>
  <si>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</si>
  <si>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</si>
  <si>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</si>
  <si>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</si>
  <si>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</si>
  <si>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</si>
  <si>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</si>
  <si>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</si>
  <si>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</si>
  <si>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</si>
  <si>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</si>
  <si>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</si>
  <si>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</si>
  <si>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</si>
  <si>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</si>
  <si>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</si>
  <si>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</si>
  <si>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</si>
  <si>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</si>
  <si>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</si>
  <si>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</si>
  <si>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</si>
  <si>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</si>
  <si>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</si>
  <si>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</si>
  <si>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</si>
  <si>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</si>
  <si>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</si>
  <si>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</si>
  <si>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</si>
  <si>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</si>
  <si>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</si>
  <si>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</si>
  <si>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</si>
  <si>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</si>
  <si>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</si>
  <si>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</si>
  <si>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</si>
  <si>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</si>
  <si>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</si>
  <si>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</si>
  <si>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</si>
  <si>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</si>
  <si>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</si>
  <si>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</si>
  <si>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</si>
  <si>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</si>
  <si>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</si>
  <si>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</si>
  <si>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</si>
  <si>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</si>
  <si>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</si>
  <si>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</si>
  <si>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</si>
  <si>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</si>
  <si>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</si>
  <si>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</si>
  <si>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</si>
  <si>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</si>
  <si>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</si>
  <si>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</si>
  <si>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</si>
  <si>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</si>
  <si>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</si>
  <si>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</si>
  <si>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</si>
  <si>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</si>
  <si>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</si>
  <si>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</si>
  <si>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</si>
  <si>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</si>
  <si>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</si>
  <si>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</si>
  <si>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</si>
  <si>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</si>
  <si>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</si>
  <si>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</si>
  <si>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</si>
  <si>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</si>
  <si>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</si>
  <si>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</si>
  <si>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</si>
  <si>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</si>
  <si>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</si>
  <si>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</si>
  <si>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</si>
  <si>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</si>
  <si>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</si>
  <si>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</si>
  <si>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</si>
  <si>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</si>
  <si>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</si>
  <si>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</si>
  <si>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</si>
  <si>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</si>
  <si>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</si>
  <si>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</si>
  <si>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</si>
  <si>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</si>
  <si>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</si>
  <si>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</si>
  <si>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</si>
  <si>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</si>
  <si>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</si>
  <si>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</si>
  <si>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</si>
  <si>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</si>
  <si>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</si>
  <si>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</si>
  <si>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</si>
  <si>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</si>
  <si>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</si>
  <si>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</si>
  <si>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</si>
  <si>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</si>
  <si>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</si>
  <si>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</si>
  <si>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</si>
  <si>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</si>
  <si>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</si>
  <si>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</si>
  <si>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</si>
  <si>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</si>
  <si>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</si>
  <si>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</si>
  <si>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</si>
  <si>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</si>
  <si>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</si>
  <si>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</si>
  <si>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</si>
  <si>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</si>
  <si>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</si>
  <si>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</si>
  <si>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</si>
  <si>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</si>
  <si>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</si>
  <si>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</si>
  <si>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</si>
  <si>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</si>
  <si>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</si>
  <si>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</si>
  <si>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</si>
  <si>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</si>
  <si>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</si>
  <si>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</si>
  <si>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</si>
  <si>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</si>
  <si>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</si>
  <si>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</si>
  <si>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</si>
  <si>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</si>
  <si>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</si>
  <si>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</si>
  <si>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</si>
  <si>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</si>
  <si>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</si>
  <si>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</si>
  <si>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</si>
  <si>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</si>
  <si>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</si>
  <si>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</si>
  <si>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</si>
  <si>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</si>
  <si>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</si>
  <si>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</si>
  <si>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</si>
  <si>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</si>
  <si>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</si>
  <si>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</si>
  <si>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</si>
  <si>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</si>
  <si>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</si>
  <si>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</si>
  <si>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</si>
  <si>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</si>
  <si>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</si>
  <si>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</si>
  <si>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</si>
  <si>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</si>
  <si>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</si>
  <si>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</si>
  <si>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</si>
  <si>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</si>
  <si>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</si>
  <si>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decrease in inpatient days</t>
  </si>
  <si>
    <t>10001-Income Statement-4525-Bank Management Fees</t>
  </si>
  <si>
    <t>10001-Income Statement-4890-Gain/Loss from Sale of Assets</t>
  </si>
  <si>
    <t>31900-Athletic Trainers-8350-Revenue - Other Departmental</t>
  </si>
  <si>
    <t>10300-Medical Staff - Administrative-8350-Revenue - Other Departmental</t>
  </si>
  <si>
    <t>52400-Volunteer Services-8350-Revenue - Other Departmental</t>
  </si>
  <si>
    <t>57000-Engineering and Maintenance-8350-Revenue - Other Departmental</t>
  </si>
  <si>
    <t>10230-Sports Medicine MDs-8350-Revenue - Other Departmental</t>
  </si>
  <si>
    <t>52280-Health Information Services-8400-Revenue - HIS</t>
  </si>
  <si>
    <t>27000-Radiology-Diagnostic-8500-Revenue - Radiology</t>
  </si>
  <si>
    <t>10002-Government Income-8999-Disproportionate Share Revenue</t>
  </si>
  <si>
    <t>10002-Government Income-8999-Taxes and Fees Related to TPP</t>
  </si>
  <si>
    <t>6890-Dues &amp; Memberships</t>
  </si>
  <si>
    <t>6885-Printing</t>
  </si>
  <si>
    <t>6880-Postage</t>
  </si>
  <si>
    <t>6870-Miscellaneous</t>
  </si>
  <si>
    <t>6853-Wheelchair Purchases</t>
  </si>
  <si>
    <t>6850-Equipment - Minor</t>
  </si>
  <si>
    <t>6820-Books &amp; Subscriptions</t>
  </si>
  <si>
    <t>6790-Advertising</t>
  </si>
  <si>
    <t>6646-Family Support -  Lodging</t>
  </si>
  <si>
    <t>6644-Family Support-Transportation</t>
  </si>
  <si>
    <t>6642-Family Support - Meals</t>
  </si>
  <si>
    <t>6634-Patient Transportation</t>
  </si>
  <si>
    <t>6632-Patient Related</t>
  </si>
  <si>
    <t>6628-Special Events - Other</t>
  </si>
  <si>
    <t>6626-Special Events - Food</t>
  </si>
  <si>
    <t>6620-Special Events - Cafeteria Foo</t>
  </si>
  <si>
    <t>Sharon L Russell, Vice President Finance/CFO</t>
  </si>
  <si>
    <t>Frederic Anderson/Board of Governors - SHC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</si>
</sst>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0" borderId="1" xfId="0" quotePrefix="1" applyFont="1" applyFill="1" applyBorder="1" applyProtection="1">
      <protection locked="0"/>
    </xf>
    <xf numFmtId="38" fontId="26" fillId="29" borderId="14" xfId="0" quotePrefix="1" applyNumberFormat="1" applyFont="1" applyFill="1" applyBorder="1" applyProtection="1">
      <protection locked="0"/>
    </xf>
    <xf numFmtId="38" fontId="26" fillId="29" borderId="14" xfId="0" quotePrefix="1" applyNumberFormat="1" applyFont="1" applyFill="1" applyBorder="1" applyAlignment="1" applyProtection="1">
      <alignment horizontal="left"/>
      <protection locked="0"/>
    </xf>
    <xf numFmtId="38" fontId="26" fillId="29" borderId="14" xfId="0" applyNumberFormat="1" applyFont="1" applyFill="1" applyBorder="1" applyProtection="1">
      <protection locked="0"/>
    </xf>
    <xf numFmtId="49" fontId="26" fillId="29" borderId="1" xfId="0" quotePrefix="1" applyNumberFormat="1" applyFont="1" applyFill="1" applyBorder="1" applyAlignment="1" applyProtection="1">
      <alignment horizontal="left"/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14" fontId="16" fillId="0" borderId="8" xfId="0" applyNumberFormat="1" applyFont="1" applyBorder="1"/>
    <xf numFmtId="14" fontId="16" fillId="0" borderId="31" xfId="0" applyNumberFormat="1" applyFont="1" applyBorder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>
      <selection activeCell="A433" sqref="A43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5186614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616120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1027585</v>
      </c>
      <c r="Q48" s="25">
        <f t="shared" si="0"/>
        <v>65868</v>
      </c>
      <c r="R48" s="25">
        <f t="shared" si="0"/>
        <v>583310</v>
      </c>
      <c r="S48" s="25">
        <f t="shared" si="0"/>
        <v>25798</v>
      </c>
      <c r="T48" s="25">
        <f t="shared" si="0"/>
        <v>0</v>
      </c>
      <c r="U48" s="25">
        <f t="shared" si="0"/>
        <v>37354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116672</v>
      </c>
      <c r="Z48" s="25">
        <f t="shared" si="0"/>
        <v>0</v>
      </c>
      <c r="AA48" s="25">
        <f t="shared" si="0"/>
        <v>0</v>
      </c>
      <c r="AB48" s="25">
        <f t="shared" si="0"/>
        <v>79450</v>
      </c>
      <c r="AC48" s="25">
        <f t="shared" si="0"/>
        <v>104826</v>
      </c>
      <c r="AD48" s="25">
        <f t="shared" si="0"/>
        <v>0</v>
      </c>
      <c r="AE48" s="25">
        <f t="shared" si="0"/>
        <v>166188</v>
      </c>
      <c r="AF48" s="25">
        <f t="shared" si="0"/>
        <v>0</v>
      </c>
      <c r="AG48" s="25">
        <f t="shared" si="0"/>
        <v>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298709</v>
      </c>
      <c r="AK48" s="25">
        <f t="shared" si="1"/>
        <v>225921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76538</v>
      </c>
      <c r="AZ48" s="25">
        <f t="shared" si="1"/>
        <v>0</v>
      </c>
      <c r="BA48" s="25">
        <f t="shared" si="1"/>
        <v>0</v>
      </c>
      <c r="BB48" s="25">
        <f t="shared" si="1"/>
        <v>204157</v>
      </c>
      <c r="BC48" s="25">
        <f t="shared" si="1"/>
        <v>0</v>
      </c>
      <c r="BD48" s="25">
        <f t="shared" si="1"/>
        <v>0</v>
      </c>
      <c r="BE48" s="25">
        <f t="shared" si="1"/>
        <v>136624</v>
      </c>
      <c r="BF48" s="25">
        <f t="shared" si="1"/>
        <v>123960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0</v>
      </c>
      <c r="BK48" s="25">
        <f t="shared" si="1"/>
        <v>0</v>
      </c>
      <c r="BL48" s="25">
        <f t="shared" si="1"/>
        <v>0</v>
      </c>
      <c r="BM48" s="25">
        <f t="shared" si="1"/>
        <v>0</v>
      </c>
      <c r="BN48" s="25">
        <f t="shared" si="1"/>
        <v>617512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54445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43920</v>
      </c>
      <c r="BW48" s="25">
        <f t="shared" si="2"/>
        <v>0</v>
      </c>
      <c r="BX48" s="25">
        <f t="shared" si="2"/>
        <v>0</v>
      </c>
      <c r="BY48" s="25">
        <f t="shared" si="2"/>
        <v>210233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371423</v>
      </c>
      <c r="CD48" s="25">
        <f t="shared" si="2"/>
        <v>0</v>
      </c>
      <c r="CE48" s="25">
        <f>SUM(C48:CD48)</f>
        <v>5186613</v>
      </c>
    </row>
    <row r="49" spans="1:83" x14ac:dyDescent="0.25">
      <c r="A49" s="16" t="s">
        <v>232</v>
      </c>
      <c r="B49" s="25">
        <f>B47+B48</f>
        <v>5186614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1274931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232614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56117</v>
      </c>
      <c r="Q52" s="25">
        <f t="shared" si="3"/>
        <v>20257</v>
      </c>
      <c r="R52" s="25">
        <f t="shared" si="3"/>
        <v>7600</v>
      </c>
      <c r="S52" s="25">
        <f t="shared" si="3"/>
        <v>3520</v>
      </c>
      <c r="T52" s="25">
        <f t="shared" si="3"/>
        <v>0</v>
      </c>
      <c r="U52" s="25">
        <f t="shared" si="3"/>
        <v>6623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43963</v>
      </c>
      <c r="Z52" s="25">
        <f t="shared" si="3"/>
        <v>0</v>
      </c>
      <c r="AA52" s="25">
        <f t="shared" si="3"/>
        <v>0</v>
      </c>
      <c r="AB52" s="25">
        <f t="shared" si="3"/>
        <v>4310</v>
      </c>
      <c r="AC52" s="25">
        <f t="shared" si="3"/>
        <v>1480</v>
      </c>
      <c r="AD52" s="25">
        <f t="shared" si="3"/>
        <v>0</v>
      </c>
      <c r="AE52" s="25">
        <f t="shared" si="3"/>
        <v>108757</v>
      </c>
      <c r="AF52" s="25">
        <f t="shared" si="3"/>
        <v>0</v>
      </c>
      <c r="AG52" s="25">
        <f t="shared" si="3"/>
        <v>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130092</v>
      </c>
      <c r="AK52" s="25">
        <f t="shared" si="4"/>
        <v>73142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69205</v>
      </c>
      <c r="AZ52" s="25">
        <f t="shared" si="4"/>
        <v>20674</v>
      </c>
      <c r="BA52" s="25">
        <f t="shared" si="4"/>
        <v>23188</v>
      </c>
      <c r="BB52" s="25">
        <f t="shared" si="4"/>
        <v>26363</v>
      </c>
      <c r="BC52" s="25">
        <f t="shared" si="4"/>
        <v>0</v>
      </c>
      <c r="BD52" s="25">
        <f t="shared" si="4"/>
        <v>0</v>
      </c>
      <c r="BE52" s="25">
        <f t="shared" si="4"/>
        <v>120567</v>
      </c>
      <c r="BF52" s="25">
        <f t="shared" si="4"/>
        <v>10373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168523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5775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15243</v>
      </c>
      <c r="BW52" s="25">
        <f t="shared" si="5"/>
        <v>0</v>
      </c>
      <c r="BX52" s="25">
        <f t="shared" si="5"/>
        <v>0</v>
      </c>
      <c r="BY52" s="25">
        <f t="shared" si="5"/>
        <v>16407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110136</v>
      </c>
      <c r="CD52" s="25">
        <f t="shared" si="5"/>
        <v>0</v>
      </c>
      <c r="CE52" s="25">
        <f>SUM(C52:CD52)</f>
        <v>1274929</v>
      </c>
    </row>
    <row r="53" spans="1:83" x14ac:dyDescent="0.25">
      <c r="A53" s="16" t="s">
        <v>232</v>
      </c>
      <c r="B53" s="25">
        <f>B51+B52</f>
        <v>1274931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690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23062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88741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16.5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10.84</v>
      </c>
      <c r="Q60" s="274">
        <v>1.95</v>
      </c>
      <c r="R60" s="274">
        <v>4.83</v>
      </c>
      <c r="S60" s="278">
        <v>1.31</v>
      </c>
      <c r="T60" s="278"/>
      <c r="U60" s="279">
        <v>1.72</v>
      </c>
      <c r="V60" s="274"/>
      <c r="W60" s="274"/>
      <c r="X60" s="274"/>
      <c r="Y60" s="274">
        <v>4.84</v>
      </c>
      <c r="Z60" s="274"/>
      <c r="AA60" s="274"/>
      <c r="AB60" s="278">
        <v>1.7</v>
      </c>
      <c r="AC60" s="274">
        <v>3.59</v>
      </c>
      <c r="AD60" s="274"/>
      <c r="AE60" s="274">
        <v>5.85</v>
      </c>
      <c r="AF60" s="274"/>
      <c r="AG60" s="274"/>
      <c r="AH60" s="274"/>
      <c r="AI60" s="274"/>
      <c r="AJ60" s="274">
        <v>12.67</v>
      </c>
      <c r="AK60" s="274">
        <v>8.68</v>
      </c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4.82</v>
      </c>
      <c r="AZ60" s="274"/>
      <c r="BA60" s="278"/>
      <c r="BB60" s="278">
        <v>7.5</v>
      </c>
      <c r="BC60" s="278"/>
      <c r="BD60" s="278"/>
      <c r="BE60" s="274">
        <v>4.8</v>
      </c>
      <c r="BF60" s="278">
        <v>8.66</v>
      </c>
      <c r="BG60" s="278"/>
      <c r="BH60" s="278"/>
      <c r="BI60" s="278"/>
      <c r="BJ60" s="278"/>
      <c r="BK60" s="278"/>
      <c r="BL60" s="278"/>
      <c r="BM60" s="278"/>
      <c r="BN60" s="278">
        <v>26.92</v>
      </c>
      <c r="BO60" s="278"/>
      <c r="BP60" s="278"/>
      <c r="BQ60" s="278"/>
      <c r="BR60" s="278">
        <v>2.69</v>
      </c>
      <c r="BS60" s="278"/>
      <c r="BT60" s="278"/>
      <c r="BU60" s="278"/>
      <c r="BV60" s="278">
        <v>2.42</v>
      </c>
      <c r="BW60" s="278"/>
      <c r="BX60" s="278"/>
      <c r="BY60" s="278">
        <v>4.8899999999999997</v>
      </c>
      <c r="BZ60" s="278"/>
      <c r="CA60" s="278"/>
      <c r="CB60" s="278"/>
      <c r="CC60" s="278">
        <v>11.06</v>
      </c>
      <c r="CD60" s="209" t="s">
        <v>247</v>
      </c>
      <c r="CE60" s="227">
        <f t="shared" ref="CE60:CE68" si="6">SUM(C60:CD60)</f>
        <v>148.23999999999995</v>
      </c>
    </row>
    <row r="61" spans="1:83" x14ac:dyDescent="0.25">
      <c r="A61" s="31" t="s">
        <v>262</v>
      </c>
      <c r="B61" s="16"/>
      <c r="C61" s="273"/>
      <c r="D61" s="273"/>
      <c r="E61" s="273">
        <v>2132934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3557378</v>
      </c>
      <c r="Q61" s="275">
        <v>228029</v>
      </c>
      <c r="R61" s="275">
        <v>2019351</v>
      </c>
      <c r="S61" s="280">
        <v>89311</v>
      </c>
      <c r="T61" s="280"/>
      <c r="U61" s="276">
        <v>129314</v>
      </c>
      <c r="V61" s="275"/>
      <c r="W61" s="275"/>
      <c r="X61" s="275"/>
      <c r="Y61" s="275">
        <v>403904</v>
      </c>
      <c r="Z61" s="275"/>
      <c r="AA61" s="275"/>
      <c r="AB61" s="281">
        <v>275046</v>
      </c>
      <c r="AC61" s="275">
        <v>362897</v>
      </c>
      <c r="AD61" s="275"/>
      <c r="AE61" s="275">
        <v>575325</v>
      </c>
      <c r="AF61" s="275"/>
      <c r="AG61" s="275"/>
      <c r="AH61" s="275"/>
      <c r="AI61" s="275"/>
      <c r="AJ61" s="275">
        <v>1034094</v>
      </c>
      <c r="AK61" s="275">
        <v>782113</v>
      </c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264967</v>
      </c>
      <c r="AZ61" s="275"/>
      <c r="BA61" s="280"/>
      <c r="BB61" s="280">
        <v>706769</v>
      </c>
      <c r="BC61" s="280"/>
      <c r="BD61" s="280"/>
      <c r="BE61" s="275">
        <v>472975</v>
      </c>
      <c r="BF61" s="280">
        <v>429136</v>
      </c>
      <c r="BG61" s="280"/>
      <c r="BH61" s="280"/>
      <c r="BI61" s="280"/>
      <c r="BJ61" s="280"/>
      <c r="BK61" s="280"/>
      <c r="BL61" s="280"/>
      <c r="BM61" s="280"/>
      <c r="BN61" s="280">
        <v>2137755</v>
      </c>
      <c r="BO61" s="280"/>
      <c r="BP61" s="280"/>
      <c r="BQ61" s="280"/>
      <c r="BR61" s="280">
        <v>188481</v>
      </c>
      <c r="BS61" s="280"/>
      <c r="BT61" s="280"/>
      <c r="BU61" s="280"/>
      <c r="BV61" s="280">
        <v>152045</v>
      </c>
      <c r="BW61" s="280"/>
      <c r="BX61" s="280"/>
      <c r="BY61" s="280">
        <v>727801</v>
      </c>
      <c r="BZ61" s="280"/>
      <c r="CA61" s="280"/>
      <c r="CB61" s="280"/>
      <c r="CC61" s="280">
        <v>1285824</v>
      </c>
      <c r="CD61" s="24" t="s">
        <v>247</v>
      </c>
      <c r="CE61" s="25">
        <f t="shared" si="6"/>
        <v>17955449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616120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1027585</v>
      </c>
      <c r="Q62" s="25">
        <f t="shared" si="7"/>
        <v>65868</v>
      </c>
      <c r="R62" s="25">
        <f t="shared" si="7"/>
        <v>583310</v>
      </c>
      <c r="S62" s="25">
        <f t="shared" si="7"/>
        <v>25798</v>
      </c>
      <c r="T62" s="25">
        <f t="shared" si="7"/>
        <v>0</v>
      </c>
      <c r="U62" s="25">
        <f t="shared" si="7"/>
        <v>37354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116672</v>
      </c>
      <c r="Z62" s="25">
        <f t="shared" si="7"/>
        <v>0</v>
      </c>
      <c r="AA62" s="25">
        <f t="shared" si="7"/>
        <v>0</v>
      </c>
      <c r="AB62" s="25">
        <f t="shared" si="7"/>
        <v>79450</v>
      </c>
      <c r="AC62" s="25">
        <f t="shared" si="7"/>
        <v>104826</v>
      </c>
      <c r="AD62" s="25">
        <f t="shared" si="7"/>
        <v>0</v>
      </c>
      <c r="AE62" s="25">
        <f t="shared" si="7"/>
        <v>166188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298709</v>
      </c>
      <c r="AK62" s="25">
        <f t="shared" si="8"/>
        <v>225921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76538</v>
      </c>
      <c r="AZ62" s="25">
        <f t="shared" si="8"/>
        <v>0</v>
      </c>
      <c r="BA62" s="25">
        <f t="shared" si="8"/>
        <v>0</v>
      </c>
      <c r="BB62" s="25">
        <f t="shared" si="8"/>
        <v>204157</v>
      </c>
      <c r="BC62" s="25">
        <f t="shared" si="8"/>
        <v>0</v>
      </c>
      <c r="BD62" s="25">
        <f t="shared" si="8"/>
        <v>0</v>
      </c>
      <c r="BE62" s="25">
        <f t="shared" si="8"/>
        <v>136624</v>
      </c>
      <c r="BF62" s="25">
        <f t="shared" si="8"/>
        <v>123960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617512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54445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43920</v>
      </c>
      <c r="BW62" s="25">
        <f t="shared" si="9"/>
        <v>0</v>
      </c>
      <c r="BX62" s="25">
        <f t="shared" si="9"/>
        <v>0</v>
      </c>
      <c r="BY62" s="25">
        <f t="shared" si="9"/>
        <v>210233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371423</v>
      </c>
      <c r="CD62" s="24" t="s">
        <v>247</v>
      </c>
      <c r="CE62" s="25">
        <f t="shared" si="6"/>
        <v>5186613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0</v>
      </c>
    </row>
    <row r="64" spans="1:83" x14ac:dyDescent="0.25">
      <c r="A64" s="31" t="s">
        <v>264</v>
      </c>
      <c r="B64" s="16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5"/>
      <c r="Q64" s="275"/>
      <c r="R64" s="275"/>
      <c r="S64" s="280"/>
      <c r="T64" s="280"/>
      <c r="U64" s="276"/>
      <c r="V64" s="275"/>
      <c r="W64" s="275"/>
      <c r="X64" s="275"/>
      <c r="Y64" s="275"/>
      <c r="Z64" s="275"/>
      <c r="AA64" s="275"/>
      <c r="AB64" s="281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/>
      <c r="AZ64" s="275"/>
      <c r="BA64" s="280"/>
      <c r="BB64" s="280"/>
      <c r="BC64" s="280"/>
      <c r="BD64" s="280"/>
      <c r="BE64" s="275"/>
      <c r="BF64" s="280"/>
      <c r="BG64" s="280"/>
      <c r="BH64" s="280"/>
      <c r="BI64" s="280"/>
      <c r="BJ64" s="280"/>
      <c r="BK64" s="280"/>
      <c r="BL64" s="280"/>
      <c r="BM64" s="280"/>
      <c r="BN64" s="280"/>
      <c r="BO64" s="280"/>
      <c r="BP64" s="280"/>
      <c r="BQ64" s="280"/>
      <c r="BR64" s="280"/>
      <c r="BS64" s="280"/>
      <c r="BT64" s="280"/>
      <c r="BU64" s="280"/>
      <c r="BV64" s="280"/>
      <c r="BW64" s="280"/>
      <c r="BX64" s="280"/>
      <c r="BY64" s="280"/>
      <c r="BZ64" s="280"/>
      <c r="CA64" s="280"/>
      <c r="CB64" s="280"/>
      <c r="CC64" s="280"/>
      <c r="CD64" s="24" t="s">
        <v>247</v>
      </c>
      <c r="CE64" s="25">
        <f t="shared" si="6"/>
        <v>0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/>
      <c r="Q66" s="275"/>
      <c r="R66" s="275"/>
      <c r="S66" s="280"/>
      <c r="T66" s="280"/>
      <c r="U66" s="276"/>
      <c r="V66" s="275"/>
      <c r="W66" s="275"/>
      <c r="X66" s="275"/>
      <c r="Y66" s="275"/>
      <c r="Z66" s="275"/>
      <c r="AA66" s="275"/>
      <c r="AB66" s="281"/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/>
      <c r="AZ66" s="275"/>
      <c r="BA66" s="280"/>
      <c r="BB66" s="280"/>
      <c r="BC66" s="280"/>
      <c r="BD66" s="280"/>
      <c r="BE66" s="275"/>
      <c r="BF66" s="280"/>
      <c r="BG66" s="280"/>
      <c r="BH66" s="280"/>
      <c r="BI66" s="280"/>
      <c r="BJ66" s="280"/>
      <c r="BK66" s="280"/>
      <c r="BL66" s="280"/>
      <c r="BM66" s="280"/>
      <c r="BN66" s="280"/>
      <c r="BO66" s="280"/>
      <c r="BP66" s="280"/>
      <c r="BQ66" s="280"/>
      <c r="BR66" s="280"/>
      <c r="BS66" s="280"/>
      <c r="BT66" s="280"/>
      <c r="BU66" s="280"/>
      <c r="BV66" s="280"/>
      <c r="BW66" s="280"/>
      <c r="BX66" s="280"/>
      <c r="BY66" s="280"/>
      <c r="BZ66" s="280"/>
      <c r="CA66" s="280"/>
      <c r="CB66" s="280"/>
      <c r="CC66" s="280"/>
      <c r="CD66" s="24" t="s">
        <v>247</v>
      </c>
      <c r="CE66" s="25">
        <f t="shared" si="6"/>
        <v>0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232614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56117</v>
      </c>
      <c r="Q67" s="25">
        <f t="shared" si="10"/>
        <v>20257</v>
      </c>
      <c r="R67" s="25">
        <f t="shared" si="10"/>
        <v>7600</v>
      </c>
      <c r="S67" s="25">
        <f t="shared" si="10"/>
        <v>3520</v>
      </c>
      <c r="T67" s="25">
        <f t="shared" si="10"/>
        <v>0</v>
      </c>
      <c r="U67" s="25">
        <f t="shared" si="10"/>
        <v>6623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43963</v>
      </c>
      <c r="Z67" s="25">
        <f t="shared" si="10"/>
        <v>0</v>
      </c>
      <c r="AA67" s="25">
        <f t="shared" si="10"/>
        <v>0</v>
      </c>
      <c r="AB67" s="25">
        <f t="shared" si="10"/>
        <v>4310</v>
      </c>
      <c r="AC67" s="25">
        <f t="shared" si="10"/>
        <v>1480</v>
      </c>
      <c r="AD67" s="25">
        <f t="shared" si="10"/>
        <v>0</v>
      </c>
      <c r="AE67" s="25">
        <f t="shared" si="10"/>
        <v>108757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130092</v>
      </c>
      <c r="AK67" s="25">
        <f t="shared" si="11"/>
        <v>73142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69205</v>
      </c>
      <c r="AZ67" s="25">
        <f t="shared" si="11"/>
        <v>20674</v>
      </c>
      <c r="BA67" s="25">
        <f t="shared" si="11"/>
        <v>23188</v>
      </c>
      <c r="BB67" s="25">
        <f t="shared" si="11"/>
        <v>26363</v>
      </c>
      <c r="BC67" s="25">
        <f t="shared" si="11"/>
        <v>0</v>
      </c>
      <c r="BD67" s="25">
        <f t="shared" si="11"/>
        <v>0</v>
      </c>
      <c r="BE67" s="25">
        <f t="shared" si="11"/>
        <v>120567</v>
      </c>
      <c r="BF67" s="25">
        <f t="shared" si="11"/>
        <v>10373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168523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5775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15243</v>
      </c>
      <c r="BW67" s="25">
        <f t="shared" si="12"/>
        <v>0</v>
      </c>
      <c r="BX67" s="25">
        <f t="shared" si="12"/>
        <v>0</v>
      </c>
      <c r="BY67" s="25">
        <f t="shared" si="12"/>
        <v>16407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110136</v>
      </c>
      <c r="CD67" s="24" t="s">
        <v>247</v>
      </c>
      <c r="CE67" s="25">
        <f t="shared" si="6"/>
        <v>1274929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0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0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6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0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2981668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4641080</v>
      </c>
      <c r="Q85" s="25">
        <f t="shared" si="17"/>
        <v>314154</v>
      </c>
      <c r="R85" s="25">
        <f t="shared" si="17"/>
        <v>2610261</v>
      </c>
      <c r="S85" s="25">
        <f t="shared" si="17"/>
        <v>118629</v>
      </c>
      <c r="T85" s="25">
        <f t="shared" si="17"/>
        <v>0</v>
      </c>
      <c r="U85" s="25">
        <f t="shared" si="17"/>
        <v>173291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564539</v>
      </c>
      <c r="Z85" s="25">
        <f t="shared" si="17"/>
        <v>0</v>
      </c>
      <c r="AA85" s="25">
        <f t="shared" si="17"/>
        <v>0</v>
      </c>
      <c r="AB85" s="25">
        <f t="shared" si="17"/>
        <v>358806</v>
      </c>
      <c r="AC85" s="25">
        <f t="shared" si="17"/>
        <v>469203</v>
      </c>
      <c r="AD85" s="25">
        <f t="shared" si="17"/>
        <v>0</v>
      </c>
      <c r="AE85" s="25">
        <f t="shared" si="17"/>
        <v>850270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1462895</v>
      </c>
      <c r="AK85" s="25">
        <f t="shared" si="18"/>
        <v>1081176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410710</v>
      </c>
      <c r="AZ85" s="25">
        <f t="shared" si="18"/>
        <v>20674</v>
      </c>
      <c r="BA85" s="25">
        <f t="shared" si="18"/>
        <v>23188</v>
      </c>
      <c r="BB85" s="25">
        <f t="shared" si="18"/>
        <v>937289</v>
      </c>
      <c r="BC85" s="25">
        <f t="shared" si="18"/>
        <v>0</v>
      </c>
      <c r="BD85" s="25">
        <f t="shared" si="18"/>
        <v>0</v>
      </c>
      <c r="BE85" s="25">
        <f t="shared" si="18"/>
        <v>730166</v>
      </c>
      <c r="BF85" s="25">
        <f t="shared" si="18"/>
        <v>563469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2923790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248701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211208</v>
      </c>
      <c r="BW85" s="25">
        <f t="shared" si="19"/>
        <v>0</v>
      </c>
      <c r="BX85" s="25">
        <f t="shared" si="19"/>
        <v>0</v>
      </c>
      <c r="BY85" s="25">
        <f t="shared" si="19"/>
        <v>954441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1767383</v>
      </c>
      <c r="CD85" s="25">
        <f t="shared" si="19"/>
        <v>0</v>
      </c>
      <c r="CE85" s="25">
        <f t="shared" si="16"/>
        <v>24416991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>
        <v>1857901</v>
      </c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>
        <v>3265436</v>
      </c>
      <c r="Q87" s="273">
        <v>255917</v>
      </c>
      <c r="R87" s="273">
        <v>1014377</v>
      </c>
      <c r="S87" s="273">
        <v>3955529</v>
      </c>
      <c r="T87" s="273"/>
      <c r="U87" s="273">
        <v>38200</v>
      </c>
      <c r="V87" s="273"/>
      <c r="W87" s="273"/>
      <c r="X87" s="273"/>
      <c r="Y87" s="273">
        <v>110260</v>
      </c>
      <c r="Z87" s="273"/>
      <c r="AA87" s="273"/>
      <c r="AB87" s="273">
        <v>975748</v>
      </c>
      <c r="AC87" s="273">
        <v>198375</v>
      </c>
      <c r="AD87" s="273"/>
      <c r="AE87" s="273">
        <v>80446</v>
      </c>
      <c r="AF87" s="273"/>
      <c r="AG87" s="273"/>
      <c r="AH87" s="273"/>
      <c r="AI87" s="273"/>
      <c r="AJ87" s="273">
        <v>2240</v>
      </c>
      <c r="AK87" s="273">
        <v>268</v>
      </c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11754697</v>
      </c>
    </row>
    <row r="88" spans="1:84" x14ac:dyDescent="0.25">
      <c r="A88" s="31" t="s">
        <v>287</v>
      </c>
      <c r="B88" s="16"/>
      <c r="C88" s="273"/>
      <c r="D88" s="273"/>
      <c r="E88" s="273">
        <v>0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9237281</v>
      </c>
      <c r="Q88" s="273">
        <v>1056123</v>
      </c>
      <c r="R88" s="273">
        <v>3435289</v>
      </c>
      <c r="S88" s="273">
        <v>1446848</v>
      </c>
      <c r="T88" s="273"/>
      <c r="U88" s="273">
        <v>296599</v>
      </c>
      <c r="V88" s="273"/>
      <c r="W88" s="273"/>
      <c r="X88" s="273"/>
      <c r="Y88" s="273">
        <v>3797090</v>
      </c>
      <c r="Z88" s="273"/>
      <c r="AA88" s="273"/>
      <c r="AB88" s="273">
        <v>1402704</v>
      </c>
      <c r="AC88" s="273">
        <v>51590</v>
      </c>
      <c r="AD88" s="273"/>
      <c r="AE88" s="273">
        <v>3097308</v>
      </c>
      <c r="AF88" s="273"/>
      <c r="AG88" s="273"/>
      <c r="AH88" s="273"/>
      <c r="AI88" s="273"/>
      <c r="AJ88" s="273">
        <v>4912911</v>
      </c>
      <c r="AK88" s="273">
        <v>1157943</v>
      </c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29891686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1857901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12502717</v>
      </c>
      <c r="Q89" s="25">
        <f t="shared" si="21"/>
        <v>1312040</v>
      </c>
      <c r="R89" s="25">
        <f t="shared" si="21"/>
        <v>4449666</v>
      </c>
      <c r="S89" s="25">
        <f t="shared" si="21"/>
        <v>5402377</v>
      </c>
      <c r="T89" s="25">
        <f t="shared" si="21"/>
        <v>0</v>
      </c>
      <c r="U89" s="25">
        <f t="shared" si="21"/>
        <v>334799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3907350</v>
      </c>
      <c r="Z89" s="25">
        <f t="shared" si="21"/>
        <v>0</v>
      </c>
      <c r="AA89" s="25">
        <f t="shared" si="21"/>
        <v>0</v>
      </c>
      <c r="AB89" s="25">
        <f t="shared" si="21"/>
        <v>2378452</v>
      </c>
      <c r="AC89" s="25">
        <f t="shared" si="21"/>
        <v>249965</v>
      </c>
      <c r="AD89" s="25">
        <f t="shared" si="21"/>
        <v>0</v>
      </c>
      <c r="AE89" s="25">
        <f t="shared" si="21"/>
        <v>3177754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4915151</v>
      </c>
      <c r="AK89" s="25">
        <f t="shared" si="21"/>
        <v>1158211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41646383</v>
      </c>
    </row>
    <row r="90" spans="1:84" x14ac:dyDescent="0.25">
      <c r="A90" s="31" t="s">
        <v>289</v>
      </c>
      <c r="B90" s="25"/>
      <c r="C90" s="273"/>
      <c r="D90" s="273"/>
      <c r="E90" s="273">
        <v>16191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3906</v>
      </c>
      <c r="Q90" s="273">
        <v>1410</v>
      </c>
      <c r="R90" s="273">
        <v>529</v>
      </c>
      <c r="S90" s="273">
        <v>245</v>
      </c>
      <c r="T90" s="273"/>
      <c r="U90" s="273">
        <v>461</v>
      </c>
      <c r="V90" s="273"/>
      <c r="W90" s="273"/>
      <c r="X90" s="273"/>
      <c r="Y90" s="273">
        <v>3060</v>
      </c>
      <c r="Z90" s="273"/>
      <c r="AA90" s="273"/>
      <c r="AB90" s="273">
        <v>300</v>
      </c>
      <c r="AC90" s="273">
        <v>103</v>
      </c>
      <c r="AD90" s="273"/>
      <c r="AE90" s="273">
        <v>7570</v>
      </c>
      <c r="AF90" s="273"/>
      <c r="AG90" s="273"/>
      <c r="AH90" s="273"/>
      <c r="AI90" s="273"/>
      <c r="AJ90" s="273">
        <v>9055</v>
      </c>
      <c r="AK90" s="273">
        <v>5091</v>
      </c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>
        <v>4817</v>
      </c>
      <c r="AZ90" s="273">
        <v>1439</v>
      </c>
      <c r="BA90" s="273">
        <v>1614</v>
      </c>
      <c r="BB90" s="273">
        <v>1835</v>
      </c>
      <c r="BC90" s="273"/>
      <c r="BD90" s="273"/>
      <c r="BE90" s="273">
        <v>8392</v>
      </c>
      <c r="BF90" s="273">
        <v>722</v>
      </c>
      <c r="BG90" s="273"/>
      <c r="BH90" s="273"/>
      <c r="BI90" s="273"/>
      <c r="BJ90" s="273"/>
      <c r="BK90" s="273"/>
      <c r="BL90" s="273"/>
      <c r="BM90" s="273"/>
      <c r="BN90" s="273">
        <v>11730</v>
      </c>
      <c r="BO90" s="273"/>
      <c r="BP90" s="273"/>
      <c r="BQ90" s="273"/>
      <c r="BR90" s="273">
        <v>402</v>
      </c>
      <c r="BS90" s="273"/>
      <c r="BT90" s="273"/>
      <c r="BU90" s="273"/>
      <c r="BV90" s="273">
        <v>1061</v>
      </c>
      <c r="BW90" s="273"/>
      <c r="BX90" s="273"/>
      <c r="BY90" s="273">
        <v>1142</v>
      </c>
      <c r="BZ90" s="273"/>
      <c r="CA90" s="273"/>
      <c r="CB90" s="273"/>
      <c r="CC90" s="273">
        <v>7666</v>
      </c>
      <c r="CD90" s="224" t="s">
        <v>247</v>
      </c>
      <c r="CE90" s="25">
        <f t="shared" si="20"/>
        <v>88741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>
        <v>3489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v>19573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23062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18007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18007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21574</v>
      </c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20654</v>
      </c>
      <c r="Q93" s="273"/>
      <c r="R93" s="273"/>
      <c r="S93" s="273"/>
      <c r="T93" s="273"/>
      <c r="U93" s="273">
        <v>16</v>
      </c>
      <c r="V93" s="273"/>
      <c r="W93" s="273"/>
      <c r="X93" s="273"/>
      <c r="Y93" s="273">
        <v>1148</v>
      </c>
      <c r="Z93" s="273"/>
      <c r="AA93" s="273"/>
      <c r="AB93" s="273"/>
      <c r="AC93" s="273"/>
      <c r="AD93" s="273"/>
      <c r="AE93" s="273">
        <v>1208</v>
      </c>
      <c r="AF93" s="273"/>
      <c r="AG93" s="273"/>
      <c r="AH93" s="273"/>
      <c r="AI93" s="273"/>
      <c r="AJ93" s="273">
        <v>11816</v>
      </c>
      <c r="AK93" s="273">
        <v>514</v>
      </c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56930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16.5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10.84</v>
      </c>
      <c r="Q94" s="274">
        <v>1.95</v>
      </c>
      <c r="R94" s="274">
        <v>4.83</v>
      </c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>
        <v>12.67</v>
      </c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46.79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 t="s">
        <v>310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311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1058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/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287" t="s">
        <v>1060</v>
      </c>
      <c r="D110" s="284"/>
      <c r="E110" s="285"/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311</v>
      </c>
      <c r="B114" s="35" t="s">
        <v>299</v>
      </c>
      <c r="C114" s="292"/>
      <c r="D114" s="16"/>
      <c r="E114" s="16"/>
    </row>
    <row r="115" spans="1:5" x14ac:dyDescent="0.25">
      <c r="A115" s="16" t="s">
        <v>321</v>
      </c>
      <c r="B115" s="35" t="s">
        <v>299</v>
      </c>
      <c r="C115" s="292"/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/>
      <c r="D120" s="16"/>
      <c r="E120" s="16"/>
    </row>
    <row r="121" spans="1:5" x14ac:dyDescent="0.25">
      <c r="A121" s="16" t="s">
        <v>326</v>
      </c>
      <c r="B121" s="35" t="s">
        <v>299</v>
      </c>
      <c r="C121" s="292"/>
      <c r="D121" s="16"/>
      <c r="E121" s="16"/>
    </row>
    <row r="122" spans="1:5" x14ac:dyDescent="0.25">
      <c r="A122" s="16" t="s">
        <v>327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4">
        <v>145</v>
      </c>
      <c r="D127" s="295">
        <v>690</v>
      </c>
      <c r="E127" s="16"/>
    </row>
    <row r="128" spans="1:5" x14ac:dyDescent="0.25">
      <c r="A128" s="16" t="s">
        <v>332</v>
      </c>
      <c r="B128" s="35" t="s">
        <v>299</v>
      </c>
      <c r="C128" s="294"/>
      <c r="D128" s="295"/>
      <c r="E128" s="16"/>
    </row>
    <row r="129" spans="1:5" x14ac:dyDescent="0.25">
      <c r="A129" s="16" t="s">
        <v>333</v>
      </c>
      <c r="B129" s="35" t="s">
        <v>299</v>
      </c>
      <c r="C129" s="292"/>
      <c r="D129" s="295"/>
      <c r="E129" s="16"/>
    </row>
    <row r="130" spans="1:5" x14ac:dyDescent="0.25">
      <c r="A130" s="16" t="s">
        <v>334</v>
      </c>
      <c r="B130" s="35" t="s">
        <v>299</v>
      </c>
      <c r="C130" s="292"/>
      <c r="D130" s="295"/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/>
      <c r="D132" s="16"/>
      <c r="E132" s="16"/>
    </row>
    <row r="133" spans="1:5" x14ac:dyDescent="0.25">
      <c r="A133" s="16" t="s">
        <v>337</v>
      </c>
      <c r="B133" s="35" t="s">
        <v>299</v>
      </c>
      <c r="C133" s="292"/>
      <c r="D133" s="16"/>
      <c r="E133" s="16"/>
    </row>
    <row r="134" spans="1:5" x14ac:dyDescent="0.25">
      <c r="A134" s="16" t="s">
        <v>338</v>
      </c>
      <c r="B134" s="35" t="s">
        <v>299</v>
      </c>
      <c r="C134" s="296"/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30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/>
      <c r="D136" s="16"/>
      <c r="E136" s="16"/>
    </row>
    <row r="137" spans="1:5" x14ac:dyDescent="0.25">
      <c r="A137" s="16" t="s">
        <v>341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342</v>
      </c>
      <c r="B139" s="35" t="s">
        <v>299</v>
      </c>
      <c r="C139" s="294"/>
      <c r="D139" s="16"/>
      <c r="E139" s="16"/>
    </row>
    <row r="140" spans="1:5" x14ac:dyDescent="0.25">
      <c r="A140" s="16" t="s">
        <v>343</v>
      </c>
      <c r="B140" s="35"/>
      <c r="C140" s="292"/>
      <c r="D140" s="16"/>
      <c r="E140" s="16"/>
    </row>
    <row r="141" spans="1:5" x14ac:dyDescent="0.25">
      <c r="A141" s="16" t="s">
        <v>333</v>
      </c>
      <c r="B141" s="35" t="s">
        <v>299</v>
      </c>
      <c r="C141" s="292"/>
      <c r="D141" s="16"/>
      <c r="E141" s="16"/>
    </row>
    <row r="142" spans="1:5" x14ac:dyDescent="0.25">
      <c r="A142" s="16" t="s">
        <v>344</v>
      </c>
      <c r="B142" s="35" t="s">
        <v>299</v>
      </c>
      <c r="C142" s="292"/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f>SUM(C132:C142)</f>
        <v>30</v>
      </c>
    </row>
    <row r="144" spans="1:5" x14ac:dyDescent="0.25">
      <c r="A144" s="16" t="s">
        <v>346</v>
      </c>
      <c r="B144" s="35" t="s">
        <v>299</v>
      </c>
      <c r="C144" s="294">
        <v>30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0</v>
      </c>
      <c r="C154" s="295">
        <v>47</v>
      </c>
      <c r="D154" s="295">
        <f>145-47</f>
        <v>98</v>
      </c>
      <c r="E154" s="25">
        <f>SUM(B154:D154)</f>
        <v>145</v>
      </c>
    </row>
    <row r="155" spans="1:6" x14ac:dyDescent="0.25">
      <c r="A155" s="16" t="s">
        <v>241</v>
      </c>
      <c r="B155" s="295">
        <v>0</v>
      </c>
      <c r="C155" s="295">
        <v>163</v>
      </c>
      <c r="D155" s="295">
        <f>690-163</f>
        <v>527</v>
      </c>
      <c r="E155" s="25">
        <f>SUM(B155:D155)</f>
        <v>690</v>
      </c>
    </row>
    <row r="156" spans="1:6" x14ac:dyDescent="0.25">
      <c r="A156" s="16" t="s">
        <v>353</v>
      </c>
      <c r="B156" s="295">
        <v>0</v>
      </c>
      <c r="C156" s="295">
        <v>9568</v>
      </c>
      <c r="D156" s="295">
        <v>11495</v>
      </c>
      <c r="E156" s="25">
        <f>SUM(B156:D156)</f>
        <v>21063</v>
      </c>
    </row>
    <row r="157" spans="1:6" x14ac:dyDescent="0.25">
      <c r="A157" s="16" t="s">
        <v>286</v>
      </c>
      <c r="B157" s="295">
        <v>0</v>
      </c>
      <c r="C157" s="295">
        <v>5205198</v>
      </c>
      <c r="D157" s="295">
        <v>8714675</v>
      </c>
      <c r="E157" s="25">
        <f>SUM(B157:D157)</f>
        <v>13919873</v>
      </c>
      <c r="F157" s="14"/>
    </row>
    <row r="158" spans="1:6" x14ac:dyDescent="0.25">
      <c r="A158" s="16" t="s">
        <v>287</v>
      </c>
      <c r="B158" s="295">
        <v>0</v>
      </c>
      <c r="C158" s="295">
        <f>17573838+11749</f>
        <v>17585587</v>
      </c>
      <c r="D158" s="295">
        <v>21311912</v>
      </c>
      <c r="E158" s="25">
        <f>SUM(B158:D158)</f>
        <v>38897499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353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353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1066936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50433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140377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f>2617872+17872</f>
        <v>2635744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38795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f>586190+651364</f>
        <v>1237554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9692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32708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5212239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11468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90672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102140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/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311477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311477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44506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/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44506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/>
      <c r="D204" s="16"/>
      <c r="E204" s="16"/>
    </row>
    <row r="205" spans="1:5" x14ac:dyDescent="0.25">
      <c r="A205" s="16" t="s">
        <v>380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2">
        <v>2862934</v>
      </c>
      <c r="C211" s="292">
        <v>4858897</v>
      </c>
      <c r="D211" s="295">
        <v>0</v>
      </c>
      <c r="E211" s="25">
        <f t="shared" ref="E211:E219" si="22">SUM(B211:C211)-D211</f>
        <v>7721831</v>
      </c>
    </row>
    <row r="212" spans="1:5" x14ac:dyDescent="0.25">
      <c r="A212" s="16" t="s">
        <v>388</v>
      </c>
      <c r="B212" s="292">
        <v>179986</v>
      </c>
      <c r="C212" s="292">
        <v>0</v>
      </c>
      <c r="D212" s="295">
        <v>0</v>
      </c>
      <c r="E212" s="25">
        <f t="shared" si="22"/>
        <v>179986</v>
      </c>
    </row>
    <row r="213" spans="1:5" x14ac:dyDescent="0.25">
      <c r="A213" s="16" t="s">
        <v>389</v>
      </c>
      <c r="B213" s="292">
        <v>21402034</v>
      </c>
      <c r="C213" s="292">
        <v>468409</v>
      </c>
      <c r="D213" s="295"/>
      <c r="E213" s="25">
        <f t="shared" si="22"/>
        <v>21870443</v>
      </c>
    </row>
    <row r="214" spans="1:5" x14ac:dyDescent="0.25">
      <c r="A214" s="16" t="s">
        <v>391</v>
      </c>
      <c r="B214" s="292">
        <v>2633318</v>
      </c>
      <c r="C214" s="292">
        <v>63886</v>
      </c>
      <c r="D214" s="295"/>
      <c r="E214" s="25">
        <f t="shared" si="22"/>
        <v>2697204</v>
      </c>
    </row>
    <row r="215" spans="1:5" x14ac:dyDescent="0.25">
      <c r="A215" s="16" t="s">
        <v>392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393</v>
      </c>
      <c r="B216" s="292">
        <v>9273769</v>
      </c>
      <c r="C216" s="292">
        <v>456765</v>
      </c>
      <c r="D216" s="295"/>
      <c r="E216" s="25">
        <f t="shared" si="22"/>
        <v>9730534</v>
      </c>
    </row>
    <row r="217" spans="1:5" x14ac:dyDescent="0.25">
      <c r="A217" s="16" t="s">
        <v>394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395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396</v>
      </c>
      <c r="B219" s="292">
        <v>323653</v>
      </c>
      <c r="C219" s="292">
        <f>1649027-41773</f>
        <v>1607254</v>
      </c>
      <c r="D219" s="295" t="s">
        <v>390</v>
      </c>
      <c r="E219" s="25">
        <f t="shared" si="22"/>
        <v>1930907</v>
      </c>
    </row>
    <row r="220" spans="1:5" x14ac:dyDescent="0.25">
      <c r="A220" s="16" t="s">
        <v>229</v>
      </c>
      <c r="B220" s="25">
        <f>SUM(B211:B219)</f>
        <v>36675694</v>
      </c>
      <c r="C220" s="225">
        <f>SUM(C211:C219)</f>
        <v>7455211</v>
      </c>
      <c r="D220" s="25">
        <f>SUM(D211:D219)</f>
        <v>0</v>
      </c>
      <c r="E220" s="25">
        <f>SUM(E211:E219)</f>
        <v>44130905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2">
        <v>162278</v>
      </c>
      <c r="C225" s="292">
        <v>1968</v>
      </c>
      <c r="D225" s="295">
        <v>0</v>
      </c>
      <c r="E225" s="25">
        <f t="shared" ref="E225:E232" si="23">SUM(B225:C225)-D225</f>
        <v>164246</v>
      </c>
    </row>
    <row r="226" spans="1:6" x14ac:dyDescent="0.25">
      <c r="A226" s="16" t="s">
        <v>389</v>
      </c>
      <c r="B226" s="292">
        <v>16284219</v>
      </c>
      <c r="C226" s="292">
        <v>628082</v>
      </c>
      <c r="D226" s="295">
        <v>0</v>
      </c>
      <c r="E226" s="25">
        <f t="shared" si="23"/>
        <v>16912301</v>
      </c>
    </row>
    <row r="227" spans="1:6" x14ac:dyDescent="0.25">
      <c r="A227" s="16" t="s">
        <v>391</v>
      </c>
      <c r="B227" s="292">
        <v>1681344</v>
      </c>
      <c r="C227" s="292">
        <v>80238</v>
      </c>
      <c r="D227" s="295"/>
      <c r="E227" s="25">
        <f t="shared" si="23"/>
        <v>1761582</v>
      </c>
    </row>
    <row r="228" spans="1:6" x14ac:dyDescent="0.25">
      <c r="A228" s="16" t="s">
        <v>392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393</v>
      </c>
      <c r="B229" s="292">
        <v>7529604</v>
      </c>
      <c r="C229" s="292">
        <v>523274</v>
      </c>
      <c r="D229" s="295"/>
      <c r="E229" s="25">
        <f t="shared" si="23"/>
        <v>8052878</v>
      </c>
    </row>
    <row r="230" spans="1:6" x14ac:dyDescent="0.25">
      <c r="A230" s="16" t="s">
        <v>394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395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396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25657445</v>
      </c>
      <c r="C233" s="225">
        <f>SUM(C224:C232)</f>
        <v>1233562</v>
      </c>
      <c r="D233" s="25">
        <f>SUM(D224:D232)</f>
        <v>0</v>
      </c>
      <c r="E233" s="25">
        <f>SUM(E224:E232)</f>
        <v>26891007</v>
      </c>
    </row>
    <row r="234" spans="1:6" x14ac:dyDescent="0.25">
      <c r="A234" s="16"/>
      <c r="B234" s="16"/>
      <c r="C234" s="22"/>
      <c r="D234" s="16"/>
      <c r="E234" s="16"/>
      <c r="F234" s="11">
        <f>E220-E233</f>
        <v>17239898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5" t="s">
        <v>399</v>
      </c>
      <c r="C236" s="345"/>
      <c r="D236" s="30"/>
      <c r="E236" s="30"/>
    </row>
    <row r="237" spans="1:6" x14ac:dyDescent="0.25">
      <c r="A237" s="43" t="s">
        <v>399</v>
      </c>
      <c r="B237" s="30"/>
      <c r="C237" s="292">
        <v>0</v>
      </c>
      <c r="D237" s="32">
        <f>C237</f>
        <v>0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0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f>17363883+2339</f>
        <v>17366222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1148943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16195497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39955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34750617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/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1288411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3601193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4889604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703969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/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703969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40344190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618501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/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f>5336595+180132</f>
        <v>5516727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4082525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/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390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/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735219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421895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/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3210207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/>
      <c r="D278" s="16"/>
      <c r="E278" s="16"/>
    </row>
    <row r="279" spans="1:5" x14ac:dyDescent="0.25">
      <c r="A279" s="16" t="s">
        <v>420</v>
      </c>
      <c r="B279" s="35" t="s">
        <v>299</v>
      </c>
      <c r="C279" s="292"/>
      <c r="D279" s="16"/>
      <c r="E279" s="16"/>
    </row>
    <row r="280" spans="1:5" x14ac:dyDescent="0.25">
      <c r="A280" s="16" t="s">
        <v>431</v>
      </c>
      <c r="B280" s="35" t="s">
        <v>299</v>
      </c>
      <c r="C280" s="292"/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7721831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179986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21870443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2697204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/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9730534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/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f>281880+1649027</f>
        <v>1930907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44130905</v>
      </c>
      <c r="E291" s="16"/>
    </row>
    <row r="292" spans="1:5" x14ac:dyDescent="0.25">
      <c r="A292" s="16" t="s">
        <v>438</v>
      </c>
      <c r="B292" s="35" t="s">
        <v>299</v>
      </c>
      <c r="C292" s="292">
        <f>164246+16912301+1761582+8052878</f>
        <v>26891007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17239898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/>
      <c r="D295" s="16"/>
      <c r="E295" s="16"/>
    </row>
    <row r="296" spans="1:5" x14ac:dyDescent="0.25">
      <c r="A296" s="16" t="s">
        <v>442</v>
      </c>
      <c r="B296" s="35" t="s">
        <v>299</v>
      </c>
      <c r="C296" s="292"/>
      <c r="D296" s="16"/>
      <c r="E296" s="16"/>
    </row>
    <row r="297" spans="1:5" x14ac:dyDescent="0.25">
      <c r="A297" s="16" t="s">
        <v>443</v>
      </c>
      <c r="B297" s="35" t="s">
        <v>299</v>
      </c>
      <c r="C297" s="292"/>
      <c r="D297" s="16"/>
      <c r="E297" s="16"/>
    </row>
    <row r="298" spans="1:5" x14ac:dyDescent="0.25">
      <c r="A298" s="16" t="s">
        <v>431</v>
      </c>
      <c r="B298" s="35" t="s">
        <v>299</v>
      </c>
      <c r="C298" s="292"/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/>
      <c r="D302" s="16"/>
      <c r="E302" s="16"/>
    </row>
    <row r="303" spans="1:5" x14ac:dyDescent="0.25">
      <c r="A303" s="16" t="s">
        <v>447</v>
      </c>
      <c r="B303" s="35" t="s">
        <v>299</v>
      </c>
      <c r="C303" s="292"/>
      <c r="D303" s="16"/>
      <c r="E303" s="16"/>
    </row>
    <row r="304" spans="1:5" x14ac:dyDescent="0.25">
      <c r="A304" s="16" t="s">
        <v>448</v>
      </c>
      <c r="B304" s="35" t="s">
        <v>299</v>
      </c>
      <c r="C304" s="292"/>
      <c r="D304" s="16"/>
      <c r="E304" s="16"/>
    </row>
    <row r="305" spans="1:6" x14ac:dyDescent="0.25">
      <c r="A305" s="16" t="s">
        <v>449</v>
      </c>
      <c r="B305" s="35" t="s">
        <v>299</v>
      </c>
      <c r="C305" s="292"/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20450105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20450105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/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f>197721+117767</f>
        <v>315488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1853718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110662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 t="s">
        <v>390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 t="s">
        <v>390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/>
      <c r="D320" s="16"/>
      <c r="E320" s="16"/>
    </row>
    <row r="321" spans="1:5" x14ac:dyDescent="0.25">
      <c r="A321" s="16" t="s">
        <v>461</v>
      </c>
      <c r="B321" s="35" t="s">
        <v>299</v>
      </c>
      <c r="C321" s="292"/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15154312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/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17434180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/>
      <c r="D326" s="16"/>
      <c r="E326" s="16"/>
    </row>
    <row r="327" spans="1:5" x14ac:dyDescent="0.25">
      <c r="A327" s="16" t="s">
        <v>467</v>
      </c>
      <c r="B327" s="35" t="s">
        <v>299</v>
      </c>
      <c r="C327" s="292"/>
      <c r="D327" s="16"/>
      <c r="E327" s="16"/>
    </row>
    <row r="328" spans="1:5" x14ac:dyDescent="0.25">
      <c r="A328" s="16" t="s">
        <v>468</v>
      </c>
      <c r="B328" s="35" t="s">
        <v>299</v>
      </c>
      <c r="C328" s="292"/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/>
      <c r="D331" s="16"/>
      <c r="E331" s="16"/>
    </row>
    <row r="332" spans="1:5" x14ac:dyDescent="0.25">
      <c r="A332" s="16" t="s">
        <v>472</v>
      </c>
      <c r="B332" s="35" t="s">
        <v>299</v>
      </c>
      <c r="C332" s="292"/>
      <c r="D332" s="16"/>
      <c r="E332" s="16"/>
    </row>
    <row r="333" spans="1:5" x14ac:dyDescent="0.25">
      <c r="A333" s="16" t="s">
        <v>473</v>
      </c>
      <c r="B333" s="35" t="s">
        <v>299</v>
      </c>
      <c r="C333" s="292"/>
      <c r="D333" s="16"/>
      <c r="E333" s="16"/>
    </row>
    <row r="334" spans="1:5" x14ac:dyDescent="0.25">
      <c r="A334" s="21" t="s">
        <v>474</v>
      </c>
      <c r="B334" s="35" t="s">
        <v>299</v>
      </c>
      <c r="C334" s="292" t="s">
        <v>390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 t="s">
        <v>390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/>
      <c r="D336" s="16"/>
      <c r="E336" s="16"/>
    </row>
    <row r="337" spans="1:5" x14ac:dyDescent="0.25">
      <c r="A337" s="21" t="s">
        <v>477</v>
      </c>
      <c r="B337" s="35" t="s">
        <v>299</v>
      </c>
      <c r="C337" s="298"/>
      <c r="D337" s="16"/>
      <c r="E337" s="16"/>
    </row>
    <row r="338" spans="1:5" x14ac:dyDescent="0.25">
      <c r="A338" s="16" t="s">
        <v>478</v>
      </c>
      <c r="B338" s="35" t="s">
        <v>299</v>
      </c>
      <c r="C338" s="292" t="s">
        <v>390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3015925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/>
      <c r="D345" s="16"/>
      <c r="E345" s="16"/>
    </row>
    <row r="346" spans="1:5" x14ac:dyDescent="0.25">
      <c r="A346" s="16" t="s">
        <v>483</v>
      </c>
      <c r="B346" s="35" t="s">
        <v>299</v>
      </c>
      <c r="C346" s="293"/>
      <c r="D346" s="16"/>
      <c r="E346" s="16"/>
    </row>
    <row r="347" spans="1:5" x14ac:dyDescent="0.25">
      <c r="A347" s="16" t="s">
        <v>484</v>
      </c>
      <c r="B347" s="35" t="s">
        <v>299</v>
      </c>
      <c r="C347" s="293"/>
      <c r="D347" s="16"/>
      <c r="E347" s="16"/>
    </row>
    <row r="348" spans="1:5" x14ac:dyDescent="0.25">
      <c r="A348" s="16" t="s">
        <v>485</v>
      </c>
      <c r="B348" s="35" t="s">
        <v>299</v>
      </c>
      <c r="C348" s="293"/>
      <c r="D348" s="16"/>
      <c r="E348" s="16"/>
    </row>
    <row r="349" spans="1:5" x14ac:dyDescent="0.25">
      <c r="A349" s="16" t="s">
        <v>486</v>
      </c>
      <c r="B349" s="35" t="s">
        <v>299</v>
      </c>
      <c r="C349" s="293"/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20450105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20450105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13919873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38897499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52817372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0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f>34750617-2290</f>
        <v>34748327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4889604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f>D256</f>
        <v>703969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40341900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12475472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f>3390517+82963+48541</f>
        <v>3522021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137972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3460956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7120949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7120949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19596421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17955449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5212239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581683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3825787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596680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808873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1274931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102140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311477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44506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642825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42635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f>538265-3</f>
        <v>538262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314369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125090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539355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2202536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32916301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-13319880</v>
      </c>
      <c r="E417" s="25"/>
    </row>
    <row r="418" spans="1:13" x14ac:dyDescent="0.25">
      <c r="A418" s="25" t="s">
        <v>530</v>
      </c>
      <c r="B418" s="16"/>
      <c r="C418" s="294"/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533</v>
      </c>
      <c r="B421" s="16"/>
      <c r="C421" s="22"/>
      <c r="D421" s="25">
        <f>D417+D420</f>
        <v>-13319880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-13319880</v>
      </c>
      <c r="E424" s="16"/>
    </row>
    <row r="426" spans="1:13" ht="29.1" customHeight="1" x14ac:dyDescent="0.25">
      <c r="A426" s="346" t="s">
        <v>537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80349</v>
      </c>
      <c r="E612" s="219">
        <f>SUM(C624:D647)+SUM(C668:D713)</f>
        <v>19549558.186735369</v>
      </c>
      <c r="F612" s="219">
        <f>CE64-(AX64+BD64+BE64+BG64+BJ64+BN64+BP64+BQ64+CB64+CC64+CD64)</f>
        <v>0</v>
      </c>
      <c r="G612" s="217">
        <f>CE91-(AX91+AY91+BD91+BE91+BG91+BJ91+BN91+BP91+BQ91+CB91+CC91+CD91)</f>
        <v>23062</v>
      </c>
      <c r="H612" s="222">
        <f>CE60-(AX60+AY60+AZ60+BD60+BE60+BG60+BJ60+BN60+BO60+BP60+BQ60+BR60+CB60+CC60+CD60)</f>
        <v>97.949999999999946</v>
      </c>
      <c r="I612" s="217">
        <f>CE92-(AX92+AY92+AZ92+BD92+BE92+BF92+BG92+BJ92+BN92+BO92+BP92+BQ92+BR92+CB92+CC92+CD92)</f>
        <v>18007</v>
      </c>
      <c r="J612" s="217">
        <f>CE93-(AX93+AY93+AZ93+BA93+BD93+BE93+BF93+BG93+BJ93+BN93+BO93+BP93+BQ93+BR93+CB93+CC93+CD93)</f>
        <v>56930</v>
      </c>
      <c r="K612" s="217">
        <f>CE89-(AW89+AX89+AY89+AZ89+BA89+BB89+BC89+BD89+BE89+BF89+BG89+BH89+BI89+BJ89+BK89+BL89+BM89+BN89+BO89+BP89+BQ89+BR89+BS89+BT89+BU89+BV89+BW89+BX89+CB89+CC89+CD89)</f>
        <v>41646383</v>
      </c>
      <c r="L612" s="223">
        <f>CE94-(AW94+AX94+AY94+AZ94+BA94+BB94+BC94+BD94+BE94+BF94+BG94+BH94+BI94+BJ94+BK94+BL94+BM94+BN94+BO94+BP94+BQ94+BR94+BS94+BT94+BU94+BV94+BW94+BX94+BY94+BZ94+CA94+CB94+CC94+CD94)</f>
        <v>46.79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730166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730166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2923790</v>
      </c>
      <c r="D619" s="217">
        <f>(D615/D612)*BN90</f>
        <v>106595.56659074787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1767383</v>
      </c>
      <c r="D620" s="217">
        <f>(D615/D612)*CC90</f>
        <v>69664.24667388518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4867432.8132646326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410710</v>
      </c>
      <c r="D625" s="217">
        <f>(D615/D612)*AY90</f>
        <v>43774.155521537294</v>
      </c>
      <c r="E625" s="219">
        <f>(E623/E612)*SUM(C625:D625)</f>
        <v>113157.08879781151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248701</v>
      </c>
      <c r="D626" s="217">
        <f>(D615/D612)*BR90</f>
        <v>3653.1472949258859</v>
      </c>
      <c r="E626" s="219">
        <f>(E623/E612)*SUM(C626:D626)</f>
        <v>62830.926682535857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20674</v>
      </c>
      <c r="D628" s="217">
        <f>(D615/D612)*AZ90</f>
        <v>13076.813326861567</v>
      </c>
      <c r="E628" s="219">
        <f>(E623/E612)*SUM(C628:D628)</f>
        <v>8403.2495615681619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563469</v>
      </c>
      <c r="D629" s="217">
        <f>(D615/D612)*BF90</f>
        <v>6561.1252411355463</v>
      </c>
      <c r="E629" s="219">
        <f>(E623/E612)*SUM(C629:D629)</f>
        <v>141925.62868406114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23188</v>
      </c>
      <c r="D630" s="217">
        <f>(D615/D612)*BA90</f>
        <v>14667.113766194974</v>
      </c>
      <c r="E630" s="219">
        <f>(E623/E612)*SUM(C630:D630)</f>
        <v>9425.1348872152048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937289</v>
      </c>
      <c r="D632" s="217">
        <f>(D615/D612)*BB90</f>
        <v>16675.436035296021</v>
      </c>
      <c r="E632" s="219">
        <f>(E623/E612)*SUM(C632:D632)</f>
        <v>237517.27554622022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211208</v>
      </c>
      <c r="D642" s="217">
        <f>(D615/D612)*BV90</f>
        <v>9641.7643779014052</v>
      </c>
      <c r="E642" s="219">
        <f>(E623/E612)*SUM(C642:D642)</f>
        <v>54986.991504705315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954441</v>
      </c>
      <c r="D645" s="217">
        <f>(D615/D612)*BY90</f>
        <v>10377.846295535726</v>
      </c>
      <c r="E645" s="219">
        <f>(E623/E612)*SUM(C645:D645)</f>
        <v>240219.79762700948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8791019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2981668</v>
      </c>
      <c r="D670" s="217">
        <f>(D615/D612)*E90</f>
        <v>147134.59664712692</v>
      </c>
      <c r="E670" s="219">
        <f>(E623/E612)*SUM(C670:D670)</f>
        <v>779006.68033925444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4641080</v>
      </c>
      <c r="D681" s="217">
        <f>(D615/D612)*P90</f>
        <v>35495.505805921668</v>
      </c>
      <c r="E681" s="219">
        <f>(E623/E612)*SUM(C681:D681)</f>
        <v>1164369.8979404215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314154</v>
      </c>
      <c r="D682" s="217">
        <f>(D615/D612)*Q90</f>
        <v>12813.277825486317</v>
      </c>
      <c r="E682" s="219">
        <f>(E623/E612)*SUM(C682:D682)</f>
        <v>81408.042153680653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2610261</v>
      </c>
      <c r="D683" s="217">
        <f>(D615/D612)*R90</f>
        <v>4807.2510423278445</v>
      </c>
      <c r="E683" s="219">
        <f>(E623/E612)*SUM(C683:D683)</f>
        <v>651097.52826468216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118629</v>
      </c>
      <c r="D684" s="217">
        <f>(D615/D612)*S90</f>
        <v>2226.4206150667715</v>
      </c>
      <c r="E684" s="219">
        <f>(E623/E612)*SUM(C684:D684)</f>
        <v>30090.482574783411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173291</v>
      </c>
      <c r="D686" s="217">
        <f>(D615/D612)*U90</f>
        <v>4189.3057287582924</v>
      </c>
      <c r="E686" s="219">
        <f>(E623/E612)*SUM(C686:D686)</f>
        <v>44188.899593574781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564539</v>
      </c>
      <c r="D690" s="217">
        <f>(D615/D612)*Y90</f>
        <v>27807.539110629878</v>
      </c>
      <c r="E690" s="219">
        <f>(E623/E612)*SUM(C690:D690)</f>
        <v>147481.95093468227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358806</v>
      </c>
      <c r="D693" s="217">
        <f>(D615/D612)*AB90</f>
        <v>2726.2293245715568</v>
      </c>
      <c r="E693" s="219">
        <f>(E623/E612)*SUM(C693:D693)</f>
        <v>90013.995163386149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469203</v>
      </c>
      <c r="D694" s="217">
        <f>(D615/D612)*AC90</f>
        <v>936.00540143623448</v>
      </c>
      <c r="E694" s="219">
        <f>(E623/E612)*SUM(C694:D694)</f>
        <v>117054.82036106772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850270</v>
      </c>
      <c r="D696" s="217">
        <f>(D615/D612)*AE90</f>
        <v>68791.853290022278</v>
      </c>
      <c r="E696" s="219">
        <f>(E623/E612)*SUM(C696:D696)</f>
        <v>228827.25938834614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1462895</v>
      </c>
      <c r="D701" s="217">
        <f>(D615/D612)*AJ90</f>
        <v>82286.688446651489</v>
      </c>
      <c r="E701" s="219">
        <f>(E623/E612)*SUM(C701:D701)</f>
        <v>384718.05761339521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1081176</v>
      </c>
      <c r="D702" s="217">
        <f>(D615/D612)*AK90</f>
        <v>46264.111637979317</v>
      </c>
      <c r="E702" s="219">
        <f>(E623/E612)*SUM(C702:D702)</f>
        <v>280709.1056462311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24416991</v>
      </c>
      <c r="D715" s="202">
        <f>SUM(D616:D647)+SUM(D668:D713)</f>
        <v>730166</v>
      </c>
      <c r="E715" s="202">
        <f>SUM(E624:E647)+SUM(E668:E713)</f>
        <v>4867432.8132646326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24416991</v>
      </c>
      <c r="D716" s="202">
        <f>D615</f>
        <v>730166</v>
      </c>
      <c r="E716" s="202">
        <f>E623</f>
        <v>4867432.8132646326</v>
      </c>
      <c r="F716" s="202">
        <f>F624</f>
        <v>0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8791019</v>
      </c>
      <c r="N716" s="211" t="s">
        <v>693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898</v>
      </c>
      <c r="B1" s="169"/>
      <c r="C1" s="169"/>
    </row>
    <row r="2" spans="1:3" ht="20.100000000000001" customHeight="1" x14ac:dyDescent="0.25">
      <c r="A2" s="168"/>
      <c r="B2" s="169"/>
      <c r="C2" s="94" t="s">
        <v>899</v>
      </c>
    </row>
    <row r="3" spans="1:3" ht="20.100000000000001" customHeight="1" x14ac:dyDescent="0.25">
      <c r="A3" s="120" t="str">
        <f>"Hospital: "&amp;data!C98</f>
        <v>Hospital: Shriners Hospitals for Children - Spokane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900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618501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5516727</v>
      </c>
    </row>
    <row r="9" spans="1:3" ht="20.100000000000001" customHeight="1" x14ac:dyDescent="0.25">
      <c r="A9" s="174">
        <v>5</v>
      </c>
      <c r="B9" s="176" t="s">
        <v>901</v>
      </c>
      <c r="C9" s="176">
        <f>data!C269</f>
        <v>4082525</v>
      </c>
    </row>
    <row r="10" spans="1:3" ht="20.100000000000001" customHeight="1" x14ac:dyDescent="0.25">
      <c r="A10" s="174">
        <v>6</v>
      </c>
      <c r="B10" s="176" t="s">
        <v>902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903</v>
      </c>
      <c r="C11" s="176">
        <f>data!C271</f>
        <v>390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735219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421895</v>
      </c>
    </row>
    <row r="15" spans="1:3" ht="20.100000000000001" customHeight="1" x14ac:dyDescent="0.25">
      <c r="A15" s="174">
        <v>11</v>
      </c>
      <c r="B15" s="176" t="s">
        <v>904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905</v>
      </c>
      <c r="C16" s="176">
        <f>data!D276</f>
        <v>3210207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906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907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908</v>
      </c>
      <c r="C24" s="175"/>
    </row>
    <row r="25" spans="1:3" ht="20.100000000000001" customHeight="1" x14ac:dyDescent="0.25">
      <c r="A25" s="174">
        <v>21</v>
      </c>
      <c r="B25" s="176" t="s">
        <v>387</v>
      </c>
      <c r="C25" s="176">
        <f>data!C283</f>
        <v>7721831</v>
      </c>
    </row>
    <row r="26" spans="1:3" ht="20.100000000000001" customHeight="1" x14ac:dyDescent="0.25">
      <c r="A26" s="174">
        <v>22</v>
      </c>
      <c r="B26" s="176" t="s">
        <v>388</v>
      </c>
      <c r="C26" s="176">
        <f>data!C284</f>
        <v>179986</v>
      </c>
    </row>
    <row r="27" spans="1:3" ht="20.100000000000001" customHeight="1" x14ac:dyDescent="0.25">
      <c r="A27" s="174">
        <v>23</v>
      </c>
      <c r="B27" s="176" t="s">
        <v>389</v>
      </c>
      <c r="C27" s="176">
        <f>data!C285</f>
        <v>21870443</v>
      </c>
    </row>
    <row r="28" spans="1:3" ht="20.100000000000001" customHeight="1" x14ac:dyDescent="0.25">
      <c r="A28" s="174">
        <v>24</v>
      </c>
      <c r="B28" s="176" t="s">
        <v>909</v>
      </c>
      <c r="C28" s="176">
        <f>data!C286</f>
        <v>2697204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9730534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1930907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910</v>
      </c>
      <c r="C34" s="176">
        <f>data!C292</f>
        <v>26891007</v>
      </c>
    </row>
    <row r="35" spans="1:3" ht="20.100000000000001" customHeight="1" x14ac:dyDescent="0.25">
      <c r="A35" s="174">
        <v>31</v>
      </c>
      <c r="B35" s="176" t="s">
        <v>911</v>
      </c>
      <c r="C35" s="176">
        <f>data!D293</f>
        <v>17239898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912</v>
      </c>
      <c r="C37" s="175"/>
    </row>
    <row r="38" spans="1:3" ht="20.100000000000001" customHeight="1" x14ac:dyDescent="0.25">
      <c r="A38" s="174">
        <v>34</v>
      </c>
      <c r="B38" s="176" t="s">
        <v>913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914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915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916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917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918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919</v>
      </c>
      <c r="C50" s="176">
        <f>data!D308</f>
        <v>20450105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920</v>
      </c>
      <c r="B53" s="169"/>
      <c r="C53" s="169"/>
    </row>
    <row r="54" spans="1:3" ht="20.100000000000001" customHeight="1" x14ac:dyDescent="0.25">
      <c r="A54" s="168"/>
      <c r="B54" s="169"/>
      <c r="C54" s="94" t="s">
        <v>921</v>
      </c>
    </row>
    <row r="55" spans="1:3" ht="20.100000000000001" customHeight="1" x14ac:dyDescent="0.25">
      <c r="A55" s="120" t="str">
        <f>"Hospital: "&amp;data!C98</f>
        <v>Hospital: Shriners Hospitals for Children - Spokane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922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923</v>
      </c>
      <c r="C59" s="176">
        <f>data!C315</f>
        <v>315488</v>
      </c>
    </row>
    <row r="60" spans="1:3" ht="20.100000000000001" customHeight="1" x14ac:dyDescent="0.25">
      <c r="A60" s="174">
        <v>4</v>
      </c>
      <c r="B60" s="176" t="s">
        <v>924</v>
      </c>
      <c r="C60" s="176">
        <f>data!C316</f>
        <v>1853718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110662</v>
      </c>
    </row>
    <row r="62" spans="1:3" ht="20.100000000000001" customHeight="1" x14ac:dyDescent="0.25">
      <c r="A62" s="174">
        <v>6</v>
      </c>
      <c r="B62" s="176" t="s">
        <v>925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926</v>
      </c>
      <c r="C63" s="176" t="str">
        <f>data!C319</f>
        <v xml:space="preserve"> 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15154312</v>
      </c>
    </row>
    <row r="67" spans="1:3" ht="20.100000000000001" customHeight="1" x14ac:dyDescent="0.25">
      <c r="A67" s="174">
        <v>11</v>
      </c>
      <c r="B67" s="176" t="s">
        <v>927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928</v>
      </c>
      <c r="C68" s="176">
        <f>data!D324</f>
        <v>17434180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929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930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931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932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933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475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934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935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936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937</v>
      </c>
      <c r="C89" s="176">
        <f>data!C343</f>
        <v>3015925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938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939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940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941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942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943</v>
      </c>
      <c r="C102" s="176">
        <f>data!C343+data!C345+data!C346+data!C347+data!C348-data!C349</f>
        <v>3015925</v>
      </c>
    </row>
    <row r="103" spans="1:3" ht="20.100000000000001" customHeight="1" x14ac:dyDescent="0.25">
      <c r="A103" s="174">
        <v>47</v>
      </c>
      <c r="B103" s="176" t="s">
        <v>944</v>
      </c>
      <c r="C103" s="176">
        <f>data!D352</f>
        <v>20450105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945</v>
      </c>
      <c r="B106" s="169"/>
      <c r="C106" s="169"/>
    </row>
    <row r="107" spans="1:3" ht="20.100000000000001" customHeight="1" x14ac:dyDescent="0.25">
      <c r="A107" s="170"/>
      <c r="C107" s="94" t="s">
        <v>946</v>
      </c>
    </row>
    <row r="108" spans="1:3" ht="20.100000000000001" customHeight="1" x14ac:dyDescent="0.25">
      <c r="A108" s="120" t="str">
        <f>"Hospital: "&amp;data!C98</f>
        <v>Hospital: Shriners Hospitals for Children - Spokane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947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13919873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38897499</v>
      </c>
    </row>
    <row r="113" spans="1:3" ht="20.100000000000001" customHeight="1" x14ac:dyDescent="0.25">
      <c r="A113" s="174">
        <v>4</v>
      </c>
      <c r="B113" s="176" t="s">
        <v>948</v>
      </c>
      <c r="C113" s="176">
        <f>data!D360</f>
        <v>52817372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949</v>
      </c>
      <c r="C115" s="175"/>
    </row>
    <row r="116" spans="1:3" ht="20.100000000000001" customHeight="1" x14ac:dyDescent="0.25">
      <c r="A116" s="174">
        <v>7</v>
      </c>
      <c r="B116" s="188" t="s">
        <v>950</v>
      </c>
      <c r="C116" s="189">
        <f>data!C362</f>
        <v>0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34748327</v>
      </c>
    </row>
    <row r="118" spans="1:3" ht="20.100000000000001" customHeight="1" x14ac:dyDescent="0.25">
      <c r="A118" s="174">
        <v>9</v>
      </c>
      <c r="B118" s="176" t="s">
        <v>951</v>
      </c>
      <c r="C118" s="189">
        <f>data!C364</f>
        <v>4889604</v>
      </c>
    </row>
    <row r="119" spans="1:3" ht="20.100000000000001" customHeight="1" x14ac:dyDescent="0.25">
      <c r="A119" s="174">
        <v>10</v>
      </c>
      <c r="B119" s="176" t="s">
        <v>952</v>
      </c>
      <c r="C119" s="189">
        <f>data!C365</f>
        <v>703969</v>
      </c>
    </row>
    <row r="120" spans="1:3" ht="20.100000000000001" customHeight="1" x14ac:dyDescent="0.25">
      <c r="A120" s="174">
        <v>11</v>
      </c>
      <c r="B120" s="176" t="s">
        <v>896</v>
      </c>
      <c r="C120" s="189">
        <f>data!D366</f>
        <v>40341900</v>
      </c>
    </row>
    <row r="121" spans="1:3" ht="20.100000000000001" customHeight="1" x14ac:dyDescent="0.25">
      <c r="A121" s="174">
        <v>12</v>
      </c>
      <c r="B121" s="176" t="s">
        <v>953</v>
      </c>
      <c r="C121" s="189">
        <f>data!D367</f>
        <v>12475472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954</v>
      </c>
      <c r="B125" s="192" t="s">
        <v>501</v>
      </c>
      <c r="C125" s="191">
        <f>data!C370</f>
        <v>3522021</v>
      </c>
    </row>
    <row r="126" spans="1:3" ht="20.100000000000001" customHeight="1" x14ac:dyDescent="0.25">
      <c r="A126" s="195" t="s">
        <v>955</v>
      </c>
      <c r="B126" s="192" t="s">
        <v>502</v>
      </c>
      <c r="C126" s="191">
        <f>data!C371</f>
        <v>0</v>
      </c>
    </row>
    <row r="127" spans="1:3" ht="20.100000000000001" customHeight="1" x14ac:dyDescent="0.25">
      <c r="A127" s="195" t="s">
        <v>956</v>
      </c>
      <c r="B127" s="192" t="s">
        <v>503</v>
      </c>
      <c r="C127" s="191">
        <f>data!C372</f>
        <v>0</v>
      </c>
    </row>
    <row r="128" spans="1:3" ht="20.100000000000001" customHeight="1" x14ac:dyDescent="0.25">
      <c r="A128" s="195" t="s">
        <v>957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958</v>
      </c>
      <c r="B129" s="192" t="s">
        <v>505</v>
      </c>
      <c r="C129" s="191">
        <f>data!C374</f>
        <v>0</v>
      </c>
    </row>
    <row r="130" spans="1:3" ht="20.100000000000001" customHeight="1" x14ac:dyDescent="0.25">
      <c r="A130" s="195" t="s">
        <v>959</v>
      </c>
      <c r="B130" s="192" t="s">
        <v>506</v>
      </c>
      <c r="C130" s="191">
        <f>data!C375</f>
        <v>0</v>
      </c>
    </row>
    <row r="131" spans="1:3" ht="20.100000000000001" customHeight="1" x14ac:dyDescent="0.25">
      <c r="A131" s="195" t="s">
        <v>960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961</v>
      </c>
      <c r="B132" s="192" t="s">
        <v>508</v>
      </c>
      <c r="C132" s="191">
        <f>data!C377</f>
        <v>0</v>
      </c>
    </row>
    <row r="133" spans="1:3" ht="20.100000000000001" customHeight="1" x14ac:dyDescent="0.25">
      <c r="A133" s="195" t="s">
        <v>962</v>
      </c>
      <c r="B133" s="192" t="s">
        <v>509</v>
      </c>
      <c r="C133" s="191">
        <f>data!C378</f>
        <v>0</v>
      </c>
    </row>
    <row r="134" spans="1:3" ht="20.100000000000001" customHeight="1" x14ac:dyDescent="0.25">
      <c r="A134" s="195" t="s">
        <v>963</v>
      </c>
      <c r="B134" s="192" t="s">
        <v>510</v>
      </c>
      <c r="C134" s="191">
        <f>data!C379</f>
        <v>137972</v>
      </c>
    </row>
    <row r="135" spans="1:3" ht="20.100000000000001" customHeight="1" x14ac:dyDescent="0.25">
      <c r="A135" s="195" t="s">
        <v>964</v>
      </c>
      <c r="B135" s="192" t="s">
        <v>511</v>
      </c>
      <c r="C135" s="191">
        <f>data!C380</f>
        <v>3460956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965</v>
      </c>
      <c r="C137" s="189">
        <f>data!D383</f>
        <v>7120949</v>
      </c>
    </row>
    <row r="138" spans="1:3" ht="20.100000000000001" customHeight="1" x14ac:dyDescent="0.25">
      <c r="A138" s="174">
        <v>18</v>
      </c>
      <c r="B138" s="176" t="s">
        <v>966</v>
      </c>
      <c r="C138" s="189">
        <f>data!D384</f>
        <v>19596421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967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17955449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5212239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581683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3825787</v>
      </c>
    </row>
    <row r="145" spans="1:3" ht="20.100000000000001" customHeight="1" x14ac:dyDescent="0.25">
      <c r="A145" s="174">
        <v>25</v>
      </c>
      <c r="B145" s="176" t="s">
        <v>968</v>
      </c>
      <c r="C145" s="189">
        <f>data!C393</f>
        <v>596680</v>
      </c>
    </row>
    <row r="146" spans="1:3" ht="20.100000000000001" customHeight="1" x14ac:dyDescent="0.25">
      <c r="A146" s="174">
        <v>26</v>
      </c>
      <c r="B146" s="176" t="s">
        <v>969</v>
      </c>
      <c r="C146" s="189">
        <f>data!C394</f>
        <v>808873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1274931</v>
      </c>
    </row>
    <row r="148" spans="1:3" ht="20.100000000000001" customHeight="1" x14ac:dyDescent="0.25">
      <c r="A148" s="174">
        <v>28</v>
      </c>
      <c r="B148" s="176" t="s">
        <v>970</v>
      </c>
      <c r="C148" s="189">
        <f>data!C396</f>
        <v>102140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311477</v>
      </c>
    </row>
    <row r="150" spans="1:3" ht="20.100000000000001" customHeight="1" x14ac:dyDescent="0.25">
      <c r="A150" s="174">
        <v>30</v>
      </c>
      <c r="B150" s="176" t="s">
        <v>971</v>
      </c>
      <c r="C150" s="189">
        <f>data!C398</f>
        <v>44506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972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973</v>
      </c>
      <c r="B154" s="193" t="s">
        <v>270</v>
      </c>
      <c r="C154" s="189">
        <f>data!C402</f>
        <v>642825</v>
      </c>
    </row>
    <row r="155" spans="1:3" ht="20.100000000000001" customHeight="1" x14ac:dyDescent="0.25">
      <c r="A155" s="195" t="s">
        <v>974</v>
      </c>
      <c r="B155" s="193" t="s">
        <v>975</v>
      </c>
      <c r="C155" s="189">
        <f>data!C403</f>
        <v>42635</v>
      </c>
    </row>
    <row r="156" spans="1:3" ht="20.100000000000001" customHeight="1" x14ac:dyDescent="0.25">
      <c r="A156" s="195" t="s">
        <v>976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977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978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979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980</v>
      </c>
      <c r="B160" s="193" t="s">
        <v>276</v>
      </c>
      <c r="C160" s="189">
        <f>data!C408</f>
        <v>538262</v>
      </c>
    </row>
    <row r="161" spans="1:3" ht="20.100000000000001" customHeight="1" x14ac:dyDescent="0.25">
      <c r="A161" s="195" t="s">
        <v>981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982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983</v>
      </c>
      <c r="B163" s="193" t="s">
        <v>279</v>
      </c>
      <c r="C163" s="189">
        <f>data!C411</f>
        <v>314369</v>
      </c>
    </row>
    <row r="164" spans="1:3" ht="20.100000000000001" customHeight="1" x14ac:dyDescent="0.25">
      <c r="A164" s="195" t="s">
        <v>984</v>
      </c>
      <c r="B164" s="193" t="s">
        <v>280</v>
      </c>
      <c r="C164" s="189">
        <f>data!C412</f>
        <v>125090</v>
      </c>
    </row>
    <row r="165" spans="1:3" ht="20.100000000000001" customHeight="1" x14ac:dyDescent="0.25">
      <c r="A165" s="195" t="s">
        <v>985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986</v>
      </c>
      <c r="B166" s="193" t="s">
        <v>987</v>
      </c>
      <c r="C166" s="189">
        <f>data!C414</f>
        <v>539355</v>
      </c>
    </row>
    <row r="167" spans="1:3" ht="20.100000000000001" customHeight="1" x14ac:dyDescent="0.25">
      <c r="A167" s="174">
        <v>34</v>
      </c>
      <c r="B167" s="176" t="s">
        <v>988</v>
      </c>
      <c r="C167" s="189">
        <f>data!D416</f>
        <v>32916301</v>
      </c>
    </row>
    <row r="168" spans="1:3" ht="20.100000000000001" customHeight="1" x14ac:dyDescent="0.25">
      <c r="A168" s="174">
        <v>35</v>
      </c>
      <c r="B168" s="176" t="s">
        <v>989</v>
      </c>
      <c r="C168" s="189">
        <f>data!D417</f>
        <v>-13319880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990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991</v>
      </c>
      <c r="C172" s="176">
        <f>data!D421</f>
        <v>-13319880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992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993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994</v>
      </c>
      <c r="C177" s="189">
        <f>data!D424</f>
        <v>-13319880</v>
      </c>
    </row>
    <row r="178" spans="1:3" ht="20.100000000000001" customHeight="1" x14ac:dyDescent="0.25">
      <c r="A178" s="179">
        <v>45</v>
      </c>
      <c r="B178" s="178" t="s">
        <v>995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996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997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Shriners Hospitals for Children - Spokane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998</v>
      </c>
      <c r="C6" s="243" t="s">
        <v>117</v>
      </c>
      <c r="D6" s="244" t="s">
        <v>999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1000</v>
      </c>
      <c r="E7" s="244" t="s">
        <v>189</v>
      </c>
      <c r="F7" s="244" t="s">
        <v>1001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1002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690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16.5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2132934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616120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232614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1003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1004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1005</v>
      </c>
      <c r="C21" s="238">
        <f>data!C85</f>
        <v>0</v>
      </c>
      <c r="D21" s="238">
        <f>data!D85</f>
        <v>0</v>
      </c>
      <c r="E21" s="238">
        <f>data!E85</f>
        <v>2981668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1006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1007</v>
      </c>
      <c r="C24" s="238">
        <f>data!C87</f>
        <v>0</v>
      </c>
      <c r="D24" s="238">
        <f>data!D87</f>
        <v>0</v>
      </c>
      <c r="E24" s="238">
        <f>data!E87</f>
        <v>1857901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1008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1009</v>
      </c>
      <c r="C26" s="238">
        <f>data!C89</f>
        <v>0</v>
      </c>
      <c r="D26" s="238">
        <f>data!D89</f>
        <v>0</v>
      </c>
      <c r="E26" s="238">
        <f>data!E89</f>
        <v>1857901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1010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1011</v>
      </c>
      <c r="C28" s="238">
        <f>data!C90</f>
        <v>0</v>
      </c>
      <c r="D28" s="238">
        <f>data!D90</f>
        <v>0</v>
      </c>
      <c r="E28" s="238">
        <f>data!E90</f>
        <v>16191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1012</v>
      </c>
      <c r="C29" s="238">
        <f>data!C91</f>
        <v>0</v>
      </c>
      <c r="D29" s="238">
        <f>data!D91</f>
        <v>0</v>
      </c>
      <c r="E29" s="238">
        <f>data!E91</f>
        <v>3489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1013</v>
      </c>
      <c r="C30" s="238">
        <f>data!C92</f>
        <v>0</v>
      </c>
      <c r="D30" s="238">
        <f>data!D92</f>
        <v>0</v>
      </c>
      <c r="E30" s="238">
        <f>data!E92</f>
        <v>18007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1014</v>
      </c>
      <c r="C31" s="238">
        <f>data!C93</f>
        <v>0</v>
      </c>
      <c r="D31" s="238">
        <f>data!D93</f>
        <v>0</v>
      </c>
      <c r="E31" s="238">
        <f>data!E93</f>
        <v>21574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16.5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996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1015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Shriners Hospitals for Children - Spokane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998</v>
      </c>
      <c r="C38" s="244"/>
      <c r="D38" s="244" t="s">
        <v>125</v>
      </c>
      <c r="E38" s="244" t="s">
        <v>126</v>
      </c>
      <c r="F38" s="244" t="s">
        <v>1016</v>
      </c>
      <c r="G38" s="244" t="s">
        <v>128</v>
      </c>
      <c r="H38" s="244" t="s">
        <v>1017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1002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10.84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3557378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1027585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56117</v>
      </c>
    </row>
    <row r="50" spans="1:11" ht="20.100000000000001" customHeight="1" x14ac:dyDescent="0.2">
      <c r="A50" s="230">
        <v>13</v>
      </c>
      <c r="B50" s="238" t="s">
        <v>1003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1004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1005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4641080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1006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1007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3265436</v>
      </c>
    </row>
    <row r="57" spans="1:11" ht="20.100000000000001" customHeight="1" x14ac:dyDescent="0.2">
      <c r="A57" s="230">
        <v>20</v>
      </c>
      <c r="B57" s="246" t="s">
        <v>1008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9237281</v>
      </c>
    </row>
    <row r="58" spans="1:11" ht="20.100000000000001" customHeight="1" x14ac:dyDescent="0.2">
      <c r="A58" s="230">
        <v>21</v>
      </c>
      <c r="B58" s="246" t="s">
        <v>1009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12502717</v>
      </c>
    </row>
    <row r="59" spans="1:11" ht="20.100000000000001" customHeight="1" x14ac:dyDescent="0.2">
      <c r="A59" s="230" t="s">
        <v>1010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1011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3906</v>
      </c>
      <c r="K60" s="249"/>
    </row>
    <row r="61" spans="1:11" ht="20.100000000000001" customHeight="1" x14ac:dyDescent="0.2">
      <c r="A61" s="230">
        <v>23</v>
      </c>
      <c r="B61" s="238" t="s">
        <v>1012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1013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1014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20654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10.84</v>
      </c>
    </row>
    <row r="65" spans="1:9" ht="20.100000000000001" customHeight="1" x14ac:dyDescent="0.2">
      <c r="A65" s="231" t="s">
        <v>996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1018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Shriners Hospitals for Children - Spokane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998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1019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1002</v>
      </c>
      <c r="C72" s="240" t="s">
        <v>1020</v>
      </c>
      <c r="D72" s="239" t="s">
        <v>1021</v>
      </c>
      <c r="E72" s="250"/>
      <c r="F72" s="250"/>
      <c r="G72" s="239" t="s">
        <v>1022</v>
      </c>
      <c r="H72" s="239" t="s">
        <v>1022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1.95</v>
      </c>
      <c r="D74" s="245">
        <f>data!R60</f>
        <v>4.83</v>
      </c>
      <c r="E74" s="245">
        <f>data!S60</f>
        <v>1.31</v>
      </c>
      <c r="F74" s="245">
        <f>data!T60</f>
        <v>0</v>
      </c>
      <c r="G74" s="245">
        <f>data!U60</f>
        <v>1.72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228029</v>
      </c>
      <c r="D75" s="238">
        <f>data!R61</f>
        <v>2019351</v>
      </c>
      <c r="E75" s="238">
        <f>data!S61</f>
        <v>89311</v>
      </c>
      <c r="F75" s="238">
        <f>data!T61</f>
        <v>0</v>
      </c>
      <c r="G75" s="238">
        <f>data!U61</f>
        <v>129314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65868</v>
      </c>
      <c r="D76" s="238">
        <f>data!R62</f>
        <v>583310</v>
      </c>
      <c r="E76" s="238">
        <f>data!S62</f>
        <v>25798</v>
      </c>
      <c r="F76" s="238">
        <f>data!T62</f>
        <v>0</v>
      </c>
      <c r="G76" s="238">
        <f>data!U62</f>
        <v>37354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0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20257</v>
      </c>
      <c r="D81" s="238">
        <f>data!R67</f>
        <v>7600</v>
      </c>
      <c r="E81" s="238">
        <f>data!S67</f>
        <v>3520</v>
      </c>
      <c r="F81" s="238">
        <f>data!T67</f>
        <v>0</v>
      </c>
      <c r="G81" s="238">
        <f>data!U67</f>
        <v>6623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1003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1004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1005</v>
      </c>
      <c r="C85" s="238">
        <f>data!Q85</f>
        <v>314154</v>
      </c>
      <c r="D85" s="238">
        <f>data!R85</f>
        <v>2610261</v>
      </c>
      <c r="E85" s="238">
        <f>data!S85</f>
        <v>118629</v>
      </c>
      <c r="F85" s="238">
        <f>data!T85</f>
        <v>0</v>
      </c>
      <c r="G85" s="238">
        <f>data!U85</f>
        <v>173291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1006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1007</v>
      </c>
      <c r="C88" s="238">
        <f>data!Q87</f>
        <v>255917</v>
      </c>
      <c r="D88" s="238">
        <f>data!R87</f>
        <v>1014377</v>
      </c>
      <c r="E88" s="238">
        <f>data!S87</f>
        <v>3955529</v>
      </c>
      <c r="F88" s="238">
        <f>data!T87</f>
        <v>0</v>
      </c>
      <c r="G88" s="238">
        <f>data!U87</f>
        <v>38200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1008</v>
      </c>
      <c r="C89" s="238">
        <f>data!Q88</f>
        <v>1056123</v>
      </c>
      <c r="D89" s="238">
        <f>data!R88</f>
        <v>3435289</v>
      </c>
      <c r="E89" s="238">
        <f>data!S88</f>
        <v>1446848</v>
      </c>
      <c r="F89" s="238">
        <f>data!T88</f>
        <v>0</v>
      </c>
      <c r="G89" s="238">
        <f>data!U88</f>
        <v>296599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1009</v>
      </c>
      <c r="C90" s="238">
        <f>data!Q89</f>
        <v>1312040</v>
      </c>
      <c r="D90" s="238">
        <f>data!R89</f>
        <v>4449666</v>
      </c>
      <c r="E90" s="238">
        <f>data!S89</f>
        <v>5402377</v>
      </c>
      <c r="F90" s="238">
        <f>data!T89</f>
        <v>0</v>
      </c>
      <c r="G90" s="238">
        <f>data!U89</f>
        <v>334799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1010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1011</v>
      </c>
      <c r="C92" s="238">
        <f>data!Q90</f>
        <v>1410</v>
      </c>
      <c r="D92" s="238">
        <f>data!R90</f>
        <v>529</v>
      </c>
      <c r="E92" s="238">
        <f>data!S90</f>
        <v>245</v>
      </c>
      <c r="F92" s="238">
        <f>data!T90</f>
        <v>0</v>
      </c>
      <c r="G92" s="238">
        <f>data!U90</f>
        <v>461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1012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1013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1014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16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1.95</v>
      </c>
      <c r="D96" s="245">
        <f>data!R94</f>
        <v>4.83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996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1023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Shriners Hospitals for Children - Spokane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998</v>
      </c>
      <c r="C102" s="244" t="s">
        <v>1024</v>
      </c>
      <c r="D102" s="244" t="s">
        <v>1025</v>
      </c>
      <c r="E102" s="244" t="s">
        <v>1025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1002</v>
      </c>
      <c r="C104" s="239" t="s">
        <v>250</v>
      </c>
      <c r="D104" s="240" t="s">
        <v>1026</v>
      </c>
      <c r="E104" s="240" t="s">
        <v>1026</v>
      </c>
      <c r="F104" s="240" t="s">
        <v>1026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4.84</v>
      </c>
      <c r="E106" s="245">
        <f>data!Z60</f>
        <v>0</v>
      </c>
      <c r="F106" s="245">
        <f>data!AA60</f>
        <v>0</v>
      </c>
      <c r="G106" s="245">
        <f>data!AB60</f>
        <v>1.7</v>
      </c>
      <c r="H106" s="245">
        <f>data!AC60</f>
        <v>3.59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403904</v>
      </c>
      <c r="E107" s="238">
        <f>data!Z61</f>
        <v>0</v>
      </c>
      <c r="F107" s="238">
        <f>data!AA61</f>
        <v>0</v>
      </c>
      <c r="G107" s="238">
        <f>data!AB61</f>
        <v>275046</v>
      </c>
      <c r="H107" s="238">
        <f>data!AC61</f>
        <v>362897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116672</v>
      </c>
      <c r="E108" s="238">
        <f>data!Z62</f>
        <v>0</v>
      </c>
      <c r="F108" s="238">
        <f>data!AA62</f>
        <v>0</v>
      </c>
      <c r="G108" s="238">
        <f>data!AB62</f>
        <v>79450</v>
      </c>
      <c r="H108" s="238">
        <f>data!AC62</f>
        <v>104826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0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0</v>
      </c>
      <c r="D112" s="238">
        <f>data!Y66</f>
        <v>0</v>
      </c>
      <c r="E112" s="238">
        <f>data!Z66</f>
        <v>0</v>
      </c>
      <c r="F112" s="238">
        <f>data!AA66</f>
        <v>0</v>
      </c>
      <c r="G112" s="238">
        <f>data!AB66</f>
        <v>0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43963</v>
      </c>
      <c r="E113" s="238">
        <f>data!Z67</f>
        <v>0</v>
      </c>
      <c r="F113" s="238">
        <f>data!AA67</f>
        <v>0</v>
      </c>
      <c r="G113" s="238">
        <f>data!AB67</f>
        <v>4310</v>
      </c>
      <c r="H113" s="238">
        <f>data!AC67</f>
        <v>1480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1003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1004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1005</v>
      </c>
      <c r="C117" s="238">
        <f>data!X85</f>
        <v>0</v>
      </c>
      <c r="D117" s="238">
        <f>data!Y85</f>
        <v>564539</v>
      </c>
      <c r="E117" s="238">
        <f>data!Z85</f>
        <v>0</v>
      </c>
      <c r="F117" s="238">
        <f>data!AA85</f>
        <v>0</v>
      </c>
      <c r="G117" s="238">
        <f>data!AB85</f>
        <v>358806</v>
      </c>
      <c r="H117" s="238">
        <f>data!AC85</f>
        <v>469203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1006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1007</v>
      </c>
      <c r="C120" s="238">
        <f>data!X87</f>
        <v>0</v>
      </c>
      <c r="D120" s="238">
        <f>data!Y87</f>
        <v>110260</v>
      </c>
      <c r="E120" s="238">
        <f>data!Z87</f>
        <v>0</v>
      </c>
      <c r="F120" s="238">
        <f>data!AA87</f>
        <v>0</v>
      </c>
      <c r="G120" s="238">
        <f>data!AB87</f>
        <v>975748</v>
      </c>
      <c r="H120" s="238">
        <f>data!AC87</f>
        <v>198375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1008</v>
      </c>
      <c r="C121" s="238">
        <f>data!X88</f>
        <v>0</v>
      </c>
      <c r="D121" s="238">
        <f>data!Y88</f>
        <v>3797090</v>
      </c>
      <c r="E121" s="238">
        <f>data!Z88</f>
        <v>0</v>
      </c>
      <c r="F121" s="238">
        <f>data!AA88</f>
        <v>0</v>
      </c>
      <c r="G121" s="238">
        <f>data!AB88</f>
        <v>1402704</v>
      </c>
      <c r="H121" s="238">
        <f>data!AC88</f>
        <v>51590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1009</v>
      </c>
      <c r="C122" s="238">
        <f>data!X89</f>
        <v>0</v>
      </c>
      <c r="D122" s="238">
        <f>data!Y89</f>
        <v>3907350</v>
      </c>
      <c r="E122" s="238">
        <f>data!Z89</f>
        <v>0</v>
      </c>
      <c r="F122" s="238">
        <f>data!AA89</f>
        <v>0</v>
      </c>
      <c r="G122" s="238">
        <f>data!AB89</f>
        <v>2378452</v>
      </c>
      <c r="H122" s="238">
        <f>data!AC89</f>
        <v>249965</v>
      </c>
      <c r="I122" s="238">
        <f>data!AD89</f>
        <v>0</v>
      </c>
    </row>
    <row r="123" spans="1:9" ht="20.100000000000001" customHeight="1" x14ac:dyDescent="0.2">
      <c r="A123" s="230" t="s">
        <v>1010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1011</v>
      </c>
      <c r="C124" s="238">
        <f>data!X90</f>
        <v>0</v>
      </c>
      <c r="D124" s="238">
        <f>data!Y90</f>
        <v>3060</v>
      </c>
      <c r="E124" s="238">
        <f>data!Z90</f>
        <v>0</v>
      </c>
      <c r="F124" s="238">
        <f>data!AA90</f>
        <v>0</v>
      </c>
      <c r="G124" s="238">
        <f>data!AB90</f>
        <v>300</v>
      </c>
      <c r="H124" s="238">
        <f>data!AC90</f>
        <v>103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1012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1013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1014</v>
      </c>
      <c r="C127" s="238">
        <f>data!X93</f>
        <v>0</v>
      </c>
      <c r="D127" s="238">
        <f>data!Y93</f>
        <v>1148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996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1027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Shriners Hospitals for Children - Spokane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998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1028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1002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1029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5.85</v>
      </c>
      <c r="D138" s="245">
        <f>data!AF60</f>
        <v>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12.67</v>
      </c>
      <c r="I138" s="245">
        <f>data!AK60</f>
        <v>8.68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575325</v>
      </c>
      <c r="D139" s="238">
        <f>data!AF61</f>
        <v>0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1034094</v>
      </c>
      <c r="I139" s="238">
        <f>data!AK61</f>
        <v>782113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166188</v>
      </c>
      <c r="D140" s="238">
        <f>data!AF62</f>
        <v>0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298709</v>
      </c>
      <c r="I140" s="238">
        <f>data!AK62</f>
        <v>225921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0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108757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130092</v>
      </c>
      <c r="I145" s="238">
        <f>data!AK67</f>
        <v>73142</v>
      </c>
    </row>
    <row r="146" spans="1:9" ht="20.100000000000001" customHeight="1" x14ac:dyDescent="0.2">
      <c r="A146" s="230">
        <v>13</v>
      </c>
      <c r="B146" s="238" t="s">
        <v>1003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1004</v>
      </c>
      <c r="C147" s="238">
        <f>data!AE69</f>
        <v>0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1005</v>
      </c>
      <c r="C149" s="238">
        <f>data!AE85</f>
        <v>850270</v>
      </c>
      <c r="D149" s="238">
        <f>data!AF85</f>
        <v>0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1462895</v>
      </c>
      <c r="I149" s="238">
        <f>data!AK85</f>
        <v>1081176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1006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1007</v>
      </c>
      <c r="C152" s="238">
        <f>data!AE87</f>
        <v>80446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2240</v>
      </c>
      <c r="I152" s="238">
        <f>data!AK87</f>
        <v>268</v>
      </c>
    </row>
    <row r="153" spans="1:9" ht="20.100000000000001" customHeight="1" x14ac:dyDescent="0.2">
      <c r="A153" s="230">
        <v>20</v>
      </c>
      <c r="B153" s="246" t="s">
        <v>1008</v>
      </c>
      <c r="C153" s="238">
        <f>data!AE88</f>
        <v>3097308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4912911</v>
      </c>
      <c r="I153" s="238">
        <f>data!AK88</f>
        <v>1157943</v>
      </c>
    </row>
    <row r="154" spans="1:9" ht="20.100000000000001" customHeight="1" x14ac:dyDescent="0.2">
      <c r="A154" s="230">
        <v>21</v>
      </c>
      <c r="B154" s="246" t="s">
        <v>1009</v>
      </c>
      <c r="C154" s="238">
        <f>data!AE89</f>
        <v>3177754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4915151</v>
      </c>
      <c r="I154" s="238">
        <f>data!AK89</f>
        <v>1158211</v>
      </c>
    </row>
    <row r="155" spans="1:9" ht="20.100000000000001" customHeight="1" x14ac:dyDescent="0.2">
      <c r="A155" s="230" t="s">
        <v>1010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1011</v>
      </c>
      <c r="C156" s="238">
        <f>data!AE90</f>
        <v>7570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9055</v>
      </c>
      <c r="I156" s="238">
        <f>data!AK90</f>
        <v>5091</v>
      </c>
    </row>
    <row r="157" spans="1:9" ht="20.100000000000001" customHeight="1" x14ac:dyDescent="0.2">
      <c r="A157" s="230">
        <v>23</v>
      </c>
      <c r="B157" s="238" t="s">
        <v>1012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1013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1014</v>
      </c>
      <c r="C159" s="238">
        <f>data!AE93</f>
        <v>1208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11816</v>
      </c>
      <c r="I159" s="238">
        <f>data!AK93</f>
        <v>514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12.67</v>
      </c>
      <c r="I160" s="245">
        <f>data!AK94</f>
        <v>0</v>
      </c>
    </row>
    <row r="161" spans="1:9" ht="20.100000000000001" customHeight="1" x14ac:dyDescent="0.2">
      <c r="A161" s="231" t="s">
        <v>996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1030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Shriners Hospitals for Children - Spokane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998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1031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1032</v>
      </c>
      <c r="F167" s="244" t="s">
        <v>208</v>
      </c>
      <c r="G167" s="244" t="s">
        <v>147</v>
      </c>
      <c r="H167" s="243" t="s">
        <v>1033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1002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1003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1004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1005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1006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1007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1008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1009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1010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1011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1012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1013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1014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996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1034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Shriners Hospitals for Children - Spokane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998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1035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1036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1002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23062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4.82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264967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76538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0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69205</v>
      </c>
    </row>
    <row r="210" spans="1:9" ht="20.100000000000001" customHeight="1" x14ac:dyDescent="0.2">
      <c r="A210" s="230">
        <v>13</v>
      </c>
      <c r="B210" s="238" t="s">
        <v>1003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1004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1005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410710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1006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1007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1008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1009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1010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1011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4817</v>
      </c>
    </row>
    <row r="221" spans="1:9" ht="20.100000000000001" customHeight="1" x14ac:dyDescent="0.2">
      <c r="A221" s="230">
        <v>23</v>
      </c>
      <c r="B221" s="238" t="s">
        <v>1012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1013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1014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996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1037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Shriners Hospitals for Children - Spokane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998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1038</v>
      </c>
      <c r="F231" s="244" t="s">
        <v>1039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1002</v>
      </c>
      <c r="C232" s="240" t="s">
        <v>1040</v>
      </c>
      <c r="D232" s="240" t="s">
        <v>1041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88741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7.5</v>
      </c>
      <c r="F234" s="245">
        <f>data!BC60</f>
        <v>0</v>
      </c>
      <c r="G234" s="245">
        <f>data!BD60</f>
        <v>0</v>
      </c>
      <c r="H234" s="245">
        <f>data!BE60</f>
        <v>4.8</v>
      </c>
      <c r="I234" s="245">
        <f>data!BF60</f>
        <v>8.66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706769</v>
      </c>
      <c r="F235" s="238">
        <f>data!BC61</f>
        <v>0</v>
      </c>
      <c r="G235" s="238">
        <f>data!BD61</f>
        <v>0</v>
      </c>
      <c r="H235" s="238">
        <f>data!BE61</f>
        <v>472975</v>
      </c>
      <c r="I235" s="238">
        <f>data!BF61</f>
        <v>429136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204157</v>
      </c>
      <c r="F236" s="238">
        <f>data!BC62</f>
        <v>0</v>
      </c>
      <c r="G236" s="238">
        <f>data!BD62</f>
        <v>0</v>
      </c>
      <c r="H236" s="238">
        <f>data!BE62</f>
        <v>136624</v>
      </c>
      <c r="I236" s="238">
        <f>data!BF62</f>
        <v>123960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0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20674</v>
      </c>
      <c r="D241" s="238">
        <f>data!BA67</f>
        <v>23188</v>
      </c>
      <c r="E241" s="238">
        <f>data!BB67</f>
        <v>26363</v>
      </c>
      <c r="F241" s="238">
        <f>data!BC67</f>
        <v>0</v>
      </c>
      <c r="G241" s="238">
        <f>data!BD67</f>
        <v>0</v>
      </c>
      <c r="H241" s="238">
        <f>data!BE67</f>
        <v>120567</v>
      </c>
      <c r="I241" s="238">
        <f>data!BF67</f>
        <v>10373</v>
      </c>
    </row>
    <row r="242" spans="1:9" ht="20.100000000000001" customHeight="1" x14ac:dyDescent="0.2">
      <c r="A242" s="230">
        <v>13</v>
      </c>
      <c r="B242" s="238" t="s">
        <v>1003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1004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1005</v>
      </c>
      <c r="C245" s="238">
        <f>data!AZ85</f>
        <v>20674</v>
      </c>
      <c r="D245" s="238">
        <f>data!BA85</f>
        <v>23188</v>
      </c>
      <c r="E245" s="238">
        <f>data!BB85</f>
        <v>937289</v>
      </c>
      <c r="F245" s="238">
        <f>data!BC85</f>
        <v>0</v>
      </c>
      <c r="G245" s="238">
        <f>data!BD85</f>
        <v>0</v>
      </c>
      <c r="H245" s="238">
        <f>data!BE85</f>
        <v>730166</v>
      </c>
      <c r="I245" s="238">
        <f>data!BF85</f>
        <v>563469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1006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1007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1008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1009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1010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1011</v>
      </c>
      <c r="C252" s="254">
        <f>data!AZ90</f>
        <v>1439</v>
      </c>
      <c r="D252" s="254">
        <f>data!BA90</f>
        <v>1614</v>
      </c>
      <c r="E252" s="254">
        <f>data!BB90</f>
        <v>1835</v>
      </c>
      <c r="F252" s="254">
        <f>data!BC90</f>
        <v>0</v>
      </c>
      <c r="G252" s="254">
        <f>data!BD90</f>
        <v>0</v>
      </c>
      <c r="H252" s="254">
        <f>data!BE90</f>
        <v>8392</v>
      </c>
      <c r="I252" s="254">
        <f>data!BF90</f>
        <v>722</v>
      </c>
    </row>
    <row r="253" spans="1:9" ht="20.100000000000001" customHeight="1" x14ac:dyDescent="0.2">
      <c r="A253" s="230">
        <v>23</v>
      </c>
      <c r="B253" s="238" t="s">
        <v>1012</v>
      </c>
      <c r="C253" s="254">
        <f>data!AZ91</f>
        <v>19573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1013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1014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996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1042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Shriners Hospitals for Children - Spokane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998</v>
      </c>
      <c r="C262" s="244" t="s">
        <v>1043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1044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1045</v>
      </c>
    </row>
    <row r="264" spans="1:9" ht="20.100000000000001" customHeight="1" x14ac:dyDescent="0.2">
      <c r="A264" s="230">
        <v>3</v>
      </c>
      <c r="B264" s="238" t="s">
        <v>1002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1003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1004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1005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1006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1007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1008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1009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1010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1011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1012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1013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1014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996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1046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Shriners Hospitals for Children - Spokane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998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1047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1002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26.92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2.69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2137755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188481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617512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54445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168523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5775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1003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1004</v>
      </c>
      <c r="C307" s="238">
        <f>data!BN69</f>
        <v>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1005</v>
      </c>
      <c r="C309" s="238">
        <f>data!BN85</f>
        <v>2923790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248701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1006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1007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1008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1009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1010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1011</v>
      </c>
      <c r="C316" s="254">
        <f>data!BN90</f>
        <v>11730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402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1012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1013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1014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996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1048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Shriners Hospitals for Children - Spokane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998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1047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1002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2.42</v>
      </c>
      <c r="E330" s="245">
        <f>data!BW60</f>
        <v>0</v>
      </c>
      <c r="F330" s="245">
        <f>data!BX60</f>
        <v>0</v>
      </c>
      <c r="G330" s="245">
        <f>data!BY60</f>
        <v>4.8899999999999997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152045</v>
      </c>
      <c r="E331" s="257">
        <f>data!BW61</f>
        <v>0</v>
      </c>
      <c r="F331" s="257">
        <f>data!BX61</f>
        <v>0</v>
      </c>
      <c r="G331" s="257">
        <f>data!BY61</f>
        <v>727801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43920</v>
      </c>
      <c r="E332" s="257">
        <f>data!BW62</f>
        <v>0</v>
      </c>
      <c r="F332" s="257">
        <f>data!BX62</f>
        <v>0</v>
      </c>
      <c r="G332" s="257">
        <f>data!BY62</f>
        <v>210233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15243</v>
      </c>
      <c r="E337" s="257">
        <f>data!BW67</f>
        <v>0</v>
      </c>
      <c r="F337" s="257">
        <f>data!BX67</f>
        <v>0</v>
      </c>
      <c r="G337" s="257">
        <f>data!BY67</f>
        <v>16407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1003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1004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1005</v>
      </c>
      <c r="C341" s="238">
        <f>data!BU85</f>
        <v>0</v>
      </c>
      <c r="D341" s="238">
        <f>data!BV85</f>
        <v>211208</v>
      </c>
      <c r="E341" s="238">
        <f>data!BW85</f>
        <v>0</v>
      </c>
      <c r="F341" s="238">
        <f>data!BX85</f>
        <v>0</v>
      </c>
      <c r="G341" s="238">
        <f>data!BY85</f>
        <v>954441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1006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1007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1008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1009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1010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1011</v>
      </c>
      <c r="C348" s="254">
        <f>data!BU90</f>
        <v>0</v>
      </c>
      <c r="D348" s="254">
        <f>data!BV90</f>
        <v>1061</v>
      </c>
      <c r="E348" s="254">
        <f>data!BW90</f>
        <v>0</v>
      </c>
      <c r="F348" s="254">
        <f>data!BX90</f>
        <v>0</v>
      </c>
      <c r="G348" s="254">
        <f>data!BY90</f>
        <v>1142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1012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1013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1014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996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1049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Shriners Hospitals for Children - Spokane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998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1050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1002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11.06</v>
      </c>
      <c r="E362" s="260"/>
      <c r="F362" s="248"/>
      <c r="G362" s="248"/>
      <c r="H362" s="248"/>
      <c r="I362" s="261">
        <f>data!CE60</f>
        <v>148.23999999999995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1285824</v>
      </c>
      <c r="E363" s="262"/>
      <c r="F363" s="262"/>
      <c r="G363" s="262"/>
      <c r="H363" s="262"/>
      <c r="I363" s="257">
        <f>data!CE61</f>
        <v>17955449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371423</v>
      </c>
      <c r="E364" s="262"/>
      <c r="F364" s="262"/>
      <c r="G364" s="262"/>
      <c r="H364" s="262"/>
      <c r="I364" s="257">
        <f>data!CE62</f>
        <v>5186613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0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0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0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110136</v>
      </c>
      <c r="E369" s="262"/>
      <c r="F369" s="262"/>
      <c r="G369" s="262"/>
      <c r="H369" s="262"/>
      <c r="I369" s="257">
        <f>data!CE67</f>
        <v>1274929</v>
      </c>
    </row>
    <row r="370" spans="1:9" ht="20.100000000000001" customHeight="1" x14ac:dyDescent="0.2">
      <c r="A370" s="230">
        <v>13</v>
      </c>
      <c r="B370" s="238" t="s">
        <v>1003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0</v>
      </c>
    </row>
    <row r="371" spans="1:9" ht="20.100000000000001" customHeight="1" x14ac:dyDescent="0.2">
      <c r="A371" s="230">
        <v>14</v>
      </c>
      <c r="B371" s="238" t="s">
        <v>1004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0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1005</v>
      </c>
      <c r="C373" s="257">
        <f>data!CB85</f>
        <v>0</v>
      </c>
      <c r="D373" s="257">
        <f>data!CC85</f>
        <v>1767383</v>
      </c>
      <c r="E373" s="257">
        <f>data!CD85</f>
        <v>0</v>
      </c>
      <c r="F373" s="262"/>
      <c r="G373" s="262"/>
      <c r="H373" s="262"/>
      <c r="I373" s="238">
        <f>data!CE85</f>
        <v>24416991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1006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1007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11754697</v>
      </c>
    </row>
    <row r="377" spans="1:9" ht="20.100000000000001" customHeight="1" x14ac:dyDescent="0.2">
      <c r="A377" s="230">
        <v>20</v>
      </c>
      <c r="B377" s="246" t="s">
        <v>1008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29891686</v>
      </c>
    </row>
    <row r="378" spans="1:9" ht="20.100000000000001" customHeight="1" x14ac:dyDescent="0.2">
      <c r="A378" s="230">
        <v>21</v>
      </c>
      <c r="B378" s="246" t="s">
        <v>1009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41646383</v>
      </c>
    </row>
    <row r="379" spans="1:9" ht="20.100000000000001" customHeight="1" x14ac:dyDescent="0.2">
      <c r="A379" s="230" t="s">
        <v>1010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1011</v>
      </c>
      <c r="C380" s="254">
        <f>data!CB90</f>
        <v>0</v>
      </c>
      <c r="D380" s="254">
        <f>data!CC90</f>
        <v>7666</v>
      </c>
      <c r="E380" s="248"/>
      <c r="F380" s="248"/>
      <c r="G380" s="248"/>
      <c r="H380" s="248"/>
      <c r="I380" s="238">
        <f>data!CE90</f>
        <v>88741</v>
      </c>
    </row>
    <row r="381" spans="1:9" ht="20.100000000000001" customHeight="1" x14ac:dyDescent="0.2">
      <c r="A381" s="230">
        <v>23</v>
      </c>
      <c r="B381" s="238" t="s">
        <v>1012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23062</v>
      </c>
    </row>
    <row r="382" spans="1:9" ht="20.100000000000001" customHeight="1" x14ac:dyDescent="0.2">
      <c r="A382" s="230">
        <v>24</v>
      </c>
      <c r="B382" s="238" t="s">
        <v>1013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18007</v>
      </c>
    </row>
    <row r="383" spans="1:9" ht="20.100000000000001" customHeight="1" x14ac:dyDescent="0.2">
      <c r="A383" s="230">
        <v>25</v>
      </c>
      <c r="B383" s="238" t="s">
        <v>1014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56930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46.79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1051</v>
      </c>
    </row>
    <row r="6" spans="1:3" x14ac:dyDescent="0.25">
      <c r="A6" s="11" t="s">
        <v>1052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1053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1054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</row>
    <row r="48" spans="1:83" x14ac:dyDescent="0.25">
      <c r="A48" s="25" t="s">
        <v>231</v>
      </c>
      <c r="B48" s="272">
        <v>5405012</v>
      </c>
      <c r="C48" s="25">
        <v>0</v>
      </c>
      <c r="D48" s="25">
        <v>0</v>
      </c>
      <c r="E48" s="25">
        <v>643480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808348</v>
      </c>
      <c r="Q48" s="25">
        <v>68960</v>
      </c>
      <c r="R48" s="25">
        <v>660021</v>
      </c>
      <c r="S48" s="25">
        <v>39932</v>
      </c>
      <c r="T48" s="25">
        <v>0</v>
      </c>
      <c r="U48" s="25">
        <v>35571</v>
      </c>
      <c r="V48" s="25">
        <v>0</v>
      </c>
      <c r="W48" s="25">
        <v>0</v>
      </c>
      <c r="X48" s="25">
        <v>0</v>
      </c>
      <c r="Y48" s="25">
        <v>129535</v>
      </c>
      <c r="Z48" s="25">
        <v>0</v>
      </c>
      <c r="AA48" s="25">
        <v>0</v>
      </c>
      <c r="AB48" s="25">
        <v>90557</v>
      </c>
      <c r="AC48" s="25">
        <v>119840</v>
      </c>
      <c r="AD48" s="25">
        <v>0</v>
      </c>
      <c r="AE48" s="25">
        <v>208714</v>
      </c>
      <c r="AF48" s="25">
        <v>0</v>
      </c>
      <c r="AG48" s="25">
        <v>0</v>
      </c>
      <c r="AH48" s="25">
        <v>0</v>
      </c>
      <c r="AI48" s="25">
        <v>0</v>
      </c>
      <c r="AJ48" s="25">
        <v>293030</v>
      </c>
      <c r="AK48" s="25">
        <v>218391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75828</v>
      </c>
      <c r="AZ48" s="25">
        <v>0</v>
      </c>
      <c r="BA48" s="25">
        <v>0</v>
      </c>
      <c r="BB48" s="25">
        <v>199419</v>
      </c>
      <c r="BC48" s="25">
        <v>0</v>
      </c>
      <c r="BD48" s="25">
        <v>0</v>
      </c>
      <c r="BE48" s="25">
        <v>139972</v>
      </c>
      <c r="BF48" s="25">
        <v>132523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893293</v>
      </c>
      <c r="BO48" s="25">
        <v>0</v>
      </c>
      <c r="BP48" s="25">
        <v>0</v>
      </c>
      <c r="BQ48" s="25">
        <v>0</v>
      </c>
      <c r="BR48" s="25">
        <v>57587</v>
      </c>
      <c r="BS48" s="25">
        <v>0</v>
      </c>
      <c r="BT48" s="25">
        <v>0</v>
      </c>
      <c r="BU48" s="25">
        <v>0</v>
      </c>
      <c r="BV48" s="25">
        <v>53126</v>
      </c>
      <c r="BW48" s="25">
        <v>0</v>
      </c>
      <c r="BX48" s="25">
        <v>0</v>
      </c>
      <c r="BY48" s="25">
        <v>219984</v>
      </c>
      <c r="BZ48" s="25">
        <v>0</v>
      </c>
      <c r="CA48" s="25">
        <v>0</v>
      </c>
      <c r="CB48" s="25">
        <v>0</v>
      </c>
      <c r="CC48" s="25">
        <v>316900</v>
      </c>
      <c r="CD48" s="25" t="s">
        <v>1055</v>
      </c>
      <c r="CE48" s="25" t="s">
        <v>1055</v>
      </c>
    </row>
    <row r="49" spans="1:83" x14ac:dyDescent="0.25">
      <c r="A49" s="16" t="s">
        <v>232</v>
      </c>
      <c r="B49" s="25">
        <v>5405012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328">
        <v>1223859</v>
      </c>
      <c r="C52" s="25">
        <v>0</v>
      </c>
      <c r="D52" s="25">
        <v>0</v>
      </c>
      <c r="E52" s="25">
        <v>223680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53868</v>
      </c>
      <c r="Q52" s="25">
        <v>19446</v>
      </c>
      <c r="R52" s="25">
        <v>7296</v>
      </c>
      <c r="S52" s="25">
        <v>3379</v>
      </c>
      <c r="T52" s="25">
        <v>0</v>
      </c>
      <c r="U52" s="25">
        <v>6358</v>
      </c>
      <c r="V52" s="25">
        <v>0</v>
      </c>
      <c r="W52" s="25">
        <v>0</v>
      </c>
      <c r="X52" s="25">
        <v>0</v>
      </c>
      <c r="Y52" s="25">
        <v>42201</v>
      </c>
      <c r="Z52" s="25">
        <v>0</v>
      </c>
      <c r="AA52" s="25">
        <v>0</v>
      </c>
      <c r="AB52" s="25">
        <v>4137</v>
      </c>
      <c r="AC52" s="25">
        <v>1420</v>
      </c>
      <c r="AD52" s="25">
        <v>0</v>
      </c>
      <c r="AE52" s="25">
        <v>103144</v>
      </c>
      <c r="AF52" s="25">
        <v>0</v>
      </c>
      <c r="AG52" s="25">
        <v>0</v>
      </c>
      <c r="AH52" s="25">
        <v>0</v>
      </c>
      <c r="AI52" s="25">
        <v>0</v>
      </c>
      <c r="AJ52" s="25">
        <v>124879</v>
      </c>
      <c r="AK52" s="25">
        <v>81740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66432</v>
      </c>
      <c r="AZ52" s="25">
        <v>19846</v>
      </c>
      <c r="BA52" s="25">
        <v>22259</v>
      </c>
      <c r="BB52" s="25">
        <v>25307</v>
      </c>
      <c r="BC52" s="25">
        <v>0</v>
      </c>
      <c r="BD52" s="25">
        <v>0</v>
      </c>
      <c r="BE52" s="25">
        <v>115736</v>
      </c>
      <c r="BF52" s="25">
        <v>9957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164819</v>
      </c>
      <c r="BO52" s="25">
        <v>0</v>
      </c>
      <c r="BP52" s="25">
        <v>0</v>
      </c>
      <c r="BQ52" s="25">
        <v>0</v>
      </c>
      <c r="BR52" s="25">
        <v>5172</v>
      </c>
      <c r="BS52" s="25">
        <v>0</v>
      </c>
      <c r="BT52" s="25">
        <v>0</v>
      </c>
      <c r="BU52" s="25">
        <v>0</v>
      </c>
      <c r="BV52" s="25">
        <v>14632</v>
      </c>
      <c r="BW52" s="25">
        <v>0</v>
      </c>
      <c r="BX52" s="25">
        <v>0</v>
      </c>
      <c r="BY52" s="25">
        <v>17473</v>
      </c>
      <c r="BZ52" s="25">
        <v>0</v>
      </c>
      <c r="CA52" s="25">
        <v>0</v>
      </c>
      <c r="CB52" s="25">
        <v>0</v>
      </c>
      <c r="CC52" s="25">
        <v>90677</v>
      </c>
      <c r="CD52" s="25" t="s">
        <v>1055</v>
      </c>
      <c r="CE52" s="25" t="s">
        <v>1055</v>
      </c>
    </row>
    <row r="53" spans="1:83" x14ac:dyDescent="0.25">
      <c r="A53" s="16" t="s">
        <v>232</v>
      </c>
      <c r="B53" s="25">
        <v>1223859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1020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21846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88742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17.39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10.66</v>
      </c>
      <c r="Q60" s="332">
        <v>2.09</v>
      </c>
      <c r="R60" s="332">
        <v>5.13</v>
      </c>
      <c r="S60" s="278">
        <v>2.29</v>
      </c>
      <c r="T60" s="278">
        <v>0</v>
      </c>
      <c r="U60" s="333">
        <v>1.51</v>
      </c>
      <c r="V60" s="332">
        <v>0</v>
      </c>
      <c r="W60" s="332">
        <v>0</v>
      </c>
      <c r="X60" s="332">
        <v>0</v>
      </c>
      <c r="Y60" s="332">
        <v>5.16</v>
      </c>
      <c r="Z60" s="332">
        <v>0</v>
      </c>
      <c r="AA60" s="332">
        <v>0</v>
      </c>
      <c r="AB60" s="278">
        <v>1.81</v>
      </c>
      <c r="AC60" s="332">
        <v>4.2</v>
      </c>
      <c r="AD60" s="332">
        <v>0</v>
      </c>
      <c r="AE60" s="332">
        <v>7.06</v>
      </c>
      <c r="AF60" s="332">
        <v>0</v>
      </c>
      <c r="AG60" s="332">
        <v>0</v>
      </c>
      <c r="AH60" s="332">
        <v>0</v>
      </c>
      <c r="AI60" s="332">
        <v>0</v>
      </c>
      <c r="AJ60" s="332">
        <v>10.72</v>
      </c>
      <c r="AK60" s="332">
        <v>8.17</v>
      </c>
      <c r="AL60" s="332">
        <v>0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4.53</v>
      </c>
      <c r="AZ60" s="332">
        <v>0</v>
      </c>
      <c r="BA60" s="278">
        <v>0</v>
      </c>
      <c r="BB60" s="278">
        <v>6.94</v>
      </c>
      <c r="BC60" s="278">
        <v>0</v>
      </c>
      <c r="BD60" s="278">
        <v>0</v>
      </c>
      <c r="BE60" s="332">
        <v>4.8600000000000003</v>
      </c>
      <c r="BF60" s="278">
        <v>8.82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27.85</v>
      </c>
      <c r="BO60" s="278">
        <v>0</v>
      </c>
      <c r="BP60" s="278">
        <v>0</v>
      </c>
      <c r="BQ60" s="278">
        <v>0</v>
      </c>
      <c r="BR60" s="278">
        <v>2.31</v>
      </c>
      <c r="BS60" s="278">
        <v>0</v>
      </c>
      <c r="BT60" s="278">
        <v>0</v>
      </c>
      <c r="BU60" s="278">
        <v>0</v>
      </c>
      <c r="BV60" s="278">
        <v>2.5499999999999998</v>
      </c>
      <c r="BW60" s="278">
        <v>0</v>
      </c>
      <c r="BX60" s="278">
        <v>0</v>
      </c>
      <c r="BY60" s="278">
        <v>4.9000000000000004</v>
      </c>
      <c r="BZ60" s="278">
        <v>0</v>
      </c>
      <c r="CA60" s="278">
        <v>0</v>
      </c>
      <c r="CB60" s="278">
        <v>0</v>
      </c>
      <c r="CC60" s="278">
        <v>12.14</v>
      </c>
      <c r="CD60" s="209" t="s">
        <v>247</v>
      </c>
      <c r="CE60" s="227">
        <v>151.09000000000003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2073163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2604335</v>
      </c>
      <c r="Q61" s="329">
        <v>222174</v>
      </c>
      <c r="R61" s="329">
        <v>2126453</v>
      </c>
      <c r="S61" s="280">
        <v>128654</v>
      </c>
      <c r="T61" s="280">
        <v>0</v>
      </c>
      <c r="U61" s="331">
        <v>114603</v>
      </c>
      <c r="V61" s="329">
        <v>0</v>
      </c>
      <c r="W61" s="329">
        <v>0</v>
      </c>
      <c r="X61" s="329">
        <v>0</v>
      </c>
      <c r="Y61" s="329">
        <v>417336</v>
      </c>
      <c r="Z61" s="329">
        <v>0</v>
      </c>
      <c r="AA61" s="329">
        <v>0</v>
      </c>
      <c r="AB61" s="281">
        <v>291757</v>
      </c>
      <c r="AC61" s="329">
        <v>386099</v>
      </c>
      <c r="AD61" s="329">
        <v>0</v>
      </c>
      <c r="AE61" s="329">
        <v>672433</v>
      </c>
      <c r="AF61" s="329">
        <v>0</v>
      </c>
      <c r="AG61" s="329">
        <v>0</v>
      </c>
      <c r="AH61" s="329">
        <v>0</v>
      </c>
      <c r="AI61" s="329">
        <v>0</v>
      </c>
      <c r="AJ61" s="329">
        <v>944084</v>
      </c>
      <c r="AK61" s="329">
        <v>703611</v>
      </c>
      <c r="AL61" s="329">
        <v>0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0</v>
      </c>
      <c r="AW61" s="280">
        <v>0</v>
      </c>
      <c r="AX61" s="280">
        <v>0</v>
      </c>
      <c r="AY61" s="329">
        <v>244301</v>
      </c>
      <c r="AZ61" s="329">
        <v>0</v>
      </c>
      <c r="BA61" s="280">
        <v>0</v>
      </c>
      <c r="BB61" s="280">
        <v>642487</v>
      </c>
      <c r="BC61" s="280">
        <v>0</v>
      </c>
      <c r="BD61" s="280">
        <v>0</v>
      </c>
      <c r="BE61" s="329">
        <v>450962</v>
      </c>
      <c r="BF61" s="280">
        <v>426963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2878010</v>
      </c>
      <c r="BO61" s="280">
        <v>0</v>
      </c>
      <c r="BP61" s="280">
        <v>0</v>
      </c>
      <c r="BQ61" s="280">
        <v>0</v>
      </c>
      <c r="BR61" s="280">
        <v>185535</v>
      </c>
      <c r="BS61" s="280">
        <v>0</v>
      </c>
      <c r="BT61" s="280">
        <v>0</v>
      </c>
      <c r="BU61" s="280">
        <v>0</v>
      </c>
      <c r="BV61" s="280">
        <v>171161</v>
      </c>
      <c r="BW61" s="280">
        <v>0</v>
      </c>
      <c r="BX61" s="280">
        <v>0</v>
      </c>
      <c r="BY61" s="280">
        <v>708745</v>
      </c>
      <c r="BZ61" s="280">
        <v>0</v>
      </c>
      <c r="CA61" s="280">
        <v>0</v>
      </c>
      <c r="CB61" s="280">
        <v>0</v>
      </c>
      <c r="CC61" s="280">
        <v>1020988</v>
      </c>
      <c r="CD61" s="24" t="s">
        <v>247</v>
      </c>
      <c r="CE61" s="25">
        <v>17413854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643480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808348</v>
      </c>
      <c r="Q62" s="25">
        <v>68960</v>
      </c>
      <c r="R62" s="25">
        <v>660021</v>
      </c>
      <c r="S62" s="25">
        <v>39932</v>
      </c>
      <c r="T62" s="25">
        <v>0</v>
      </c>
      <c r="U62" s="25">
        <v>35571</v>
      </c>
      <c r="V62" s="25">
        <v>0</v>
      </c>
      <c r="W62" s="25">
        <v>0</v>
      </c>
      <c r="X62" s="25">
        <v>0</v>
      </c>
      <c r="Y62" s="25">
        <v>129535</v>
      </c>
      <c r="Z62" s="25">
        <v>0</v>
      </c>
      <c r="AA62" s="25">
        <v>0</v>
      </c>
      <c r="AB62" s="25">
        <v>90557</v>
      </c>
      <c r="AC62" s="25">
        <v>119840</v>
      </c>
      <c r="AD62" s="25">
        <v>0</v>
      </c>
      <c r="AE62" s="25">
        <v>208714</v>
      </c>
      <c r="AF62" s="25">
        <v>0</v>
      </c>
      <c r="AG62" s="25">
        <v>0</v>
      </c>
      <c r="AH62" s="25">
        <v>0</v>
      </c>
      <c r="AI62" s="25">
        <v>0</v>
      </c>
      <c r="AJ62" s="25">
        <v>293030</v>
      </c>
      <c r="AK62" s="25">
        <v>218391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75828</v>
      </c>
      <c r="AZ62" s="25">
        <v>0</v>
      </c>
      <c r="BA62" s="25">
        <v>0</v>
      </c>
      <c r="BB62" s="25">
        <v>199419</v>
      </c>
      <c r="BC62" s="25">
        <v>0</v>
      </c>
      <c r="BD62" s="25">
        <v>0</v>
      </c>
      <c r="BE62" s="25">
        <v>139972</v>
      </c>
      <c r="BF62" s="25">
        <v>132523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893293</v>
      </c>
      <c r="BO62" s="25">
        <v>0</v>
      </c>
      <c r="BP62" s="25">
        <v>0</v>
      </c>
      <c r="BQ62" s="25">
        <v>0</v>
      </c>
      <c r="BR62" s="25">
        <v>57587</v>
      </c>
      <c r="BS62" s="25">
        <v>0</v>
      </c>
      <c r="BT62" s="25">
        <v>0</v>
      </c>
      <c r="BU62" s="25">
        <v>0</v>
      </c>
      <c r="BV62" s="25">
        <v>53126</v>
      </c>
      <c r="BW62" s="25">
        <v>0</v>
      </c>
      <c r="BX62" s="25">
        <v>0</v>
      </c>
      <c r="BY62" s="25">
        <v>219984</v>
      </c>
      <c r="BZ62" s="25">
        <v>0</v>
      </c>
      <c r="CA62" s="25">
        <v>0</v>
      </c>
      <c r="CB62" s="25">
        <v>0</v>
      </c>
      <c r="CC62" s="25">
        <v>316900</v>
      </c>
      <c r="CD62" s="24" t="s">
        <v>247</v>
      </c>
      <c r="CE62" s="25">
        <v>5405011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0</v>
      </c>
      <c r="Q63" s="329">
        <v>0</v>
      </c>
      <c r="R63" s="329">
        <v>0</v>
      </c>
      <c r="S63" s="280">
        <v>0</v>
      </c>
      <c r="T63" s="280">
        <v>0</v>
      </c>
      <c r="U63" s="331">
        <v>0</v>
      </c>
      <c r="V63" s="329">
        <v>0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0</v>
      </c>
      <c r="AC63" s="329">
        <v>0</v>
      </c>
      <c r="AD63" s="329">
        <v>0</v>
      </c>
      <c r="AE63" s="329">
        <v>0</v>
      </c>
      <c r="AF63" s="329">
        <v>0</v>
      </c>
      <c r="AG63" s="329">
        <v>0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0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0</v>
      </c>
      <c r="Q64" s="329">
        <v>0</v>
      </c>
      <c r="R64" s="329">
        <v>0</v>
      </c>
      <c r="S64" s="280">
        <v>0</v>
      </c>
      <c r="T64" s="280">
        <v>0</v>
      </c>
      <c r="U64" s="331">
        <v>0</v>
      </c>
      <c r="V64" s="329">
        <v>0</v>
      </c>
      <c r="W64" s="329">
        <v>0</v>
      </c>
      <c r="X64" s="329">
        <v>0</v>
      </c>
      <c r="Y64" s="329">
        <v>0</v>
      </c>
      <c r="Z64" s="329">
        <v>0</v>
      </c>
      <c r="AA64" s="329">
        <v>0</v>
      </c>
      <c r="AB64" s="281">
        <v>0</v>
      </c>
      <c r="AC64" s="329">
        <v>0</v>
      </c>
      <c r="AD64" s="329">
        <v>0</v>
      </c>
      <c r="AE64" s="329">
        <v>0</v>
      </c>
      <c r="AF64" s="329">
        <v>0</v>
      </c>
      <c r="AG64" s="329">
        <v>0</v>
      </c>
      <c r="AH64" s="329">
        <v>0</v>
      </c>
      <c r="AI64" s="329">
        <v>0</v>
      </c>
      <c r="AJ64" s="329">
        <v>0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0</v>
      </c>
      <c r="AW64" s="280">
        <v>0</v>
      </c>
      <c r="AX64" s="280">
        <v>0</v>
      </c>
      <c r="AY64" s="329">
        <v>0</v>
      </c>
      <c r="AZ64" s="329">
        <v>0</v>
      </c>
      <c r="BA64" s="280">
        <v>0</v>
      </c>
      <c r="BB64" s="280">
        <v>0</v>
      </c>
      <c r="BC64" s="280">
        <v>0</v>
      </c>
      <c r="BD64" s="280">
        <v>0</v>
      </c>
      <c r="BE64" s="329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0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0</v>
      </c>
      <c r="Q66" s="329">
        <v>0</v>
      </c>
      <c r="R66" s="329">
        <v>0</v>
      </c>
      <c r="S66" s="280">
        <v>0</v>
      </c>
      <c r="T66" s="280">
        <v>0</v>
      </c>
      <c r="U66" s="331">
        <v>0</v>
      </c>
      <c r="V66" s="329">
        <v>0</v>
      </c>
      <c r="W66" s="329">
        <v>0</v>
      </c>
      <c r="X66" s="329">
        <v>0</v>
      </c>
      <c r="Y66" s="329">
        <v>0</v>
      </c>
      <c r="Z66" s="329">
        <v>0</v>
      </c>
      <c r="AA66" s="329">
        <v>0</v>
      </c>
      <c r="AB66" s="281">
        <v>0</v>
      </c>
      <c r="AC66" s="329">
        <v>0</v>
      </c>
      <c r="AD66" s="329">
        <v>0</v>
      </c>
      <c r="AE66" s="329">
        <v>0</v>
      </c>
      <c r="AF66" s="329">
        <v>0</v>
      </c>
      <c r="AG66" s="329">
        <v>0</v>
      </c>
      <c r="AH66" s="329">
        <v>0</v>
      </c>
      <c r="AI66" s="329">
        <v>0</v>
      </c>
      <c r="AJ66" s="329">
        <v>0</v>
      </c>
      <c r="AK66" s="329">
        <v>0</v>
      </c>
      <c r="AL66" s="329">
        <v>0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0</v>
      </c>
      <c r="AW66" s="280">
        <v>0</v>
      </c>
      <c r="AX66" s="280">
        <v>0</v>
      </c>
      <c r="AY66" s="329">
        <v>0</v>
      </c>
      <c r="AZ66" s="329">
        <v>0</v>
      </c>
      <c r="BA66" s="280">
        <v>0</v>
      </c>
      <c r="BB66" s="280">
        <v>0</v>
      </c>
      <c r="BC66" s="280">
        <v>0</v>
      </c>
      <c r="BD66" s="280">
        <v>0</v>
      </c>
      <c r="BE66" s="329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0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223680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53868</v>
      </c>
      <c r="Q67" s="25">
        <v>19446</v>
      </c>
      <c r="R67" s="25">
        <v>7296</v>
      </c>
      <c r="S67" s="25">
        <v>3379</v>
      </c>
      <c r="T67" s="25">
        <v>0</v>
      </c>
      <c r="U67" s="25">
        <v>6358</v>
      </c>
      <c r="V67" s="25">
        <v>0</v>
      </c>
      <c r="W67" s="25">
        <v>0</v>
      </c>
      <c r="X67" s="25">
        <v>0</v>
      </c>
      <c r="Y67" s="25">
        <v>42201</v>
      </c>
      <c r="Z67" s="25">
        <v>0</v>
      </c>
      <c r="AA67" s="25">
        <v>0</v>
      </c>
      <c r="AB67" s="25">
        <v>4137</v>
      </c>
      <c r="AC67" s="25">
        <v>1420</v>
      </c>
      <c r="AD67" s="25">
        <v>0</v>
      </c>
      <c r="AE67" s="25">
        <v>103144</v>
      </c>
      <c r="AF67" s="25">
        <v>0</v>
      </c>
      <c r="AG67" s="25">
        <v>0</v>
      </c>
      <c r="AH67" s="25">
        <v>0</v>
      </c>
      <c r="AI67" s="25">
        <v>0</v>
      </c>
      <c r="AJ67" s="25">
        <v>124879</v>
      </c>
      <c r="AK67" s="25">
        <v>81740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66432</v>
      </c>
      <c r="AZ67" s="25">
        <v>19846</v>
      </c>
      <c r="BA67" s="25">
        <v>22259</v>
      </c>
      <c r="BB67" s="25">
        <v>25307</v>
      </c>
      <c r="BC67" s="25">
        <v>0</v>
      </c>
      <c r="BD67" s="25">
        <v>0</v>
      </c>
      <c r="BE67" s="25">
        <v>115736</v>
      </c>
      <c r="BF67" s="25">
        <v>9957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164819</v>
      </c>
      <c r="BO67" s="25">
        <v>0</v>
      </c>
      <c r="BP67" s="25">
        <v>0</v>
      </c>
      <c r="BQ67" s="25">
        <v>0</v>
      </c>
      <c r="BR67" s="25">
        <v>5172</v>
      </c>
      <c r="BS67" s="25">
        <v>0</v>
      </c>
      <c r="BT67" s="25">
        <v>0</v>
      </c>
      <c r="BU67" s="25">
        <v>0</v>
      </c>
      <c r="BV67" s="25">
        <v>14632</v>
      </c>
      <c r="BW67" s="25">
        <v>0</v>
      </c>
      <c r="BX67" s="25">
        <v>0</v>
      </c>
      <c r="BY67" s="25">
        <v>17473</v>
      </c>
      <c r="BZ67" s="25">
        <v>0</v>
      </c>
      <c r="CA67" s="25">
        <v>0</v>
      </c>
      <c r="CB67" s="25">
        <v>0</v>
      </c>
      <c r="CC67" s="25">
        <v>90677</v>
      </c>
      <c r="CD67" s="24" t="s">
        <v>247</v>
      </c>
      <c r="CE67" s="25">
        <v>1223858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0</v>
      </c>
      <c r="Q68" s="329">
        <v>0</v>
      </c>
      <c r="R68" s="329">
        <v>0</v>
      </c>
      <c r="S68" s="280">
        <v>0</v>
      </c>
      <c r="T68" s="280">
        <v>0</v>
      </c>
      <c r="U68" s="331">
        <v>0</v>
      </c>
      <c r="V68" s="329">
        <v>0</v>
      </c>
      <c r="W68" s="329">
        <v>0</v>
      </c>
      <c r="X68" s="329">
        <v>0</v>
      </c>
      <c r="Y68" s="329">
        <v>0</v>
      </c>
      <c r="Z68" s="329">
        <v>0</v>
      </c>
      <c r="AA68" s="329">
        <v>0</v>
      </c>
      <c r="AB68" s="281">
        <v>0</v>
      </c>
      <c r="AC68" s="329">
        <v>0</v>
      </c>
      <c r="AD68" s="329">
        <v>0</v>
      </c>
      <c r="AE68" s="329">
        <v>0</v>
      </c>
      <c r="AF68" s="329">
        <v>0</v>
      </c>
      <c r="AG68" s="329">
        <v>0</v>
      </c>
      <c r="AH68" s="329">
        <v>0</v>
      </c>
      <c r="AI68" s="329">
        <v>0</v>
      </c>
      <c r="AJ68" s="329">
        <v>0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0</v>
      </c>
      <c r="AZ68" s="329">
        <v>0</v>
      </c>
      <c r="BA68" s="280">
        <v>0</v>
      </c>
      <c r="BB68" s="280">
        <v>0</v>
      </c>
      <c r="BC68" s="280">
        <v>0</v>
      </c>
      <c r="BD68" s="280">
        <v>0</v>
      </c>
      <c r="BE68" s="329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0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0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29">
        <v>0</v>
      </c>
      <c r="F83" s="329">
        <v>0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0</v>
      </c>
      <c r="Q83" s="329">
        <v>0</v>
      </c>
      <c r="R83" s="331">
        <v>0</v>
      </c>
      <c r="S83" s="329">
        <v>0</v>
      </c>
      <c r="T83" s="273">
        <v>0</v>
      </c>
      <c r="U83" s="329">
        <v>0</v>
      </c>
      <c r="V83" s="329">
        <v>0</v>
      </c>
      <c r="W83" s="273">
        <v>0</v>
      </c>
      <c r="X83" s="329">
        <v>0</v>
      </c>
      <c r="Y83" s="329">
        <v>0</v>
      </c>
      <c r="Z83" s="329">
        <v>0</v>
      </c>
      <c r="AA83" s="329">
        <v>0</v>
      </c>
      <c r="AB83" s="329">
        <v>0</v>
      </c>
      <c r="AC83" s="329">
        <v>0</v>
      </c>
      <c r="AD83" s="329">
        <v>0</v>
      </c>
      <c r="AE83" s="329">
        <v>0</v>
      </c>
      <c r="AF83" s="329">
        <v>0</v>
      </c>
      <c r="AG83" s="329">
        <v>0</v>
      </c>
      <c r="AH83" s="329">
        <v>0</v>
      </c>
      <c r="AI83" s="329">
        <v>0</v>
      </c>
      <c r="AJ83" s="329">
        <v>0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0</v>
      </c>
      <c r="AZ83" s="329">
        <v>0</v>
      </c>
      <c r="BA83" s="329">
        <v>0</v>
      </c>
      <c r="BB83" s="329">
        <v>0</v>
      </c>
      <c r="BC83" s="329">
        <v>0</v>
      </c>
      <c r="BD83" s="329">
        <v>0</v>
      </c>
      <c r="BE83" s="329">
        <v>0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0</v>
      </c>
      <c r="BM83" s="329">
        <v>0</v>
      </c>
      <c r="BN83" s="329">
        <v>0</v>
      </c>
      <c r="BO83" s="329">
        <v>0</v>
      </c>
      <c r="BP83" s="329">
        <v>0</v>
      </c>
      <c r="BQ83" s="329">
        <v>0</v>
      </c>
      <c r="BR83" s="329">
        <v>0</v>
      </c>
      <c r="BS83" s="329">
        <v>0</v>
      </c>
      <c r="BT83" s="329">
        <v>0</v>
      </c>
      <c r="BU83" s="329">
        <v>0</v>
      </c>
      <c r="BV83" s="329">
        <v>0</v>
      </c>
      <c r="BW83" s="329">
        <v>0</v>
      </c>
      <c r="BX83" s="329">
        <v>0</v>
      </c>
      <c r="BY83" s="329">
        <v>0</v>
      </c>
      <c r="BZ83" s="329">
        <v>0</v>
      </c>
      <c r="CA83" s="329">
        <v>0</v>
      </c>
      <c r="CB83" s="329">
        <v>0</v>
      </c>
      <c r="CC83" s="329">
        <v>0</v>
      </c>
      <c r="CD83" s="282">
        <v>0</v>
      </c>
      <c r="CE83" s="25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2940323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3466551</v>
      </c>
      <c r="Q85" s="25">
        <v>310580</v>
      </c>
      <c r="R85" s="25">
        <v>2793770</v>
      </c>
      <c r="S85" s="25">
        <v>171965</v>
      </c>
      <c r="T85" s="25">
        <v>0</v>
      </c>
      <c r="U85" s="25">
        <v>156532</v>
      </c>
      <c r="V85" s="25">
        <v>0</v>
      </c>
      <c r="W85" s="25">
        <v>0</v>
      </c>
      <c r="X85" s="25">
        <v>0</v>
      </c>
      <c r="Y85" s="25">
        <v>589072</v>
      </c>
      <c r="Z85" s="25">
        <v>0</v>
      </c>
      <c r="AA85" s="25">
        <v>0</v>
      </c>
      <c r="AB85" s="25">
        <v>386451</v>
      </c>
      <c r="AC85" s="25">
        <v>507359</v>
      </c>
      <c r="AD85" s="25">
        <v>0</v>
      </c>
      <c r="AE85" s="25">
        <v>984291</v>
      </c>
      <c r="AF85" s="25">
        <v>0</v>
      </c>
      <c r="AG85" s="25">
        <v>0</v>
      </c>
      <c r="AH85" s="25">
        <v>0</v>
      </c>
      <c r="AI85" s="25">
        <v>0</v>
      </c>
      <c r="AJ85" s="25">
        <v>1361993</v>
      </c>
      <c r="AK85" s="25">
        <v>1003742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386561</v>
      </c>
      <c r="AZ85" s="25">
        <v>19846</v>
      </c>
      <c r="BA85" s="25">
        <v>22259</v>
      </c>
      <c r="BB85" s="25">
        <v>867213</v>
      </c>
      <c r="BC85" s="25">
        <v>0</v>
      </c>
      <c r="BD85" s="25">
        <v>0</v>
      </c>
      <c r="BE85" s="25">
        <v>706670</v>
      </c>
      <c r="BF85" s="25">
        <v>569443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3936122</v>
      </c>
      <c r="BO85" s="25">
        <v>0</v>
      </c>
      <c r="BP85" s="25">
        <v>0</v>
      </c>
      <c r="BQ85" s="25">
        <v>0</v>
      </c>
      <c r="BR85" s="25">
        <v>248294</v>
      </c>
      <c r="BS85" s="25">
        <v>0</v>
      </c>
      <c r="BT85" s="25">
        <v>0</v>
      </c>
      <c r="BU85" s="25">
        <v>0</v>
      </c>
      <c r="BV85" s="25">
        <v>238919</v>
      </c>
      <c r="BW85" s="25">
        <v>0</v>
      </c>
      <c r="BX85" s="25">
        <v>0</v>
      </c>
      <c r="BY85" s="25">
        <v>946202</v>
      </c>
      <c r="BZ85" s="25">
        <v>0</v>
      </c>
      <c r="CA85" s="25">
        <v>0</v>
      </c>
      <c r="CB85" s="25">
        <v>0</v>
      </c>
      <c r="CC85" s="25">
        <v>1428565</v>
      </c>
      <c r="CD85" s="25">
        <v>0</v>
      </c>
      <c r="CE85" s="25">
        <v>24042723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2581824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3531015</v>
      </c>
      <c r="Q87" s="273">
        <v>293981</v>
      </c>
      <c r="R87" s="273">
        <v>1079932</v>
      </c>
      <c r="S87" s="273">
        <v>3816788</v>
      </c>
      <c r="T87" s="273">
        <v>0</v>
      </c>
      <c r="U87" s="273">
        <v>88991</v>
      </c>
      <c r="V87" s="273">
        <v>0</v>
      </c>
      <c r="W87" s="273">
        <v>0</v>
      </c>
      <c r="X87" s="273">
        <v>0</v>
      </c>
      <c r="Y87" s="273">
        <v>125016</v>
      </c>
      <c r="Z87" s="273">
        <v>0</v>
      </c>
      <c r="AA87" s="273">
        <v>0</v>
      </c>
      <c r="AB87" s="273">
        <v>1114358</v>
      </c>
      <c r="AC87" s="273">
        <v>273845</v>
      </c>
      <c r="AD87" s="273">
        <v>0</v>
      </c>
      <c r="AE87" s="273">
        <v>120888</v>
      </c>
      <c r="AF87" s="273">
        <v>0</v>
      </c>
      <c r="AG87" s="273">
        <v>0</v>
      </c>
      <c r="AH87" s="273">
        <v>0</v>
      </c>
      <c r="AI87" s="273">
        <v>0</v>
      </c>
      <c r="AJ87" s="273">
        <v>2150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13028788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9634693</v>
      </c>
      <c r="Q88" s="273">
        <v>1105896</v>
      </c>
      <c r="R88" s="273">
        <v>3559419</v>
      </c>
      <c r="S88" s="273">
        <v>1689321</v>
      </c>
      <c r="T88" s="273">
        <v>0</v>
      </c>
      <c r="U88" s="273">
        <v>171935</v>
      </c>
      <c r="V88" s="273">
        <v>0</v>
      </c>
      <c r="W88" s="273">
        <v>0</v>
      </c>
      <c r="X88" s="273">
        <v>0</v>
      </c>
      <c r="Y88" s="273">
        <v>3827705</v>
      </c>
      <c r="Z88" s="273">
        <v>0</v>
      </c>
      <c r="AA88" s="273">
        <v>0</v>
      </c>
      <c r="AB88" s="273">
        <v>1345591</v>
      </c>
      <c r="AC88" s="273">
        <v>44470</v>
      </c>
      <c r="AD88" s="273">
        <v>0</v>
      </c>
      <c r="AE88" s="273">
        <v>3520222</v>
      </c>
      <c r="AF88" s="273">
        <v>0</v>
      </c>
      <c r="AG88" s="273">
        <v>0</v>
      </c>
      <c r="AH88" s="273">
        <v>0</v>
      </c>
      <c r="AI88" s="273">
        <v>0</v>
      </c>
      <c r="AJ88" s="273">
        <v>4738636</v>
      </c>
      <c r="AK88" s="273">
        <v>1153393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30791281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2581824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13165708</v>
      </c>
      <c r="Q89" s="25">
        <v>1399877</v>
      </c>
      <c r="R89" s="25">
        <v>4639351</v>
      </c>
      <c r="S89" s="25">
        <v>5506109</v>
      </c>
      <c r="T89" s="25">
        <v>0</v>
      </c>
      <c r="U89" s="25">
        <v>260926</v>
      </c>
      <c r="V89" s="25">
        <v>0</v>
      </c>
      <c r="W89" s="25">
        <v>0</v>
      </c>
      <c r="X89" s="25">
        <v>0</v>
      </c>
      <c r="Y89" s="25">
        <v>3952721</v>
      </c>
      <c r="Z89" s="25">
        <v>0</v>
      </c>
      <c r="AA89" s="25">
        <v>0</v>
      </c>
      <c r="AB89" s="25">
        <v>2459949</v>
      </c>
      <c r="AC89" s="25">
        <v>318315</v>
      </c>
      <c r="AD89" s="25">
        <v>0</v>
      </c>
      <c r="AE89" s="25">
        <v>3641110</v>
      </c>
      <c r="AF89" s="25">
        <v>0</v>
      </c>
      <c r="AG89" s="25">
        <v>0</v>
      </c>
      <c r="AH89" s="25">
        <v>0</v>
      </c>
      <c r="AI89" s="25">
        <v>0</v>
      </c>
      <c r="AJ89" s="25">
        <v>4740786</v>
      </c>
      <c r="AK89" s="25">
        <v>1153393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43820069</v>
      </c>
    </row>
    <row r="90" spans="1:84" x14ac:dyDescent="0.25">
      <c r="A90" s="31" t="s">
        <v>289</v>
      </c>
      <c r="B90" s="25"/>
      <c r="C90" s="337">
        <v>0</v>
      </c>
      <c r="D90" s="337">
        <v>0</v>
      </c>
      <c r="E90" s="337">
        <v>16219</v>
      </c>
      <c r="F90" s="337">
        <v>0</v>
      </c>
      <c r="G90" s="337">
        <v>0</v>
      </c>
      <c r="H90" s="337">
        <v>0</v>
      </c>
      <c r="I90" s="337">
        <v>0</v>
      </c>
      <c r="J90" s="337">
        <v>0</v>
      </c>
      <c r="K90" s="337">
        <v>0</v>
      </c>
      <c r="L90" s="337">
        <v>0</v>
      </c>
      <c r="M90" s="337">
        <v>0</v>
      </c>
      <c r="N90" s="337">
        <v>0</v>
      </c>
      <c r="O90" s="337">
        <v>0</v>
      </c>
      <c r="P90" s="337">
        <v>3906</v>
      </c>
      <c r="Q90" s="337">
        <v>1410</v>
      </c>
      <c r="R90" s="337">
        <v>529</v>
      </c>
      <c r="S90" s="337">
        <v>245</v>
      </c>
      <c r="T90" s="337">
        <v>0</v>
      </c>
      <c r="U90" s="337">
        <v>461</v>
      </c>
      <c r="V90" s="337">
        <v>0</v>
      </c>
      <c r="W90" s="337">
        <v>0</v>
      </c>
      <c r="X90" s="337">
        <v>0</v>
      </c>
      <c r="Y90" s="337">
        <v>3060</v>
      </c>
      <c r="Z90" s="337">
        <v>0</v>
      </c>
      <c r="AA90" s="337">
        <v>0</v>
      </c>
      <c r="AB90" s="337">
        <v>300</v>
      </c>
      <c r="AC90" s="337">
        <v>103</v>
      </c>
      <c r="AD90" s="337">
        <v>0</v>
      </c>
      <c r="AE90" s="337">
        <v>7479</v>
      </c>
      <c r="AF90" s="337">
        <v>0</v>
      </c>
      <c r="AG90" s="337">
        <v>0</v>
      </c>
      <c r="AH90" s="337">
        <v>0</v>
      </c>
      <c r="AI90" s="337">
        <v>0</v>
      </c>
      <c r="AJ90" s="337">
        <v>9055</v>
      </c>
      <c r="AK90" s="337">
        <v>5927</v>
      </c>
      <c r="AL90" s="337">
        <v>0</v>
      </c>
      <c r="AM90" s="337">
        <v>0</v>
      </c>
      <c r="AN90" s="337">
        <v>0</v>
      </c>
      <c r="AO90" s="337">
        <v>0</v>
      </c>
      <c r="AP90" s="337">
        <v>0</v>
      </c>
      <c r="AQ90" s="337">
        <v>0</v>
      </c>
      <c r="AR90" s="337">
        <v>0</v>
      </c>
      <c r="AS90" s="337">
        <v>0</v>
      </c>
      <c r="AT90" s="337">
        <v>0</v>
      </c>
      <c r="AU90" s="337">
        <v>0</v>
      </c>
      <c r="AV90" s="337">
        <v>0</v>
      </c>
      <c r="AW90" s="337">
        <v>0</v>
      </c>
      <c r="AX90" s="337">
        <v>0</v>
      </c>
      <c r="AY90" s="337">
        <v>4817</v>
      </c>
      <c r="AZ90" s="337">
        <v>1439</v>
      </c>
      <c r="BA90" s="337">
        <v>1614</v>
      </c>
      <c r="BB90" s="337">
        <v>1835</v>
      </c>
      <c r="BC90" s="337">
        <v>0</v>
      </c>
      <c r="BD90" s="337">
        <v>0</v>
      </c>
      <c r="BE90" s="337">
        <v>8392</v>
      </c>
      <c r="BF90" s="337">
        <v>722</v>
      </c>
      <c r="BG90" s="337">
        <v>0</v>
      </c>
      <c r="BH90" s="337">
        <v>0</v>
      </c>
      <c r="BI90" s="337">
        <v>0</v>
      </c>
      <c r="BJ90" s="337">
        <v>0</v>
      </c>
      <c r="BK90" s="337">
        <v>0</v>
      </c>
      <c r="BL90" s="337">
        <v>0</v>
      </c>
      <c r="BM90" s="337">
        <v>0</v>
      </c>
      <c r="BN90" s="337">
        <v>11951</v>
      </c>
      <c r="BO90" s="337">
        <v>0</v>
      </c>
      <c r="BP90" s="337">
        <v>0</v>
      </c>
      <c r="BQ90" s="337">
        <v>0</v>
      </c>
      <c r="BR90" s="337">
        <v>375</v>
      </c>
      <c r="BS90" s="337">
        <v>0</v>
      </c>
      <c r="BT90" s="337">
        <v>0</v>
      </c>
      <c r="BU90" s="337">
        <v>0</v>
      </c>
      <c r="BV90" s="337">
        <v>1061</v>
      </c>
      <c r="BW90" s="337">
        <v>0</v>
      </c>
      <c r="BX90" s="337">
        <v>0</v>
      </c>
      <c r="BY90" s="337">
        <v>1267</v>
      </c>
      <c r="BZ90" s="337">
        <v>0</v>
      </c>
      <c r="CA90" s="337">
        <v>0</v>
      </c>
      <c r="CB90" s="337">
        <v>0</v>
      </c>
      <c r="CC90" s="337">
        <v>6575</v>
      </c>
      <c r="CD90" s="224" t="s">
        <v>247</v>
      </c>
      <c r="CE90" s="25">
        <v>88742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3741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18105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21846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18342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18342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24107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21472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1299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1381</v>
      </c>
      <c r="AF93" s="273">
        <v>0</v>
      </c>
      <c r="AG93" s="273">
        <v>0</v>
      </c>
      <c r="AH93" s="273">
        <v>0</v>
      </c>
      <c r="AI93" s="273">
        <v>0</v>
      </c>
      <c r="AJ93" s="273">
        <v>11233</v>
      </c>
      <c r="AK93" s="273">
        <v>520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60012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17.39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10.66</v>
      </c>
      <c r="Q94" s="332">
        <v>2.09</v>
      </c>
      <c r="R94" s="332">
        <v>5.13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0</v>
      </c>
      <c r="AH94" s="332">
        <v>0</v>
      </c>
      <c r="AI94" s="332">
        <v>0</v>
      </c>
      <c r="AJ94" s="332">
        <v>10.72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45.99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1056</v>
      </c>
      <c r="D96" s="284"/>
      <c r="E96" s="285"/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/>
      <c r="E97" s="285"/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/>
      <c r="E98" s="285"/>
      <c r="F98" s="12"/>
    </row>
    <row r="99" spans="1:6" x14ac:dyDescent="0.25">
      <c r="A99" s="25" t="s">
        <v>303</v>
      </c>
      <c r="B99" s="32" t="s">
        <v>299</v>
      </c>
      <c r="C99" s="338" t="s">
        <v>304</v>
      </c>
      <c r="D99" s="284"/>
      <c r="E99" s="285"/>
      <c r="F99" s="12"/>
    </row>
    <row r="100" spans="1:6" x14ac:dyDescent="0.25">
      <c r="A100" s="25" t="s">
        <v>305</v>
      </c>
      <c r="B100" s="32" t="s">
        <v>299</v>
      </c>
      <c r="C100" s="339" t="s">
        <v>306</v>
      </c>
      <c r="D100" s="284"/>
      <c r="E100" s="285"/>
      <c r="F100" s="12"/>
    </row>
    <row r="101" spans="1:6" x14ac:dyDescent="0.25">
      <c r="A101" s="25" t="s">
        <v>307</v>
      </c>
      <c r="B101" s="32" t="s">
        <v>299</v>
      </c>
      <c r="C101" s="340" t="s">
        <v>308</v>
      </c>
      <c r="D101" s="284"/>
      <c r="E101" s="285"/>
      <c r="F101" s="12"/>
    </row>
    <row r="102" spans="1:6" x14ac:dyDescent="0.25">
      <c r="A102" s="25" t="s">
        <v>309</v>
      </c>
      <c r="B102" s="32" t="s">
        <v>299</v>
      </c>
      <c r="C102" s="338" t="s">
        <v>310</v>
      </c>
      <c r="D102" s="284"/>
      <c r="E102" s="285"/>
      <c r="F102" s="12"/>
    </row>
    <row r="103" spans="1:6" x14ac:dyDescent="0.25">
      <c r="A103" s="25" t="s">
        <v>311</v>
      </c>
      <c r="B103" s="32" t="s">
        <v>299</v>
      </c>
      <c r="C103" s="340" t="s">
        <v>306</v>
      </c>
      <c r="D103" s="284"/>
      <c r="E103" s="285"/>
      <c r="F103" s="12"/>
    </row>
    <row r="104" spans="1:6" x14ac:dyDescent="0.25">
      <c r="A104" s="25" t="s">
        <v>312</v>
      </c>
      <c r="B104" s="32" t="s">
        <v>299</v>
      </c>
      <c r="C104" s="340" t="s">
        <v>1057</v>
      </c>
      <c r="D104" s="284"/>
      <c r="E104" s="285"/>
      <c r="F104" s="12"/>
    </row>
    <row r="105" spans="1:6" x14ac:dyDescent="0.25">
      <c r="A105" s="25" t="s">
        <v>313</v>
      </c>
      <c r="B105" s="32" t="s">
        <v>299</v>
      </c>
      <c r="C105" s="340" t="s">
        <v>1058</v>
      </c>
      <c r="D105" s="284"/>
      <c r="E105" s="285"/>
      <c r="F105" s="12"/>
    </row>
    <row r="106" spans="1:6" x14ac:dyDescent="0.25">
      <c r="A106" s="25" t="s">
        <v>314</v>
      </c>
      <c r="B106" s="32" t="s">
        <v>299</v>
      </c>
      <c r="C106" s="340"/>
      <c r="D106" s="284"/>
      <c r="E106" s="285"/>
      <c r="F106" s="12"/>
    </row>
    <row r="107" spans="1:6" x14ac:dyDescent="0.25">
      <c r="A107" s="25" t="s">
        <v>315</v>
      </c>
      <c r="B107" s="32" t="s">
        <v>299</v>
      </c>
      <c r="C107" s="341"/>
      <c r="D107" s="284"/>
      <c r="E107" s="285"/>
      <c r="F107" s="12"/>
    </row>
    <row r="108" spans="1:6" x14ac:dyDescent="0.25">
      <c r="A108" s="25" t="s">
        <v>316</v>
      </c>
      <c r="B108" s="32" t="s">
        <v>299</v>
      </c>
      <c r="C108" s="291"/>
      <c r="D108" s="284"/>
      <c r="E108" s="285"/>
      <c r="F108" s="12"/>
    </row>
    <row r="109" spans="1:6" x14ac:dyDescent="0.25">
      <c r="A109" s="33" t="s">
        <v>317</v>
      </c>
      <c r="B109" s="32" t="s">
        <v>299</v>
      </c>
      <c r="C109" s="287" t="s">
        <v>1059</v>
      </c>
      <c r="D109" s="284"/>
      <c r="E109" s="285"/>
      <c r="F109" s="12"/>
    </row>
    <row r="110" spans="1:6" x14ac:dyDescent="0.25">
      <c r="A110" s="33" t="s">
        <v>318</v>
      </c>
      <c r="B110" s="32" t="s">
        <v>299</v>
      </c>
      <c r="C110" s="342" t="s">
        <v>1060</v>
      </c>
      <c r="D110" s="284"/>
      <c r="E110" s="285"/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321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326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327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2">
        <v>161</v>
      </c>
      <c r="D127" s="295">
        <v>1020</v>
      </c>
      <c r="E127" s="16"/>
    </row>
    <row r="128" spans="1:5" x14ac:dyDescent="0.25">
      <c r="A128" s="16" t="s">
        <v>332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333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334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338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30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342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343</v>
      </c>
      <c r="B140" s="35"/>
      <c r="C140" s="292">
        <v>0</v>
      </c>
      <c r="D140" s="16"/>
      <c r="E140" s="16"/>
    </row>
    <row r="141" spans="1:5" x14ac:dyDescent="0.25">
      <c r="A141" s="16" t="s">
        <v>333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344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v>30</v>
      </c>
    </row>
    <row r="144" spans="1:5" x14ac:dyDescent="0.25">
      <c r="A144" s="16" t="s">
        <v>346</v>
      </c>
      <c r="B144" s="35" t="s">
        <v>299</v>
      </c>
      <c r="C144" s="292">
        <v>30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0</v>
      </c>
      <c r="C154" s="295">
        <v>57</v>
      </c>
      <c r="D154" s="295">
        <v>104</v>
      </c>
      <c r="E154" s="25">
        <v>161</v>
      </c>
    </row>
    <row r="155" spans="1:6" x14ac:dyDescent="0.25">
      <c r="A155" s="16" t="s">
        <v>241</v>
      </c>
      <c r="B155" s="295">
        <v>0</v>
      </c>
      <c r="C155" s="295">
        <v>233</v>
      </c>
      <c r="D155" s="295">
        <v>787</v>
      </c>
      <c r="E155" s="25">
        <v>1020</v>
      </c>
    </row>
    <row r="156" spans="1:6" x14ac:dyDescent="0.25">
      <c r="A156" s="16" t="s">
        <v>353</v>
      </c>
      <c r="B156" s="295">
        <v>11</v>
      </c>
      <c r="C156" s="295">
        <v>9841</v>
      </c>
      <c r="D156" s="295">
        <v>11573</v>
      </c>
      <c r="E156" s="25">
        <v>21425</v>
      </c>
    </row>
    <row r="157" spans="1:6" x14ac:dyDescent="0.25">
      <c r="A157" s="16" t="s">
        <v>286</v>
      </c>
      <c r="B157" s="295">
        <v>0</v>
      </c>
      <c r="C157" s="295">
        <v>6614628</v>
      </c>
      <c r="D157" s="295">
        <v>8652149</v>
      </c>
      <c r="E157" s="25">
        <v>15266777</v>
      </c>
      <c r="F157" s="14"/>
    </row>
    <row r="158" spans="1:6" x14ac:dyDescent="0.25">
      <c r="A158" s="16" t="s">
        <v>287</v>
      </c>
      <c r="B158" s="295">
        <v>11164</v>
      </c>
      <c r="C158" s="295">
        <v>18085391</v>
      </c>
      <c r="D158" s="295">
        <v>21456750</v>
      </c>
      <c r="E158" s="25">
        <v>39553305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353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353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1025837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34721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142102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2704732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33951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1403798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11926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>
        <v>47945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5405012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88175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29798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117973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384670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384670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50243</v>
      </c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50243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5">
        <v>2862934</v>
      </c>
      <c r="C211" s="292">
        <v>0</v>
      </c>
      <c r="D211" s="295">
        <v>0</v>
      </c>
      <c r="E211" s="25">
        <v>2862934</v>
      </c>
    </row>
    <row r="212" spans="1:5" x14ac:dyDescent="0.25">
      <c r="A212" s="16" t="s">
        <v>388</v>
      </c>
      <c r="B212" s="295">
        <v>206831</v>
      </c>
      <c r="C212" s="292">
        <v>0</v>
      </c>
      <c r="D212" s="295">
        <v>26845</v>
      </c>
      <c r="E212" s="25">
        <v>179986</v>
      </c>
    </row>
    <row r="213" spans="1:5" x14ac:dyDescent="0.25">
      <c r="A213" s="16" t="s">
        <v>389</v>
      </c>
      <c r="B213" s="295">
        <v>21361649</v>
      </c>
      <c r="C213" s="292">
        <v>40384</v>
      </c>
      <c r="D213" s="295">
        <v>0</v>
      </c>
      <c r="E213" s="25">
        <v>21402033</v>
      </c>
    </row>
    <row r="214" spans="1:5" x14ac:dyDescent="0.25">
      <c r="A214" s="16" t="s">
        <v>391</v>
      </c>
      <c r="B214" s="295">
        <v>2644296</v>
      </c>
      <c r="C214" s="292">
        <v>0</v>
      </c>
      <c r="D214" s="295">
        <v>10978</v>
      </c>
      <c r="E214" s="25">
        <v>2633318</v>
      </c>
    </row>
    <row r="215" spans="1:5" x14ac:dyDescent="0.25">
      <c r="A215" s="16" t="s">
        <v>392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393</v>
      </c>
      <c r="B216" s="295">
        <v>9153463</v>
      </c>
      <c r="C216" s="292">
        <v>120306</v>
      </c>
      <c r="D216" s="295">
        <v>0</v>
      </c>
      <c r="E216" s="25">
        <v>9273769</v>
      </c>
    </row>
    <row r="217" spans="1:5" x14ac:dyDescent="0.25">
      <c r="A217" s="16" t="s">
        <v>394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395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396</v>
      </c>
      <c r="B219" s="295">
        <v>15242</v>
      </c>
      <c r="C219" s="292">
        <v>308411</v>
      </c>
      <c r="D219" s="295">
        <v>0</v>
      </c>
      <c r="E219" s="25">
        <v>323653</v>
      </c>
    </row>
    <row r="220" spans="1:5" x14ac:dyDescent="0.25">
      <c r="A220" s="16" t="s">
        <v>229</v>
      </c>
      <c r="B220" s="25">
        <v>36244415</v>
      </c>
      <c r="C220" s="225">
        <v>469101</v>
      </c>
      <c r="D220" s="25">
        <v>37823</v>
      </c>
      <c r="E220" s="25">
        <v>36675693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5">
        <v>175671</v>
      </c>
      <c r="C225" s="292">
        <v>0</v>
      </c>
      <c r="D225" s="295">
        <v>13393</v>
      </c>
      <c r="E225" s="25">
        <v>162278</v>
      </c>
    </row>
    <row r="226" spans="1:6" x14ac:dyDescent="0.25">
      <c r="A226" s="16" t="s">
        <v>389</v>
      </c>
      <c r="B226" s="295">
        <v>15674139</v>
      </c>
      <c r="C226" s="292">
        <v>610080</v>
      </c>
      <c r="D226" s="295">
        <v>0</v>
      </c>
      <c r="E226" s="25">
        <v>16284219</v>
      </c>
    </row>
    <row r="227" spans="1:6" x14ac:dyDescent="0.25">
      <c r="A227" s="16" t="s">
        <v>391</v>
      </c>
      <c r="B227" s="295">
        <v>1627950</v>
      </c>
      <c r="C227" s="292">
        <v>53394</v>
      </c>
      <c r="D227" s="295">
        <v>0</v>
      </c>
      <c r="E227" s="25">
        <v>1681344</v>
      </c>
    </row>
    <row r="228" spans="1:6" x14ac:dyDescent="0.25">
      <c r="A228" s="16" t="s">
        <v>392</v>
      </c>
      <c r="B228" s="295">
        <v>0</v>
      </c>
      <c r="C228" s="292">
        <v>0</v>
      </c>
      <c r="D228" s="295">
        <v>0</v>
      </c>
      <c r="E228" s="25">
        <v>0</v>
      </c>
    </row>
    <row r="229" spans="1:6" x14ac:dyDescent="0.25">
      <c r="A229" s="16" t="s">
        <v>393</v>
      </c>
      <c r="B229" s="295">
        <v>7111071</v>
      </c>
      <c r="C229" s="292">
        <v>418533</v>
      </c>
      <c r="D229" s="295">
        <v>0</v>
      </c>
      <c r="E229" s="25">
        <v>7529604</v>
      </c>
    </row>
    <row r="230" spans="1:6" x14ac:dyDescent="0.25">
      <c r="A230" s="16" t="s">
        <v>394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395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24588831</v>
      </c>
      <c r="C233" s="225">
        <v>1082007</v>
      </c>
      <c r="D233" s="25">
        <v>13393</v>
      </c>
      <c r="E233" s="25">
        <v>25657445</v>
      </c>
    </row>
    <row r="234" spans="1:6" x14ac:dyDescent="0.25">
      <c r="A234" s="16"/>
      <c r="B234" s="16"/>
      <c r="C234" s="22"/>
      <c r="D234" s="16"/>
      <c r="E234" s="16"/>
      <c r="F234" s="11">
        <v>11018248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5" t="s">
        <v>399</v>
      </c>
      <c r="C236" s="345"/>
      <c r="D236" s="30"/>
      <c r="E236" s="30"/>
    </row>
    <row r="237" spans="1:6" x14ac:dyDescent="0.25">
      <c r="A237" s="43" t="s">
        <v>399</v>
      </c>
      <c r="B237" s="30"/>
      <c r="C237" s="292">
        <v>0</v>
      </c>
      <c r="D237" s="32">
        <v>0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0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19325531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1069380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15893638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325651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36614200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843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1262095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3269664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4531759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142796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142796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41288755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13247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7268839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5416742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920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637850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521903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3026017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2862933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179986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21402034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2633318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9273769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36352040</v>
      </c>
      <c r="E291" s="16"/>
    </row>
    <row r="292" spans="1:5" x14ac:dyDescent="0.25">
      <c r="A292" s="16" t="s">
        <v>438</v>
      </c>
      <c r="B292" s="35" t="s">
        <v>299</v>
      </c>
      <c r="C292" s="292">
        <v>25333792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11018248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78657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78657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14122922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14122922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167376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1715124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55499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1937999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0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12184923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14122922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14122922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15266777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39553305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54820082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0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1865587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39422790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41288377</v>
      </c>
      <c r="E366" s="16"/>
    </row>
    <row r="367" spans="1:5" x14ac:dyDescent="0.25">
      <c r="A367" s="16" t="s">
        <v>498</v>
      </c>
      <c r="B367" s="16"/>
      <c r="C367" s="22"/>
      <c r="D367" s="25">
        <v>13531705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2747693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124189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567066</v>
      </c>
      <c r="D380" s="25">
        <v>0</v>
      </c>
      <c r="E380" s="204"/>
      <c r="F380" s="47"/>
    </row>
    <row r="381" spans="1:6" x14ac:dyDescent="0.25">
      <c r="A381" s="48" t="s">
        <v>512</v>
      </c>
      <c r="B381" s="35"/>
      <c r="C381" s="35"/>
      <c r="D381" s="25">
        <v>3438948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3438948</v>
      </c>
      <c r="E383" s="16"/>
    </row>
    <row r="384" spans="1:6" x14ac:dyDescent="0.25">
      <c r="A384" s="16" t="s">
        <v>515</v>
      </c>
      <c r="B384" s="16"/>
      <c r="C384" s="22"/>
      <c r="D384" s="25">
        <v>16970653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17413854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5405012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550628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3800309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539753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745376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1223859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117973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384670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50243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483437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39243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541747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333781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188918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563655</v>
      </c>
      <c r="D414" s="25">
        <v>0</v>
      </c>
      <c r="E414" s="204" t="s">
        <v>1061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2150781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32382458</v>
      </c>
      <c r="E416" s="25"/>
    </row>
    <row r="417" spans="1:13" x14ac:dyDescent="0.25">
      <c r="A417" s="25" t="s">
        <v>529</v>
      </c>
      <c r="B417" s="16"/>
      <c r="C417" s="22"/>
      <c r="D417" s="25">
        <v>-15411805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0</v>
      </c>
      <c r="E420" s="25"/>
      <c r="F420" s="11">
        <v>0</v>
      </c>
    </row>
    <row r="421" spans="1:13" x14ac:dyDescent="0.25">
      <c r="A421" s="25" t="s">
        <v>533</v>
      </c>
      <c r="B421" s="16"/>
      <c r="C421" s="22"/>
      <c r="D421" s="25">
        <v>-15411805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-15411805</v>
      </c>
      <c r="E424" s="16"/>
    </row>
    <row r="426" spans="1:13" ht="29.1" customHeight="1" x14ac:dyDescent="0.25">
      <c r="A426" s="347" t="s">
        <v>537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80350</v>
      </c>
      <c r="E612" s="219">
        <f>SUM(C624:D647)+SUM(C668:D713)</f>
        <v>18515101.732171748</v>
      </c>
      <c r="F612" s="219">
        <f>CE64-(AX64+BD64+BE64+BG64+BJ64+BN64+BP64+BQ64+CB64+CC64+CD64)</f>
        <v>0</v>
      </c>
      <c r="G612" s="217">
        <f>CE91-(AX91+AY91+BD91+BE91+BG91+BJ91+BN91+BP91+BQ91+CB91+CC91+CD91)</f>
        <v>21846</v>
      </c>
      <c r="H612" s="222">
        <f>CE60-(AX60+AY60+AZ60+BD60+BE60+BG60+BJ60+BN60+BO60+BP60+BQ60+BR60+CB60+CC60+CD60)</f>
        <v>99.400000000000034</v>
      </c>
      <c r="I612" s="217">
        <f>CE92-(AX92+AY92+AZ92+BD92+BE92+BF92+BG92+BJ92+BN92+BO92+BP92+BQ92+BR92+CB92+CC92+CD92)</f>
        <v>18342</v>
      </c>
      <c r="J612" s="217">
        <f>CE93-(AX93+AY93+AZ93+BA93+BD93+BE93+BF93+BG93+BJ93+BN93+BO93+BP93+BQ93+BR93+CB93+CC93+CD93)</f>
        <v>60012</v>
      </c>
      <c r="K612" s="217">
        <f>CE89-(AW89+AX89+AY89+AZ89+BA89+BB89+BC89+BD89+BE89+BF89+BG89+BH89+BI89+BJ89+BK89+BL89+BM89+BN89+BO89+BP89+BQ89+BR89+BS89+BT89+BU89+BV89+BW89+BX89+CB89+CC89+CD89)</f>
        <v>43820069</v>
      </c>
      <c r="L612" s="223">
        <f>CE94-(AW94+AX94+AY94+AZ94+BA94+BB94+BC94+BD94+BE94+BF94+BG94+BH94+BI94+BJ94+BK94+BL94+BM94+BN94+BO94+BP94+BQ94+BR94+BS94+BT94+BU94+BV94+BW94+BX94+BY94+BZ94+CA94+CB94+CC94+CD94)</f>
        <v>45.99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706670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706670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3936122</v>
      </c>
      <c r="D619" s="217">
        <f>(D615/D612)*BN90</f>
        <v>105107.81792159303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1428565</v>
      </c>
      <c r="D620" s="217">
        <f>(D615/D612)*CC90</f>
        <v>57826.449906658374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5527621.2678282512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386561</v>
      </c>
      <c r="D625" s="217">
        <f>(D615/D612)*AY90</f>
        <v>42365.020410703175</v>
      </c>
      <c r="E625" s="219">
        <f>(E623/E612)*SUM(C625:D625)</f>
        <v>128054.41887620864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248294</v>
      </c>
      <c r="D626" s="217">
        <f>(D615/D612)*BR90</f>
        <v>3298.0864965774736</v>
      </c>
      <c r="E626" s="219">
        <f>(E623/E612)*SUM(C626:D626)</f>
        <v>75111.970123247185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19846</v>
      </c>
      <c r="D628" s="217">
        <f>(D615/D612)*AZ90</f>
        <v>12655.857249533292</v>
      </c>
      <c r="E628" s="219">
        <f>(E623/E612)*SUM(C628:D628)</f>
        <v>9703.3200235819004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569443</v>
      </c>
      <c r="D629" s="217">
        <f>(D615/D612)*BF90</f>
        <v>6349.9158680771625</v>
      </c>
      <c r="E629" s="219">
        <f>(E623/E612)*SUM(C629:D629)</f>
        <v>171901.03590340362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22259</v>
      </c>
      <c r="D630" s="217">
        <f>(D615/D612)*BA90</f>
        <v>14194.964281269447</v>
      </c>
      <c r="E630" s="219">
        <f>(E623/E612)*SUM(C630:D630)</f>
        <v>10883.208268181674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867213</v>
      </c>
      <c r="D632" s="217">
        <f>(D615/D612)*BB90</f>
        <v>16138.636589919104</v>
      </c>
      <c r="E632" s="219">
        <f>(E623/E612)*SUM(C632:D632)</f>
        <v>263721.656192736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238919</v>
      </c>
      <c r="D642" s="217">
        <f>(D615/D612)*BV90</f>
        <v>9331.3860609831991</v>
      </c>
      <c r="E642" s="219">
        <f>(E623/E612)*SUM(C642:D642)</f>
        <v>74114.316712226195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946202</v>
      </c>
      <c r="D645" s="217">
        <f>(D615/D612)*BY90</f>
        <v>11143.134909769758</v>
      </c>
      <c r="E645" s="219">
        <f>(E623/E612)*SUM(C645:D645)</f>
        <v>285812.16592421266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9370094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2940323</v>
      </c>
      <c r="D670" s="217">
        <f>(D615/D612)*E90</f>
        <v>142644.43970130678</v>
      </c>
      <c r="E670" s="219">
        <f>(E623/E612)*SUM(C670:D670)</f>
        <v>920409.54644628114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3466551</v>
      </c>
      <c r="D681" s="217">
        <f>(D615/D612)*P90</f>
        <v>34352.868948350966</v>
      </c>
      <c r="E681" s="219">
        <f>(E623/E612)*SUM(C681:D681)</f>
        <v>1045183.0598908213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310580</v>
      </c>
      <c r="D682" s="217">
        <f>(D615/D612)*Q90</f>
        <v>12400.805227131301</v>
      </c>
      <c r="E682" s="219">
        <f>(E623/E612)*SUM(C682:D682)</f>
        <v>96424.831680596675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2793770</v>
      </c>
      <c r="D683" s="217">
        <f>(D615/D612)*R90</f>
        <v>4652.5006845052894</v>
      </c>
      <c r="E683" s="219">
        <f>(E623/E612)*SUM(C683:D683)</f>
        <v>835459.61318022863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171965</v>
      </c>
      <c r="D684" s="217">
        <f>(D615/D612)*S90</f>
        <v>2154.7498444306161</v>
      </c>
      <c r="E684" s="219">
        <f>(E623/E612)*SUM(C684:D684)</f>
        <v>51982.864923535897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156532</v>
      </c>
      <c r="D686" s="217">
        <f>(D615/D612)*U90</f>
        <v>4054.4476664592407</v>
      </c>
      <c r="E686" s="219">
        <f>(E623/E612)*SUM(C686:D686)</f>
        <v>47942.543135137792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589072</v>
      </c>
      <c r="D690" s="217">
        <f>(D615/D612)*Y90</f>
        <v>26912.385812072185</v>
      </c>
      <c r="E690" s="219">
        <f>(E623/E612)*SUM(C690:D690)</f>
        <v>183900.06390019163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386451</v>
      </c>
      <c r="D693" s="217">
        <f>(D615/D612)*AB90</f>
        <v>2638.4691972619789</v>
      </c>
      <c r="E693" s="219">
        <f>(E623/E612)*SUM(C693:D693)</f>
        <v>116161.35067114844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507359</v>
      </c>
      <c r="D694" s="217">
        <f>(D615/D612)*AC90</f>
        <v>905.87442439327947</v>
      </c>
      <c r="E694" s="219">
        <f>(E623/E612)*SUM(C694:D694)</f>
        <v>151740.76654823698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984291</v>
      </c>
      <c r="D696" s="217">
        <f>(D615/D612)*AE90</f>
        <v>65777.037087741133</v>
      </c>
      <c r="E696" s="219">
        <f>(E623/E612)*SUM(C696:D696)</f>
        <v>313494.27610150276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1361993</v>
      </c>
      <c r="D701" s="217">
        <f>(D615/D612)*AJ90</f>
        <v>79637.795270690724</v>
      </c>
      <c r="E701" s="219">
        <f>(E623/E612)*SUM(C701:D701)</f>
        <v>430394.01886989886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1003742</v>
      </c>
      <c r="D702" s="217">
        <f>(D615/D612)*AK90</f>
        <v>52127.356440572497</v>
      </c>
      <c r="E702" s="219">
        <f>(E623/E612)*SUM(C702:D702)</f>
        <v>315226.24045687297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24042723</v>
      </c>
      <c r="D715" s="202">
        <f>SUM(D616:D647)+SUM(D668:D713)</f>
        <v>706670</v>
      </c>
      <c r="E715" s="202">
        <f>SUM(E624:E647)+SUM(E668:E713)</f>
        <v>5527621.2678282503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24042723</v>
      </c>
      <c r="D716" s="202">
        <f>D615</f>
        <v>706670</v>
      </c>
      <c r="E716" s="202">
        <f>E623</f>
        <v>5527621.2678282512</v>
      </c>
      <c r="F716" s="202">
        <f>F624</f>
        <v>0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9370094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1062</v>
      </c>
      <c r="B1" s="11" t="s">
        <v>1063</v>
      </c>
      <c r="C1" s="11" t="s">
        <v>1064</v>
      </c>
      <c r="D1" s="11" t="s">
        <v>1065</v>
      </c>
      <c r="E1" s="11" t="s">
        <v>1066</v>
      </c>
      <c r="F1" s="11" t="s">
        <v>1067</v>
      </c>
      <c r="G1" s="11" t="s">
        <v>1068</v>
      </c>
      <c r="H1" s="11" t="s">
        <v>1069</v>
      </c>
      <c r="I1" s="11" t="s">
        <v>1070</v>
      </c>
      <c r="J1" s="11" t="s">
        <v>1071</v>
      </c>
      <c r="K1" s="11" t="s">
        <v>1072</v>
      </c>
      <c r="L1" s="11" t="s">
        <v>1073</v>
      </c>
      <c r="M1" s="11" t="s">
        <v>1074</v>
      </c>
      <c r="N1" s="11" t="s">
        <v>1075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042</v>
      </c>
      <c r="C2" s="11" t="str">
        <f>SUBSTITUTE(LEFT(data!C98,49),",","")</f>
        <v>Shriners Hospitals for Children - Spokane</v>
      </c>
      <c r="D2" s="11" t="str">
        <f>LEFT(data!C99, 49)</f>
        <v>911 W 5th Avenue Spokane Washington 99204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99204</v>
      </c>
      <c r="H2" s="11" t="str">
        <f>LEFT(data!C103, 100)</f>
        <v>Spokane</v>
      </c>
      <c r="I2" s="11" t="str">
        <f>LEFT(data!C104, 49)</f>
        <v>John McCabe</v>
      </c>
      <c r="J2" s="11" t="str">
        <f>LEFT(data!C105, 49)</f>
        <v>Sharon L Russell</v>
      </c>
      <c r="K2" s="11" t="str">
        <f>LEFT(data!C107, 49)</f>
        <v/>
      </c>
      <c r="L2" s="11" t="str">
        <f>LEFT(data!C108, 49)</f>
        <v/>
      </c>
      <c r="M2" s="11" t="str">
        <f>LEFT(data!C109, 49)</f>
        <v>James Geaumont</v>
      </c>
      <c r="N2" s="11" t="str">
        <f>LEFT(data!C110, 49)</f>
        <v>James.Geaumont@shrinenet.org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1076</v>
      </c>
      <c r="B1" s="12" t="s">
        <v>1077</v>
      </c>
      <c r="C1" s="12" t="s">
        <v>1078</v>
      </c>
      <c r="D1" s="12" t="s">
        <v>1079</v>
      </c>
      <c r="E1" s="12" t="s">
        <v>1080</v>
      </c>
      <c r="F1" s="12" t="s">
        <v>1081</v>
      </c>
      <c r="G1" s="12" t="s">
        <v>1082</v>
      </c>
      <c r="H1" s="12" t="s">
        <v>1083</v>
      </c>
      <c r="I1" s="12" t="s">
        <v>1084</v>
      </c>
      <c r="J1" s="12" t="s">
        <v>1085</v>
      </c>
      <c r="K1" s="12" t="s">
        <v>1086</v>
      </c>
      <c r="L1" s="12" t="s">
        <v>1087</v>
      </c>
      <c r="M1" s="12" t="s">
        <v>1088</v>
      </c>
      <c r="N1" s="12" t="s">
        <v>1089</v>
      </c>
      <c r="O1" s="12" t="s">
        <v>1090</v>
      </c>
      <c r="P1" s="12" t="s">
        <v>1091</v>
      </c>
      <c r="Q1" s="12" t="s">
        <v>1092</v>
      </c>
      <c r="R1" s="12" t="s">
        <v>1093</v>
      </c>
      <c r="S1" s="12" t="s">
        <v>1094</v>
      </c>
      <c r="T1" s="12" t="s">
        <v>1095</v>
      </c>
      <c r="U1" s="12" t="s">
        <v>1096</v>
      </c>
      <c r="V1" s="12" t="s">
        <v>1097</v>
      </c>
      <c r="W1" s="12" t="s">
        <v>1098</v>
      </c>
      <c r="X1" s="12" t="s">
        <v>1099</v>
      </c>
      <c r="Y1" s="12" t="s">
        <v>1100</v>
      </c>
      <c r="Z1" s="12" t="s">
        <v>1101</v>
      </c>
      <c r="AA1" s="12" t="s">
        <v>1102</v>
      </c>
      <c r="AB1" s="12" t="s">
        <v>1103</v>
      </c>
      <c r="AC1" s="12" t="s">
        <v>1104</v>
      </c>
      <c r="AD1" s="12" t="s">
        <v>1105</v>
      </c>
      <c r="AE1" s="12" t="s">
        <v>1106</v>
      </c>
      <c r="AF1" s="12" t="s">
        <v>1107</v>
      </c>
      <c r="AG1" s="12" t="s">
        <v>1108</v>
      </c>
      <c r="AH1" s="12" t="s">
        <v>1109</v>
      </c>
      <c r="AI1" s="12" t="s">
        <v>1110</v>
      </c>
      <c r="AJ1" s="12" t="s">
        <v>1111</v>
      </c>
      <c r="AK1" s="12" t="s">
        <v>1112</v>
      </c>
      <c r="AL1" s="12" t="s">
        <v>1113</v>
      </c>
      <c r="AM1" s="12" t="s">
        <v>1114</v>
      </c>
      <c r="AN1" s="12" t="s">
        <v>1115</v>
      </c>
      <c r="AO1" s="12" t="s">
        <v>1116</v>
      </c>
      <c r="AP1" s="12" t="s">
        <v>1117</v>
      </c>
      <c r="AQ1" s="12" t="s">
        <v>1118</v>
      </c>
      <c r="AR1" s="12" t="s">
        <v>1119</v>
      </c>
      <c r="AS1" s="12" t="s">
        <v>1120</v>
      </c>
      <c r="AT1" s="12" t="s">
        <v>1121</v>
      </c>
      <c r="AU1" s="12" t="s">
        <v>1122</v>
      </c>
      <c r="AV1" s="12" t="s">
        <v>1123</v>
      </c>
      <c r="AW1" s="12" t="s">
        <v>1124</v>
      </c>
      <c r="AX1" s="12" t="s">
        <v>1125</v>
      </c>
      <c r="AY1" s="12" t="s">
        <v>1126</v>
      </c>
      <c r="AZ1" s="12" t="s">
        <v>1127</v>
      </c>
      <c r="BA1" s="12" t="s">
        <v>1128</v>
      </c>
      <c r="BB1" s="12" t="s">
        <v>1129</v>
      </c>
      <c r="BC1" s="12" t="s">
        <v>1130</v>
      </c>
      <c r="BD1" s="12" t="s">
        <v>1131</v>
      </c>
      <c r="BE1" s="12" t="s">
        <v>1132</v>
      </c>
      <c r="BF1" s="12" t="s">
        <v>1133</v>
      </c>
      <c r="BG1" s="12" t="s">
        <v>1134</v>
      </c>
      <c r="BH1" s="12" t="s">
        <v>1135</v>
      </c>
      <c r="BI1" s="12" t="s">
        <v>1136</v>
      </c>
      <c r="BJ1" s="12" t="s">
        <v>1137</v>
      </c>
      <c r="BK1" s="12" t="s">
        <v>1138</v>
      </c>
      <c r="BL1" s="12" t="s">
        <v>1139</v>
      </c>
      <c r="BM1" s="12" t="s">
        <v>1140</v>
      </c>
      <c r="BN1" s="12" t="s">
        <v>1141</v>
      </c>
      <c r="BO1" s="12" t="s">
        <v>1142</v>
      </c>
      <c r="BP1" s="12" t="s">
        <v>1143</v>
      </c>
      <c r="BQ1" s="12" t="s">
        <v>1144</v>
      </c>
      <c r="BR1" s="12" t="s">
        <v>1145</v>
      </c>
      <c r="BS1" s="12" t="s">
        <v>1146</v>
      </c>
      <c r="BT1" s="12" t="s">
        <v>1147</v>
      </c>
      <c r="BU1" s="12" t="s">
        <v>1148</v>
      </c>
      <c r="BV1" s="12" t="s">
        <v>1149</v>
      </c>
      <c r="BW1" s="12" t="s">
        <v>1150</v>
      </c>
      <c r="BX1" s="12" t="s">
        <v>1151</v>
      </c>
      <c r="BY1" s="12" t="s">
        <v>1152</v>
      </c>
      <c r="BZ1" s="12" t="s">
        <v>1153</v>
      </c>
      <c r="CA1" s="12" t="s">
        <v>1154</v>
      </c>
      <c r="CB1" s="12" t="s">
        <v>1155</v>
      </c>
      <c r="CC1" s="12" t="s">
        <v>1156</v>
      </c>
      <c r="CD1" s="12" t="s">
        <v>1157</v>
      </c>
      <c r="CE1" s="12" t="s">
        <v>1158</v>
      </c>
      <c r="CF1" s="12" t="s">
        <v>1159</v>
      </c>
    </row>
    <row r="2" spans="1:84" s="169" customFormat="1" ht="12.6" customHeight="1" x14ac:dyDescent="0.25">
      <c r="A2" s="12" t="str">
        <f>RIGHT(data!C97,3)</f>
        <v>042</v>
      </c>
      <c r="B2" s="200" t="str">
        <f>RIGHT(data!C96,4)</f>
        <v>2024</v>
      </c>
      <c r="C2" s="12" t="s">
        <v>1160</v>
      </c>
      <c r="D2" s="199">
        <f>ROUND(N(data!C181),0)</f>
        <v>1066936</v>
      </c>
      <c r="E2" s="199">
        <f>ROUND(N(data!C182),0)</f>
        <v>50433</v>
      </c>
      <c r="F2" s="199">
        <f>ROUND(N(data!C183),0)</f>
        <v>140377</v>
      </c>
      <c r="G2" s="199">
        <f>ROUND(N(data!C184),0)</f>
        <v>2635744</v>
      </c>
      <c r="H2" s="199">
        <f>ROUND(N(data!C185),0)</f>
        <v>38795</v>
      </c>
      <c r="I2" s="199">
        <f>ROUND(N(data!C186),0)</f>
        <v>1237554</v>
      </c>
      <c r="J2" s="199">
        <f>ROUND(N(data!C187)+N(data!C188),0)</f>
        <v>42400</v>
      </c>
      <c r="K2" s="199">
        <f>ROUND(N(data!C191),0)</f>
        <v>11468</v>
      </c>
      <c r="L2" s="199">
        <f>ROUND(N(data!C192),0)</f>
        <v>90672</v>
      </c>
      <c r="M2" s="199">
        <f>ROUND(N(data!C195),0)</f>
        <v>0</v>
      </c>
      <c r="N2" s="199">
        <f>ROUND(N(data!C196),0)</f>
        <v>311477</v>
      </c>
      <c r="O2" s="199">
        <f>ROUND(N(data!C199),0)</f>
        <v>44506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2862934</v>
      </c>
      <c r="U2" s="199">
        <f>ROUND(N(data!C211),0)</f>
        <v>4858897</v>
      </c>
      <c r="V2" s="199">
        <f>ROUND(N(data!D211),0)</f>
        <v>0</v>
      </c>
      <c r="W2" s="199">
        <f>ROUND(N(data!B212),0)</f>
        <v>179986</v>
      </c>
      <c r="X2" s="199">
        <f>ROUND(N(data!C212),0)</f>
        <v>0</v>
      </c>
      <c r="Y2" s="199">
        <f>ROUND(N(data!D212),0)</f>
        <v>0</v>
      </c>
      <c r="Z2" s="199">
        <f>ROUND(N(data!B213),0)</f>
        <v>21402034</v>
      </c>
      <c r="AA2" s="199">
        <f>ROUND(N(data!C213),0)</f>
        <v>468409</v>
      </c>
      <c r="AB2" s="199">
        <f>ROUND(N(data!D213),0)</f>
        <v>0</v>
      </c>
      <c r="AC2" s="199">
        <f>ROUND(N(data!B214),0)</f>
        <v>2633318</v>
      </c>
      <c r="AD2" s="199">
        <f>ROUND(N(data!C214),0)</f>
        <v>63886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9273769</v>
      </c>
      <c r="AJ2" s="199">
        <f>ROUND(N(data!C216),0)</f>
        <v>456765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323653</v>
      </c>
      <c r="AS2" s="199">
        <f>ROUND(N(data!C219),0)</f>
        <v>1607254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162278</v>
      </c>
      <c r="AY2" s="199">
        <f>ROUND(N(data!C225),0)</f>
        <v>1968</v>
      </c>
      <c r="AZ2" s="199">
        <f>ROUND(N(data!D225),0)</f>
        <v>0</v>
      </c>
      <c r="BA2" s="199">
        <f>ROUND(N(data!B226),0)</f>
        <v>16284219</v>
      </c>
      <c r="BB2" s="199">
        <f>ROUND(N(data!C226),0)</f>
        <v>628082</v>
      </c>
      <c r="BC2" s="199">
        <f>ROUND(N(data!D226),0)</f>
        <v>0</v>
      </c>
      <c r="BD2" s="199">
        <f>ROUND(N(data!B227),0)</f>
        <v>1681344</v>
      </c>
      <c r="BE2" s="199">
        <f>ROUND(N(data!C227),0)</f>
        <v>80238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7529604</v>
      </c>
      <c r="BK2" s="199">
        <f>ROUND(N(data!C229),0)</f>
        <v>523274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0</v>
      </c>
      <c r="BW2" s="199">
        <f>ROUND(N(data!C240),0)</f>
        <v>17366222</v>
      </c>
      <c r="BX2" s="199">
        <f>ROUND(N(data!C241),0)</f>
        <v>0</v>
      </c>
      <c r="BY2" s="199">
        <f>ROUND(N(data!C242),0)</f>
        <v>1148943</v>
      </c>
      <c r="BZ2" s="199">
        <f>ROUND(N(data!C243),0)</f>
        <v>16195497</v>
      </c>
      <c r="CA2" s="199">
        <f>ROUND(N(data!C244),0)</f>
        <v>39955</v>
      </c>
      <c r="CB2" s="199">
        <f>ROUND(N(data!C247),0)</f>
        <v>0</v>
      </c>
      <c r="CC2" s="199">
        <f>ROUND(N(data!C249),0)</f>
        <v>1288411</v>
      </c>
      <c r="CD2" s="199">
        <f>ROUND(N(data!C250),0)</f>
        <v>3601193</v>
      </c>
      <c r="CE2" s="199">
        <f>ROUND(N(data!C254)+N(data!C255),0)</f>
        <v>703969</v>
      </c>
      <c r="CF2" s="199">
        <f>ROUND(N(data!D237),0)</f>
        <v>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1161</v>
      </c>
      <c r="B1" s="12" t="s">
        <v>1162</v>
      </c>
      <c r="C1" s="12" t="s">
        <v>1163</v>
      </c>
      <c r="D1" s="10" t="s">
        <v>1164</v>
      </c>
      <c r="E1" s="10" t="s">
        <v>1165</v>
      </c>
      <c r="F1" s="10" t="s">
        <v>1166</v>
      </c>
      <c r="G1" s="10" t="s">
        <v>1167</v>
      </c>
      <c r="H1" s="10" t="s">
        <v>1168</v>
      </c>
      <c r="I1" s="10" t="s">
        <v>1169</v>
      </c>
      <c r="J1" s="10" t="s">
        <v>1170</v>
      </c>
      <c r="K1" s="10" t="s">
        <v>1171</v>
      </c>
      <c r="L1" s="10" t="s">
        <v>1172</v>
      </c>
      <c r="M1" s="10" t="s">
        <v>1173</v>
      </c>
      <c r="N1" s="10" t="s">
        <v>1174</v>
      </c>
      <c r="O1" s="10" t="s">
        <v>1175</v>
      </c>
      <c r="P1" s="10" t="s">
        <v>1176</v>
      </c>
      <c r="Q1" s="10" t="s">
        <v>1177</v>
      </c>
      <c r="R1" s="10" t="s">
        <v>1178</v>
      </c>
      <c r="S1" s="10" t="s">
        <v>1179</v>
      </c>
      <c r="T1" s="10" t="s">
        <v>1180</v>
      </c>
      <c r="U1" s="10" t="s">
        <v>1181</v>
      </c>
      <c r="V1" s="10" t="s">
        <v>1182</v>
      </c>
      <c r="W1" s="10" t="s">
        <v>1183</v>
      </c>
      <c r="X1" s="10" t="s">
        <v>1184</v>
      </c>
      <c r="Y1" s="10" t="s">
        <v>1185</v>
      </c>
      <c r="Z1" s="10" t="s">
        <v>1186</v>
      </c>
      <c r="AA1" s="10" t="s">
        <v>1187</v>
      </c>
      <c r="AB1" s="10" t="s">
        <v>1188</v>
      </c>
      <c r="AC1" s="10" t="s">
        <v>1189</v>
      </c>
      <c r="AD1" s="10" t="s">
        <v>1190</v>
      </c>
      <c r="AE1" s="10" t="s">
        <v>1191</v>
      </c>
      <c r="AF1" s="10" t="s">
        <v>1192</v>
      </c>
      <c r="AG1" s="10" t="s">
        <v>1193</v>
      </c>
      <c r="AH1" s="10" t="s">
        <v>1194</v>
      </c>
      <c r="AI1" s="10" t="s">
        <v>1195</v>
      </c>
      <c r="AJ1" s="10" t="s">
        <v>1196</v>
      </c>
      <c r="AK1" s="10" t="s">
        <v>1197</v>
      </c>
      <c r="AL1" s="10" t="s">
        <v>1198</v>
      </c>
      <c r="AM1" s="10" t="s">
        <v>1199</v>
      </c>
      <c r="AN1" s="10" t="s">
        <v>1200</v>
      </c>
      <c r="AO1" s="10" t="s">
        <v>1201</v>
      </c>
      <c r="AP1" s="10" t="s">
        <v>1202</v>
      </c>
      <c r="AQ1" s="10" t="s">
        <v>1203</v>
      </c>
      <c r="AR1" s="10" t="s">
        <v>1204</v>
      </c>
      <c r="AS1" s="10" t="s">
        <v>1205</v>
      </c>
      <c r="AT1" s="10" t="s">
        <v>1206</v>
      </c>
      <c r="AU1" s="10" t="s">
        <v>1207</v>
      </c>
      <c r="AV1" s="10" t="s">
        <v>1208</v>
      </c>
      <c r="AW1" s="10" t="s">
        <v>1209</v>
      </c>
      <c r="AX1" s="10" t="s">
        <v>1210</v>
      </c>
      <c r="AY1" s="10" t="s">
        <v>1211</v>
      </c>
      <c r="AZ1" s="10" t="s">
        <v>1212</v>
      </c>
      <c r="BA1" s="10" t="s">
        <v>1213</v>
      </c>
      <c r="BB1" s="10" t="s">
        <v>1214</v>
      </c>
      <c r="BC1" s="10" t="s">
        <v>1215</v>
      </c>
      <c r="BD1" s="10" t="s">
        <v>1216</v>
      </c>
      <c r="BE1" s="10" t="s">
        <v>1217</v>
      </c>
      <c r="BF1" s="10" t="s">
        <v>1218</v>
      </c>
      <c r="BG1" s="10" t="s">
        <v>1219</v>
      </c>
      <c r="BH1" s="10" t="s">
        <v>1220</v>
      </c>
      <c r="BI1" s="10" t="s">
        <v>1221</v>
      </c>
      <c r="BJ1" s="10" t="s">
        <v>1222</v>
      </c>
      <c r="BK1" s="10" t="s">
        <v>1223</v>
      </c>
      <c r="BL1" s="10" t="s">
        <v>1224</v>
      </c>
      <c r="BM1" s="10" t="s">
        <v>1225</v>
      </c>
      <c r="BN1" s="10" t="s">
        <v>1226</v>
      </c>
      <c r="BO1" s="10" t="s">
        <v>1227</v>
      </c>
      <c r="BP1" s="10" t="s">
        <v>1228</v>
      </c>
      <c r="BQ1" s="10" t="s">
        <v>1229</v>
      </c>
      <c r="BR1" s="10" t="s">
        <v>1230</v>
      </c>
      <c r="BS1" s="10" t="s">
        <v>1231</v>
      </c>
    </row>
    <row r="2" spans="1:87" s="169" customFormat="1" ht="12.6" customHeight="1" x14ac:dyDescent="0.25">
      <c r="A2" s="12" t="str">
        <f>RIGHT(data!C97,3)</f>
        <v>042</v>
      </c>
      <c r="B2" s="12" t="str">
        <f>RIGHT(data!C96,4)</f>
        <v>2024</v>
      </c>
      <c r="C2" s="12" t="s">
        <v>1160</v>
      </c>
      <c r="D2" s="198">
        <f>ROUND(N(data!C127),0)</f>
        <v>145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690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30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30</v>
      </c>
      <c r="X2" s="198">
        <f>ROUND(N(data!C145),0)</f>
        <v>0</v>
      </c>
      <c r="Y2" s="198">
        <f>ROUND(N(data!B154),0)</f>
        <v>0</v>
      </c>
      <c r="Z2" s="198">
        <f>ROUND(N(data!B155),0)</f>
        <v>0</v>
      </c>
      <c r="AA2" s="198">
        <f>ROUND(N(data!B156),0)</f>
        <v>0</v>
      </c>
      <c r="AB2" s="198">
        <f>ROUND(N(data!B157),0)</f>
        <v>0</v>
      </c>
      <c r="AC2" s="198">
        <f>ROUND(N(data!B158),0)</f>
        <v>0</v>
      </c>
      <c r="AD2" s="198">
        <f>ROUND(N(data!C154),0)</f>
        <v>47</v>
      </c>
      <c r="AE2" s="198">
        <f>ROUND(N(data!C155),0)</f>
        <v>163</v>
      </c>
      <c r="AF2" s="198">
        <f>ROUND(N(data!C156),0)</f>
        <v>9568</v>
      </c>
      <c r="AG2" s="198">
        <f>ROUND(N(data!C157),0)</f>
        <v>5205198</v>
      </c>
      <c r="AH2" s="198">
        <f>ROUND(N(data!C158),0)</f>
        <v>17585587</v>
      </c>
      <c r="AI2" s="198">
        <f>ROUND(N(data!D154),0)</f>
        <v>98</v>
      </c>
      <c r="AJ2" s="198">
        <f>ROUND(N(data!D155),0)</f>
        <v>527</v>
      </c>
      <c r="AK2" s="198">
        <f>ROUND(N(data!D156),0)</f>
        <v>11495</v>
      </c>
      <c r="AL2" s="198">
        <f>ROUND(N(data!D157),0)</f>
        <v>8714675</v>
      </c>
      <c r="AM2" s="198">
        <f>ROUND(N(data!D158),0)</f>
        <v>21311912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L13" sqref="L1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1232</v>
      </c>
      <c r="B1" s="12" t="s">
        <v>1233</v>
      </c>
      <c r="C1" s="12" t="s">
        <v>1234</v>
      </c>
      <c r="D1" s="10" t="s">
        <v>1235</v>
      </c>
      <c r="E1" s="10" t="s">
        <v>1236</v>
      </c>
      <c r="F1" s="10" t="s">
        <v>1237</v>
      </c>
      <c r="G1" s="10" t="s">
        <v>1238</v>
      </c>
      <c r="H1" s="10" t="s">
        <v>1239</v>
      </c>
      <c r="I1" s="10" t="s">
        <v>1240</v>
      </c>
      <c r="J1" s="10" t="s">
        <v>1241</v>
      </c>
      <c r="K1" s="10" t="s">
        <v>1242</v>
      </c>
      <c r="L1" s="10" t="s">
        <v>1243</v>
      </c>
      <c r="M1" s="10" t="s">
        <v>1244</v>
      </c>
      <c r="N1" s="10" t="s">
        <v>1245</v>
      </c>
      <c r="O1" s="10" t="s">
        <v>1246</v>
      </c>
      <c r="P1" s="10" t="s">
        <v>1247</v>
      </c>
      <c r="Q1" s="10" t="s">
        <v>1248</v>
      </c>
      <c r="R1" s="10" t="s">
        <v>1249</v>
      </c>
      <c r="S1" s="10" t="s">
        <v>1250</v>
      </c>
      <c r="T1" s="10" t="s">
        <v>1251</v>
      </c>
      <c r="U1" s="10" t="s">
        <v>1252</v>
      </c>
      <c r="V1" s="10" t="s">
        <v>1253</v>
      </c>
      <c r="W1" s="10" t="s">
        <v>1254</v>
      </c>
      <c r="X1" s="10" t="s">
        <v>1255</v>
      </c>
      <c r="Y1" s="10" t="s">
        <v>1256</v>
      </c>
      <c r="Z1" s="10" t="s">
        <v>1257</v>
      </c>
      <c r="AA1" s="10" t="s">
        <v>1258</v>
      </c>
      <c r="AB1" s="10" t="s">
        <v>1259</v>
      </c>
      <c r="AC1" s="10" t="s">
        <v>1260</v>
      </c>
      <c r="AD1" s="10" t="s">
        <v>1261</v>
      </c>
      <c r="AE1" s="10" t="s">
        <v>1262</v>
      </c>
      <c r="AF1" s="10" t="s">
        <v>1263</v>
      </c>
      <c r="AG1" s="10" t="s">
        <v>1264</v>
      </c>
      <c r="AH1" s="10" t="s">
        <v>1265</v>
      </c>
      <c r="AI1" s="10" t="s">
        <v>1266</v>
      </c>
      <c r="AJ1" s="10" t="s">
        <v>1267</v>
      </c>
      <c r="AK1" s="10" t="s">
        <v>1268</v>
      </c>
      <c r="AL1" s="10" t="s">
        <v>1269</v>
      </c>
      <c r="AM1" s="10" t="s">
        <v>1270</v>
      </c>
      <c r="AN1" s="10" t="s">
        <v>1271</v>
      </c>
      <c r="AO1" s="10" t="s">
        <v>1272</v>
      </c>
      <c r="AP1" s="10" t="s">
        <v>1273</v>
      </c>
      <c r="AQ1" s="10" t="s">
        <v>1274</v>
      </c>
      <c r="AR1" s="10" t="s">
        <v>1275</v>
      </c>
      <c r="AS1" s="10" t="s">
        <v>1276</v>
      </c>
      <c r="AT1" s="10" t="s">
        <v>1277</v>
      </c>
      <c r="AU1" s="10" t="s">
        <v>1278</v>
      </c>
      <c r="AV1" s="10" t="s">
        <v>1279</v>
      </c>
      <c r="AW1" s="10" t="s">
        <v>1280</v>
      </c>
      <c r="AX1" s="10" t="s">
        <v>1281</v>
      </c>
      <c r="AY1" s="10" t="s">
        <v>1282</v>
      </c>
      <c r="AZ1" s="10" t="s">
        <v>1283</v>
      </c>
      <c r="BA1" s="10" t="s">
        <v>1284</v>
      </c>
      <c r="BB1" s="10" t="s">
        <v>1285</v>
      </c>
      <c r="BC1" s="10" t="s">
        <v>1286</v>
      </c>
      <c r="BD1" s="10" t="s">
        <v>1287</v>
      </c>
      <c r="BE1" s="10" t="s">
        <v>1288</v>
      </c>
      <c r="BF1" s="10" t="s">
        <v>1289</v>
      </c>
      <c r="BG1" s="10" t="s">
        <v>1290</v>
      </c>
      <c r="BH1" s="10" t="s">
        <v>1291</v>
      </c>
      <c r="BI1" s="10" t="s">
        <v>1292</v>
      </c>
      <c r="BJ1" s="10" t="s">
        <v>1293</v>
      </c>
      <c r="BK1" s="10" t="s">
        <v>1294</v>
      </c>
      <c r="BL1" s="10" t="s">
        <v>1295</v>
      </c>
      <c r="BM1" s="10" t="s">
        <v>1296</v>
      </c>
      <c r="BN1" s="10" t="s">
        <v>1297</v>
      </c>
      <c r="BO1" s="10" t="s">
        <v>1298</v>
      </c>
      <c r="BP1" s="10" t="s">
        <v>1299</v>
      </c>
      <c r="BQ1" s="10" t="s">
        <v>1300</v>
      </c>
      <c r="BR1" s="10" t="s">
        <v>1301</v>
      </c>
      <c r="BS1" s="10" t="s">
        <v>1302</v>
      </c>
      <c r="BT1" s="10" t="s">
        <v>1303</v>
      </c>
      <c r="BU1" s="10" t="s">
        <v>1304</v>
      </c>
      <c r="BV1" s="10" t="s">
        <v>1305</v>
      </c>
      <c r="BW1" s="10" t="s">
        <v>1306</v>
      </c>
      <c r="BX1" s="10" t="s">
        <v>1307</v>
      </c>
      <c r="BY1" s="10" t="s">
        <v>1308</v>
      </c>
      <c r="BZ1" s="10" t="s">
        <v>1309</v>
      </c>
      <c r="CA1" s="10" t="s">
        <v>1310</v>
      </c>
      <c r="CB1" s="10" t="s">
        <v>1311</v>
      </c>
      <c r="CC1" s="10" t="s">
        <v>1312</v>
      </c>
      <c r="CD1" s="10" t="s">
        <v>1313</v>
      </c>
      <c r="CE1" s="10" t="s">
        <v>1314</v>
      </c>
      <c r="CF1" s="10" t="s">
        <v>1315</v>
      </c>
      <c r="CG1" s="10" t="s">
        <v>1316</v>
      </c>
      <c r="CH1" s="10" t="s">
        <v>1317</v>
      </c>
      <c r="CI1" s="10" t="s">
        <v>1318</v>
      </c>
      <c r="CJ1" s="10" t="s">
        <v>1319</v>
      </c>
      <c r="CK1" s="10" t="s">
        <v>1320</v>
      </c>
      <c r="CL1" s="10" t="s">
        <v>1321</v>
      </c>
      <c r="CM1" s="10" t="s">
        <v>1322</v>
      </c>
      <c r="CN1" s="10" t="s">
        <v>1323</v>
      </c>
      <c r="CO1" s="10" t="s">
        <v>1324</v>
      </c>
      <c r="CP1" s="10" t="s">
        <v>1325</v>
      </c>
      <c r="CQ1" s="197" t="s">
        <v>1326</v>
      </c>
      <c r="CR1" s="197" t="s">
        <v>1327</v>
      </c>
      <c r="CS1" s="197" t="s">
        <v>1328</v>
      </c>
      <c r="CT1" s="197" t="s">
        <v>1329</v>
      </c>
      <c r="CU1" s="197" t="s">
        <v>1330</v>
      </c>
      <c r="CV1" s="197" t="s">
        <v>1331</v>
      </c>
      <c r="CW1" s="197" t="s">
        <v>1332</v>
      </c>
      <c r="CX1" s="197" t="s">
        <v>1333</v>
      </c>
      <c r="CY1" s="197" t="s">
        <v>1334</v>
      </c>
      <c r="CZ1" s="197" t="s">
        <v>1335</v>
      </c>
      <c r="DA1" s="197" t="s">
        <v>1336</v>
      </c>
      <c r="DB1" s="197" t="s">
        <v>1337</v>
      </c>
      <c r="DC1" s="197" t="s">
        <v>1338</v>
      </c>
      <c r="DD1" s="197" t="s">
        <v>1339</v>
      </c>
      <c r="DE1" s="10" t="s">
        <v>1340</v>
      </c>
      <c r="DF1" s="10" t="s">
        <v>1341</v>
      </c>
      <c r="DG1" s="10" t="s">
        <v>1342</v>
      </c>
      <c r="DH1" s="10" t="s">
        <v>1343</v>
      </c>
    </row>
    <row r="2" spans="1:112" s="169" customFormat="1" ht="12.6" customHeight="1" x14ac:dyDescent="0.25">
      <c r="A2" s="199" t="str">
        <f>RIGHT(data!C97,3)</f>
        <v>042</v>
      </c>
      <c r="B2" s="200" t="str">
        <f>RIGHT(data!C96,4)</f>
        <v>2024</v>
      </c>
      <c r="C2" s="12" t="s">
        <v>1160</v>
      </c>
      <c r="D2" s="198">
        <f>ROUND(N(data!C266),0)</f>
        <v>618501</v>
      </c>
      <c r="E2" s="198">
        <f>ROUND(N(data!C267),0)</f>
        <v>0</v>
      </c>
      <c r="F2" s="198">
        <f>ROUND(N(data!C268),0)</f>
        <v>5516727</v>
      </c>
      <c r="G2" s="198">
        <f>ROUND(N(data!C269),0)</f>
        <v>4082525</v>
      </c>
      <c r="H2" s="198">
        <f>ROUND(N(data!C270),0)</f>
        <v>0</v>
      </c>
      <c r="I2" s="198">
        <f>ROUND(N(data!C271),0)</f>
        <v>390</v>
      </c>
      <c r="J2" s="198">
        <f>ROUND(N(data!C272),0)</f>
        <v>0</v>
      </c>
      <c r="K2" s="198">
        <f>ROUND(N(data!C273),0)</f>
        <v>735219</v>
      </c>
      <c r="L2" s="198">
        <f>ROUND(N(data!C274),0)</f>
        <v>421895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7721831</v>
      </c>
      <c r="R2" s="198">
        <f>ROUND(N(data!C284),0)</f>
        <v>179986</v>
      </c>
      <c r="S2" s="198">
        <f>ROUND(N(data!C285),0)</f>
        <v>21870443</v>
      </c>
      <c r="T2" s="198">
        <f>ROUND(N(data!C286),0)</f>
        <v>2697204</v>
      </c>
      <c r="U2" s="198">
        <f>ROUND(N(data!C287),0)</f>
        <v>0</v>
      </c>
      <c r="V2" s="198">
        <f>ROUND(N(data!C288),0)</f>
        <v>9730534</v>
      </c>
      <c r="W2" s="198">
        <f>ROUND(N(data!C289),0)</f>
        <v>0</v>
      </c>
      <c r="X2" s="198">
        <f>ROUND(N(data!C290),0)</f>
        <v>1930907</v>
      </c>
      <c r="Y2" s="198">
        <f>ROUND(N(data!C291),0)</f>
        <v>0</v>
      </c>
      <c r="Z2" s="198">
        <f>ROUND(N(data!C292),0)</f>
        <v>26891007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315488</v>
      </c>
      <c r="AK2" s="198">
        <f>ROUND(N(data!C316),0)</f>
        <v>1853718</v>
      </c>
      <c r="AL2" s="198">
        <f>ROUND(N(data!C317),0)</f>
        <v>110662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15154312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3015925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148.24</v>
      </c>
      <c r="BL2" s="198">
        <f>ROUND(N(data!C358),0)</f>
        <v>13919873</v>
      </c>
      <c r="BM2" s="198">
        <f>ROUND(N(data!C359),0)</f>
        <v>38897499</v>
      </c>
      <c r="BN2" s="198">
        <f>ROUND(N(data!C363),0)</f>
        <v>34748327</v>
      </c>
      <c r="BO2" s="198">
        <f>ROUND(N(data!C364),0)</f>
        <v>4889604</v>
      </c>
      <c r="BP2" s="198">
        <f>ROUND(N(data!C365),0)</f>
        <v>703969</v>
      </c>
      <c r="BQ2" s="198">
        <f>ROUND(N(data!D381),0)</f>
        <v>7120949</v>
      </c>
      <c r="BR2" s="198">
        <f>ROUND(N(data!C370),0)</f>
        <v>3522021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137972</v>
      </c>
      <c r="CB2" s="198">
        <f>ROUND(N(data!C380),0)</f>
        <v>3460956</v>
      </c>
      <c r="CC2" s="198">
        <f>ROUND(N(data!C382),0)</f>
        <v>0</v>
      </c>
      <c r="CD2" s="198">
        <f>ROUND(N(data!C389),0)</f>
        <v>17955449</v>
      </c>
      <c r="CE2" s="198">
        <f>ROUND(N(data!C390),0)</f>
        <v>5212239</v>
      </c>
      <c r="CF2" s="198">
        <f>ROUND(N(data!C391),0)</f>
        <v>581683</v>
      </c>
      <c r="CG2" s="198">
        <f>ROUND(N(data!C392),0)</f>
        <v>3825787</v>
      </c>
      <c r="CH2" s="198">
        <f>ROUND(N(data!C393),0)</f>
        <v>596680</v>
      </c>
      <c r="CI2" s="198">
        <f>ROUND(N(data!C394),0)</f>
        <v>808873</v>
      </c>
      <c r="CJ2" s="198">
        <f>ROUND(N(data!C395),0)</f>
        <v>1274931</v>
      </c>
      <c r="CK2" s="198">
        <f>ROUND(N(data!C396),0)</f>
        <v>102140</v>
      </c>
      <c r="CL2" s="198">
        <f>ROUND(N(data!C397),0)</f>
        <v>311477</v>
      </c>
      <c r="CM2" s="198">
        <f>ROUND(N(data!C398),0)</f>
        <v>44506</v>
      </c>
      <c r="CN2" s="198">
        <f>ROUND(N(data!C399),0)</f>
        <v>0</v>
      </c>
      <c r="CO2" s="198">
        <f>ROUND(N(data!C362),0)</f>
        <v>0</v>
      </c>
      <c r="CP2" s="198">
        <f>ROUND(N(data!D415),0)</f>
        <v>2202536</v>
      </c>
      <c r="CQ2" s="52">
        <f>ROUND(N(data!C401),0)</f>
        <v>0</v>
      </c>
      <c r="CR2" s="52">
        <f>ROUND(N(data!C402),0)</f>
        <v>642825</v>
      </c>
      <c r="CS2" s="52">
        <f>ROUND(N(data!C403),0)</f>
        <v>42635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538262</v>
      </c>
      <c r="CY2" s="52">
        <f>ROUND(N(data!C409),0)</f>
        <v>0</v>
      </c>
      <c r="CZ2" s="52">
        <f>ROUND(N(data!C410),0)</f>
        <v>0</v>
      </c>
      <c r="DA2" s="52">
        <f>ROUND(N(data!C411),0)</f>
        <v>314369</v>
      </c>
      <c r="DB2" s="52">
        <f>ROUND(N(data!C412),0)</f>
        <v>125090</v>
      </c>
      <c r="DC2" s="52">
        <f>ROUND(N(data!C413),0)</f>
        <v>0</v>
      </c>
      <c r="DD2" s="52">
        <f>ROUND(N(data!C414),0)</f>
        <v>539355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zlW/py5cR0hY04puIICdP6tqdHp6Wdm7RuqI5BK8EZHOIl3axOciXfR1hWVQOyZ7L/331tABZRg0b+wwlrjwSQ==" saltValue="n1XIj2yNlO8rY6937HA+3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1344</v>
      </c>
      <c r="B1" s="12" t="s">
        <v>1345</v>
      </c>
      <c r="C1" s="10" t="s">
        <v>1346</v>
      </c>
      <c r="D1" s="12" t="s">
        <v>1347</v>
      </c>
      <c r="E1" s="10" t="s">
        <v>1348</v>
      </c>
      <c r="F1" s="10" t="s">
        <v>1349</v>
      </c>
      <c r="G1" s="10" t="s">
        <v>1350</v>
      </c>
      <c r="H1" s="10" t="s">
        <v>1351</v>
      </c>
      <c r="I1" s="10" t="s">
        <v>1352</v>
      </c>
      <c r="J1" s="10" t="s">
        <v>1353</v>
      </c>
      <c r="K1" s="10" t="s">
        <v>1354</v>
      </c>
      <c r="L1" s="10" t="s">
        <v>1355</v>
      </c>
      <c r="M1" s="10" t="s">
        <v>1356</v>
      </c>
      <c r="N1" s="10" t="s">
        <v>1357</v>
      </c>
      <c r="O1" s="10" t="s">
        <v>1358</v>
      </c>
      <c r="P1" s="10" t="s">
        <v>1326</v>
      </c>
      <c r="Q1" s="10" t="s">
        <v>1327</v>
      </c>
      <c r="R1" s="10" t="s">
        <v>1328</v>
      </c>
      <c r="S1" s="10" t="s">
        <v>1329</v>
      </c>
      <c r="T1" s="10" t="s">
        <v>1330</v>
      </c>
      <c r="U1" s="10" t="s">
        <v>1331</v>
      </c>
      <c r="V1" s="10" t="s">
        <v>1332</v>
      </c>
      <c r="W1" s="10" t="s">
        <v>1333</v>
      </c>
      <c r="X1" s="10" t="s">
        <v>1334</v>
      </c>
      <c r="Y1" s="10" t="s">
        <v>1335</v>
      </c>
      <c r="Z1" s="10" t="s">
        <v>1336</v>
      </c>
      <c r="AA1" s="10" t="s">
        <v>1337</v>
      </c>
      <c r="AB1" s="10" t="s">
        <v>1338</v>
      </c>
      <c r="AC1" s="10" t="s">
        <v>1339</v>
      </c>
      <c r="AD1" s="10" t="s">
        <v>1359</v>
      </c>
      <c r="AE1" s="10" t="s">
        <v>1360</v>
      </c>
      <c r="AF1" s="10" t="s">
        <v>1361</v>
      </c>
      <c r="AG1" s="10" t="s">
        <v>1362</v>
      </c>
      <c r="AH1" s="10" t="s">
        <v>1363</v>
      </c>
      <c r="AI1" s="10" t="s">
        <v>1364</v>
      </c>
      <c r="AJ1" s="10" t="s">
        <v>1365</v>
      </c>
      <c r="AK1" s="10" t="s">
        <v>1366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042</v>
      </c>
      <c r="B2" s="200" t="str">
        <f>RIGHT(data!$C$96,4)</f>
        <v>2024</v>
      </c>
      <c r="C2" s="12" t="str">
        <f>data!C$55</f>
        <v>6010</v>
      </c>
      <c r="D2" s="12" t="s">
        <v>1160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042</v>
      </c>
      <c r="B3" s="200" t="str">
        <f>RIGHT(data!$C$96,4)</f>
        <v>2024</v>
      </c>
      <c r="C3" s="12" t="str">
        <f>data!D$55</f>
        <v>6030</v>
      </c>
      <c r="D3" s="12" t="s">
        <v>1160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042</v>
      </c>
      <c r="B4" s="200" t="str">
        <f>RIGHT(data!$C$96,4)</f>
        <v>2024</v>
      </c>
      <c r="C4" s="12" t="str">
        <f>data!E$55</f>
        <v>6070</v>
      </c>
      <c r="D4" s="12" t="s">
        <v>1160</v>
      </c>
      <c r="E4" s="198">
        <f>ROUND(N(data!E59), 0)</f>
        <v>690</v>
      </c>
      <c r="F4" s="271">
        <f>ROUND(N(data!E60), 2)</f>
        <v>16.5</v>
      </c>
      <c r="G4" s="198">
        <f>ROUND(N(data!E61), 0)</f>
        <v>2132934</v>
      </c>
      <c r="H4" s="198">
        <f>ROUND(N(data!E62), 0)</f>
        <v>616120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232614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1857901</v>
      </c>
      <c r="AF4" s="198">
        <f>ROUND(N(data!E87), 0)</f>
        <v>1857901</v>
      </c>
      <c r="AG4" s="198">
        <f>ROUND(N(data!E90), 0)</f>
        <v>16191</v>
      </c>
      <c r="AH4" s="198">
        <f>ROUND(N(data!E91), 0)</f>
        <v>3489</v>
      </c>
      <c r="AI4" s="198">
        <f>ROUND(N(data!E92), 0)</f>
        <v>18007</v>
      </c>
      <c r="AJ4" s="198">
        <f>ROUND(N(data!E93), 0)</f>
        <v>21574</v>
      </c>
      <c r="AK4" s="271">
        <f>ROUND(N(data!E94), 2)</f>
        <v>16.5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042</v>
      </c>
      <c r="B5" s="200" t="str">
        <f>RIGHT(data!$C$96,4)</f>
        <v>2024</v>
      </c>
      <c r="C5" s="12" t="str">
        <f>data!F$55</f>
        <v>6100</v>
      </c>
      <c r="D5" s="12" t="s">
        <v>1160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042</v>
      </c>
      <c r="B6" s="200" t="str">
        <f>RIGHT(data!$C$96,4)</f>
        <v>2024</v>
      </c>
      <c r="C6" s="12" t="str">
        <f>data!G$55</f>
        <v>6120</v>
      </c>
      <c r="D6" s="12" t="s">
        <v>1160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042</v>
      </c>
      <c r="B7" s="200" t="str">
        <f>RIGHT(data!$C$96,4)</f>
        <v>2024</v>
      </c>
      <c r="C7" s="12" t="str">
        <f>data!H$55</f>
        <v>6140</v>
      </c>
      <c r="D7" s="12" t="s">
        <v>1160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042</v>
      </c>
      <c r="B8" s="200" t="str">
        <f>RIGHT(data!$C$96,4)</f>
        <v>2024</v>
      </c>
      <c r="C8" s="12" t="str">
        <f>data!I$55</f>
        <v>6150</v>
      </c>
      <c r="D8" s="12" t="s">
        <v>1160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042</v>
      </c>
      <c r="B9" s="200" t="str">
        <f>RIGHT(data!$C$96,4)</f>
        <v>2024</v>
      </c>
      <c r="C9" s="12" t="str">
        <f>data!J$55</f>
        <v>6170</v>
      </c>
      <c r="D9" s="12" t="s">
        <v>1160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042</v>
      </c>
      <c r="B10" s="200" t="str">
        <f>RIGHT(data!$C$96,4)</f>
        <v>2024</v>
      </c>
      <c r="C10" s="12" t="str">
        <f>data!K$55</f>
        <v>6200</v>
      </c>
      <c r="D10" s="12" t="s">
        <v>1160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042</v>
      </c>
      <c r="B11" s="200" t="str">
        <f>RIGHT(data!$C$96,4)</f>
        <v>2024</v>
      </c>
      <c r="C11" s="12" t="str">
        <f>data!L$55</f>
        <v>6210</v>
      </c>
      <c r="D11" s="12" t="s">
        <v>1160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042</v>
      </c>
      <c r="B12" s="200" t="str">
        <f>RIGHT(data!$C$96,4)</f>
        <v>2024</v>
      </c>
      <c r="C12" s="12" t="str">
        <f>data!M$55</f>
        <v>6330</v>
      </c>
      <c r="D12" s="12" t="s">
        <v>1160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042</v>
      </c>
      <c r="B13" s="200" t="str">
        <f>RIGHT(data!$C$96,4)</f>
        <v>2024</v>
      </c>
      <c r="C13" s="12" t="str">
        <f>data!N$55</f>
        <v>6400</v>
      </c>
      <c r="D13" s="12" t="s">
        <v>1160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042</v>
      </c>
      <c r="B14" s="200" t="str">
        <f>RIGHT(data!$C$96,4)</f>
        <v>2024</v>
      </c>
      <c r="C14" s="12" t="str">
        <f>data!O$55</f>
        <v>7010</v>
      </c>
      <c r="D14" s="12" t="s">
        <v>1160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042</v>
      </c>
      <c r="B15" s="200" t="str">
        <f>RIGHT(data!$C$96,4)</f>
        <v>2024</v>
      </c>
      <c r="C15" s="12" t="str">
        <f>data!P$55</f>
        <v>7020</v>
      </c>
      <c r="D15" s="12" t="s">
        <v>1160</v>
      </c>
      <c r="E15" s="198">
        <f>ROUND(N(data!P59), 0)</f>
        <v>0</v>
      </c>
      <c r="F15" s="271">
        <f>ROUND(N(data!P60), 2)</f>
        <v>10.84</v>
      </c>
      <c r="G15" s="198">
        <f>ROUND(N(data!P61), 0)</f>
        <v>3557378</v>
      </c>
      <c r="H15" s="198">
        <f>ROUND(N(data!P62), 0)</f>
        <v>1027585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56117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12502717</v>
      </c>
      <c r="AF15" s="198">
        <f>ROUND(N(data!P87), 0)</f>
        <v>3265436</v>
      </c>
      <c r="AG15" s="198">
        <f>ROUND(N(data!P90), 0)</f>
        <v>3906</v>
      </c>
      <c r="AH15" s="198">
        <f>ROUND(N(data!P91), 0)</f>
        <v>0</v>
      </c>
      <c r="AI15" s="198">
        <f>ROUND(N(data!P92), 0)</f>
        <v>0</v>
      </c>
      <c r="AJ15" s="198">
        <f>ROUND(N(data!P93), 0)</f>
        <v>20654</v>
      </c>
      <c r="AK15" s="271">
        <f>ROUND(N(data!P94), 2)</f>
        <v>10.84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042</v>
      </c>
      <c r="B16" s="200" t="str">
        <f>RIGHT(data!$C$96,4)</f>
        <v>2024</v>
      </c>
      <c r="C16" s="12" t="str">
        <f>data!Q$55</f>
        <v>7030</v>
      </c>
      <c r="D16" s="12" t="s">
        <v>1160</v>
      </c>
      <c r="E16" s="198">
        <f>ROUND(N(data!Q59), 0)</f>
        <v>0</v>
      </c>
      <c r="F16" s="271">
        <f>ROUND(N(data!Q60), 2)</f>
        <v>1.95</v>
      </c>
      <c r="G16" s="198">
        <f>ROUND(N(data!Q61), 0)</f>
        <v>228029</v>
      </c>
      <c r="H16" s="198">
        <f>ROUND(N(data!Q62), 0)</f>
        <v>65868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20257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1312040</v>
      </c>
      <c r="AF16" s="198">
        <f>ROUND(N(data!Q87), 0)</f>
        <v>255917</v>
      </c>
      <c r="AG16" s="198">
        <f>ROUND(N(data!Q90), 0)</f>
        <v>1410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1.95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042</v>
      </c>
      <c r="B17" s="200" t="str">
        <f>RIGHT(data!$C$96,4)</f>
        <v>2024</v>
      </c>
      <c r="C17" s="12" t="str">
        <f>data!R$55</f>
        <v>7040</v>
      </c>
      <c r="D17" s="12" t="s">
        <v>1160</v>
      </c>
      <c r="E17" s="198">
        <f>ROUND(N(data!R59), 0)</f>
        <v>0</v>
      </c>
      <c r="F17" s="271">
        <f>ROUND(N(data!R60), 2)</f>
        <v>4.83</v>
      </c>
      <c r="G17" s="198">
        <f>ROUND(N(data!R61), 0)</f>
        <v>2019351</v>
      </c>
      <c r="H17" s="198">
        <f>ROUND(N(data!R62), 0)</f>
        <v>583310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7600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4449666</v>
      </c>
      <c r="AF17" s="198">
        <f>ROUND(N(data!R87), 0)</f>
        <v>1014377</v>
      </c>
      <c r="AG17" s="198">
        <f>ROUND(N(data!R90), 0)</f>
        <v>529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4.83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042</v>
      </c>
      <c r="B18" s="200" t="str">
        <f>RIGHT(data!$C$96,4)</f>
        <v>2024</v>
      </c>
      <c r="C18" s="12" t="str">
        <f>data!S$55</f>
        <v>7050</v>
      </c>
      <c r="D18" s="12" t="s">
        <v>1160</v>
      </c>
      <c r="E18" s="198">
        <f>ROUND(N(data!S59), 0)</f>
        <v>0</v>
      </c>
      <c r="F18" s="271">
        <f>ROUND(N(data!S60), 2)</f>
        <v>1.31</v>
      </c>
      <c r="G18" s="198">
        <f>ROUND(N(data!S61), 0)</f>
        <v>89311</v>
      </c>
      <c r="H18" s="198">
        <f>ROUND(N(data!S62), 0)</f>
        <v>25798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3520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5402377</v>
      </c>
      <c r="AF18" s="198">
        <f>ROUND(N(data!S87), 0)</f>
        <v>3955529</v>
      </c>
      <c r="AG18" s="198">
        <f>ROUND(N(data!S90), 0)</f>
        <v>245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042</v>
      </c>
      <c r="B19" s="200" t="str">
        <f>RIGHT(data!$C$96,4)</f>
        <v>2024</v>
      </c>
      <c r="C19" s="12" t="str">
        <f>data!T$55</f>
        <v>7060</v>
      </c>
      <c r="D19" s="12" t="s">
        <v>1160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042</v>
      </c>
      <c r="B20" s="200" t="str">
        <f>RIGHT(data!$C$96,4)</f>
        <v>2024</v>
      </c>
      <c r="C20" s="12" t="str">
        <f>data!U$55</f>
        <v>7070</v>
      </c>
      <c r="D20" s="12" t="s">
        <v>1160</v>
      </c>
      <c r="E20" s="198">
        <f>ROUND(N(data!U59), 0)</f>
        <v>0</v>
      </c>
      <c r="F20" s="271">
        <f>ROUND(N(data!U60), 2)</f>
        <v>1.72</v>
      </c>
      <c r="G20" s="198">
        <f>ROUND(N(data!U61), 0)</f>
        <v>129314</v>
      </c>
      <c r="H20" s="198">
        <f>ROUND(N(data!U62), 0)</f>
        <v>37354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0</v>
      </c>
      <c r="M20" s="198">
        <f>ROUND(N(data!U67), 0)</f>
        <v>6623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334799</v>
      </c>
      <c r="AF20" s="198">
        <f>ROUND(N(data!U87), 0)</f>
        <v>38200</v>
      </c>
      <c r="AG20" s="198">
        <f>ROUND(N(data!U90), 0)</f>
        <v>461</v>
      </c>
      <c r="AH20" s="198">
        <f>ROUND(N(data!U91), 0)</f>
        <v>0</v>
      </c>
      <c r="AI20" s="198">
        <f>ROUND(N(data!U92), 0)</f>
        <v>0</v>
      </c>
      <c r="AJ20" s="198">
        <f>ROUND(N(data!U93), 0)</f>
        <v>16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042</v>
      </c>
      <c r="B21" s="200" t="str">
        <f>RIGHT(data!$C$96,4)</f>
        <v>2024</v>
      </c>
      <c r="C21" s="12" t="str">
        <f>data!V$55</f>
        <v>7110</v>
      </c>
      <c r="D21" s="12" t="s">
        <v>1160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042</v>
      </c>
      <c r="B22" s="200" t="str">
        <f>RIGHT(data!$C$96,4)</f>
        <v>2024</v>
      </c>
      <c r="C22" s="12" t="str">
        <f>data!W$55</f>
        <v>7120</v>
      </c>
      <c r="D22" s="12" t="s">
        <v>1160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042</v>
      </c>
      <c r="B23" s="200" t="str">
        <f>RIGHT(data!$C$96,4)</f>
        <v>2024</v>
      </c>
      <c r="C23" s="12" t="str">
        <f>data!X$55</f>
        <v>7130</v>
      </c>
      <c r="D23" s="12" t="s">
        <v>1160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042</v>
      </c>
      <c r="B24" s="200" t="str">
        <f>RIGHT(data!$C$96,4)</f>
        <v>2024</v>
      </c>
      <c r="C24" s="12" t="str">
        <f>data!Y$55</f>
        <v>7140</v>
      </c>
      <c r="D24" s="12" t="s">
        <v>1160</v>
      </c>
      <c r="E24" s="198">
        <f>ROUND(N(data!Y59), 0)</f>
        <v>0</v>
      </c>
      <c r="F24" s="271">
        <f>ROUND(N(data!Y60), 2)</f>
        <v>4.84</v>
      </c>
      <c r="G24" s="198">
        <f>ROUND(N(data!Y61), 0)</f>
        <v>403904</v>
      </c>
      <c r="H24" s="198">
        <f>ROUND(N(data!Y62), 0)</f>
        <v>116672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0</v>
      </c>
      <c r="M24" s="198">
        <f>ROUND(N(data!Y67), 0)</f>
        <v>43963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3907350</v>
      </c>
      <c r="AF24" s="198">
        <f>ROUND(N(data!Y87), 0)</f>
        <v>110260</v>
      </c>
      <c r="AG24" s="198">
        <f>ROUND(N(data!Y90), 0)</f>
        <v>3060</v>
      </c>
      <c r="AH24" s="198">
        <f>ROUND(N(data!Y91), 0)</f>
        <v>0</v>
      </c>
      <c r="AI24" s="198">
        <f>ROUND(N(data!Y92), 0)</f>
        <v>0</v>
      </c>
      <c r="AJ24" s="198">
        <f>ROUND(N(data!Y93), 0)</f>
        <v>1148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042</v>
      </c>
      <c r="B25" s="200" t="str">
        <f>RIGHT(data!$C$96,4)</f>
        <v>2024</v>
      </c>
      <c r="C25" s="12" t="str">
        <f>data!Z$55</f>
        <v>7150</v>
      </c>
      <c r="D25" s="12" t="s">
        <v>1160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042</v>
      </c>
      <c r="B26" s="200" t="str">
        <f>RIGHT(data!$C$96,4)</f>
        <v>2024</v>
      </c>
      <c r="C26" s="12" t="str">
        <f>data!AA$55</f>
        <v>7160</v>
      </c>
      <c r="D26" s="12" t="s">
        <v>1160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042</v>
      </c>
      <c r="B27" s="200" t="str">
        <f>RIGHT(data!$C$96,4)</f>
        <v>2024</v>
      </c>
      <c r="C27" s="12" t="str">
        <f>data!AB$55</f>
        <v>7170</v>
      </c>
      <c r="D27" s="12" t="s">
        <v>1160</v>
      </c>
      <c r="E27" s="198">
        <f>ROUND(N(data!AB59), 0)</f>
        <v>0</v>
      </c>
      <c r="F27" s="271">
        <f>ROUND(N(data!AB60), 2)</f>
        <v>1.7</v>
      </c>
      <c r="G27" s="198">
        <f>ROUND(N(data!AB61), 0)</f>
        <v>275046</v>
      </c>
      <c r="H27" s="198">
        <f>ROUND(N(data!AB62), 0)</f>
        <v>79450</v>
      </c>
      <c r="I27" s="198">
        <f>ROUND(N(data!AB63), 0)</f>
        <v>0</v>
      </c>
      <c r="J27" s="198">
        <f>ROUND(N(data!AB64), 0)</f>
        <v>0</v>
      </c>
      <c r="K27" s="198">
        <f>ROUND(N(data!AB65), 0)</f>
        <v>0</v>
      </c>
      <c r="L27" s="198">
        <f>ROUND(N(data!AB66), 0)</f>
        <v>0</v>
      </c>
      <c r="M27" s="198">
        <f>ROUND(N(data!AB67), 0)</f>
        <v>4310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2378452</v>
      </c>
      <c r="AF27" s="198">
        <f>ROUND(N(data!AB87), 0)</f>
        <v>975748</v>
      </c>
      <c r="AG27" s="198">
        <f>ROUND(N(data!AB90), 0)</f>
        <v>300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042</v>
      </c>
      <c r="B28" s="200" t="str">
        <f>RIGHT(data!$C$96,4)</f>
        <v>2024</v>
      </c>
      <c r="C28" s="12" t="str">
        <f>data!AC$55</f>
        <v>7180</v>
      </c>
      <c r="D28" s="12" t="s">
        <v>1160</v>
      </c>
      <c r="E28" s="198">
        <f>ROUND(N(data!AC59), 0)</f>
        <v>0</v>
      </c>
      <c r="F28" s="271">
        <f>ROUND(N(data!AC60), 2)</f>
        <v>3.59</v>
      </c>
      <c r="G28" s="198">
        <f>ROUND(N(data!AC61), 0)</f>
        <v>362897</v>
      </c>
      <c r="H28" s="198">
        <f>ROUND(N(data!AC62), 0)</f>
        <v>104826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1480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249965</v>
      </c>
      <c r="AF28" s="198">
        <f>ROUND(N(data!AC87), 0)</f>
        <v>198375</v>
      </c>
      <c r="AG28" s="198">
        <f>ROUND(N(data!AC90), 0)</f>
        <v>103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042</v>
      </c>
      <c r="B29" s="200" t="str">
        <f>RIGHT(data!$C$96,4)</f>
        <v>2024</v>
      </c>
      <c r="C29" s="12" t="str">
        <f>data!AD$55</f>
        <v>7190</v>
      </c>
      <c r="D29" s="12" t="s">
        <v>1160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042</v>
      </c>
      <c r="B30" s="200" t="str">
        <f>RIGHT(data!$C$96,4)</f>
        <v>2024</v>
      </c>
      <c r="C30" s="12" t="str">
        <f>data!AE$55</f>
        <v>7200</v>
      </c>
      <c r="D30" s="12" t="s">
        <v>1160</v>
      </c>
      <c r="E30" s="198">
        <f>ROUND(N(data!AE59), 0)</f>
        <v>0</v>
      </c>
      <c r="F30" s="271">
        <f>ROUND(N(data!AE60), 2)</f>
        <v>5.85</v>
      </c>
      <c r="G30" s="198">
        <f>ROUND(N(data!AE61), 0)</f>
        <v>575325</v>
      </c>
      <c r="H30" s="198">
        <f>ROUND(N(data!AE62), 0)</f>
        <v>166188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108757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3177754</v>
      </c>
      <c r="AF30" s="198">
        <f>ROUND(N(data!AE87), 0)</f>
        <v>80446</v>
      </c>
      <c r="AG30" s="198">
        <f>ROUND(N(data!AE90), 0)</f>
        <v>7570</v>
      </c>
      <c r="AH30" s="198">
        <f>ROUND(N(data!AE91), 0)</f>
        <v>0</v>
      </c>
      <c r="AI30" s="198">
        <f>ROUND(N(data!AE92), 0)</f>
        <v>0</v>
      </c>
      <c r="AJ30" s="198">
        <f>ROUND(N(data!AE93), 0)</f>
        <v>1208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042</v>
      </c>
      <c r="B31" s="200" t="str">
        <f>RIGHT(data!$C$96,4)</f>
        <v>2024</v>
      </c>
      <c r="C31" s="12" t="str">
        <f>data!AF$55</f>
        <v>7220</v>
      </c>
      <c r="D31" s="12" t="s">
        <v>1160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042</v>
      </c>
      <c r="B32" s="200" t="str">
        <f>RIGHT(data!$C$96,4)</f>
        <v>2024</v>
      </c>
      <c r="C32" s="12" t="str">
        <f>data!AG$55</f>
        <v>7230</v>
      </c>
      <c r="D32" s="12" t="s">
        <v>1160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042</v>
      </c>
      <c r="B33" s="200" t="str">
        <f>RIGHT(data!$C$96,4)</f>
        <v>2024</v>
      </c>
      <c r="C33" s="12" t="str">
        <f>data!AH$55</f>
        <v>7240</v>
      </c>
      <c r="D33" s="12" t="s">
        <v>1160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042</v>
      </c>
      <c r="B34" s="200" t="str">
        <f>RIGHT(data!$C$96,4)</f>
        <v>2024</v>
      </c>
      <c r="C34" s="12" t="str">
        <f>data!AI$55</f>
        <v>7250</v>
      </c>
      <c r="D34" s="12" t="s">
        <v>1160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042</v>
      </c>
      <c r="B35" s="200" t="str">
        <f>RIGHT(data!$C$96,4)</f>
        <v>2024</v>
      </c>
      <c r="C35" s="12" t="str">
        <f>data!AJ$55</f>
        <v>7260</v>
      </c>
      <c r="D35" s="12" t="s">
        <v>1160</v>
      </c>
      <c r="E35" s="198">
        <f>ROUND(N(data!AJ59), 0)</f>
        <v>0</v>
      </c>
      <c r="F35" s="271">
        <f>ROUND(N(data!AJ60), 2)</f>
        <v>12.67</v>
      </c>
      <c r="G35" s="198">
        <f>ROUND(N(data!AJ61), 0)</f>
        <v>1034094</v>
      </c>
      <c r="H35" s="198">
        <f>ROUND(N(data!AJ62), 0)</f>
        <v>298709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130092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4915151</v>
      </c>
      <c r="AF35" s="198">
        <f>ROUND(N(data!AJ87), 0)</f>
        <v>2240</v>
      </c>
      <c r="AG35" s="198">
        <f>ROUND(N(data!AJ90), 0)</f>
        <v>9055</v>
      </c>
      <c r="AH35" s="198">
        <f>ROUND(N(data!AJ91), 0)</f>
        <v>0</v>
      </c>
      <c r="AI35" s="198">
        <f>ROUND(N(data!AJ92), 0)</f>
        <v>0</v>
      </c>
      <c r="AJ35" s="198">
        <f>ROUND(N(data!AJ93), 0)</f>
        <v>11816</v>
      </c>
      <c r="AK35" s="271">
        <f>ROUND(N(data!AJ94), 2)</f>
        <v>12.67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042</v>
      </c>
      <c r="B36" s="200" t="str">
        <f>RIGHT(data!$C$96,4)</f>
        <v>2024</v>
      </c>
      <c r="C36" s="12" t="str">
        <f>data!AK$55</f>
        <v>7310</v>
      </c>
      <c r="D36" s="12" t="s">
        <v>1160</v>
      </c>
      <c r="E36" s="198">
        <f>ROUND(N(data!AK59), 0)</f>
        <v>0</v>
      </c>
      <c r="F36" s="271">
        <f>ROUND(N(data!AK60), 2)</f>
        <v>8.68</v>
      </c>
      <c r="G36" s="198">
        <f>ROUND(N(data!AK61), 0)</f>
        <v>782113</v>
      </c>
      <c r="H36" s="198">
        <f>ROUND(N(data!AK62), 0)</f>
        <v>225921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73142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1158211</v>
      </c>
      <c r="AF36" s="198">
        <f>ROUND(N(data!AK87), 0)</f>
        <v>268</v>
      </c>
      <c r="AG36" s="198">
        <f>ROUND(N(data!AK90), 0)</f>
        <v>5091</v>
      </c>
      <c r="AH36" s="198">
        <f>ROUND(N(data!AK91), 0)</f>
        <v>0</v>
      </c>
      <c r="AI36" s="198">
        <f>ROUND(N(data!AK92), 0)</f>
        <v>0</v>
      </c>
      <c r="AJ36" s="198">
        <f>ROUND(N(data!AK93), 0)</f>
        <v>514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042</v>
      </c>
      <c r="B37" s="200" t="str">
        <f>RIGHT(data!$C$96,4)</f>
        <v>2024</v>
      </c>
      <c r="C37" s="12" t="str">
        <f>data!AL$55</f>
        <v>7320</v>
      </c>
      <c r="D37" s="12" t="s">
        <v>1160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042</v>
      </c>
      <c r="B38" s="200" t="str">
        <f>RIGHT(data!$C$96,4)</f>
        <v>2024</v>
      </c>
      <c r="C38" s="12" t="str">
        <f>data!AM$55</f>
        <v>7330</v>
      </c>
      <c r="D38" s="12" t="s">
        <v>1160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042</v>
      </c>
      <c r="B39" s="200" t="str">
        <f>RIGHT(data!$C$96,4)</f>
        <v>2024</v>
      </c>
      <c r="C39" s="12" t="str">
        <f>data!AN$55</f>
        <v>7340</v>
      </c>
      <c r="D39" s="12" t="s">
        <v>1160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042</v>
      </c>
      <c r="B40" s="200" t="str">
        <f>RIGHT(data!$C$96,4)</f>
        <v>2024</v>
      </c>
      <c r="C40" s="12" t="str">
        <f>data!AO$55</f>
        <v>7350</v>
      </c>
      <c r="D40" s="12" t="s">
        <v>1160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042</v>
      </c>
      <c r="B41" s="200" t="str">
        <f>RIGHT(data!$C$96,4)</f>
        <v>2024</v>
      </c>
      <c r="C41" s="12" t="str">
        <f>data!AP$55</f>
        <v>7380</v>
      </c>
      <c r="D41" s="12" t="s">
        <v>1160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042</v>
      </c>
      <c r="B42" s="200" t="str">
        <f>RIGHT(data!$C$96,4)</f>
        <v>2024</v>
      </c>
      <c r="C42" s="12" t="str">
        <f>data!AQ$55</f>
        <v>7390</v>
      </c>
      <c r="D42" s="12" t="s">
        <v>1160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042</v>
      </c>
      <c r="B43" s="200" t="str">
        <f>RIGHT(data!$C$96,4)</f>
        <v>2024</v>
      </c>
      <c r="C43" s="12" t="str">
        <f>data!AR$55</f>
        <v>7400</v>
      </c>
      <c r="D43" s="12" t="s">
        <v>1160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042</v>
      </c>
      <c r="B44" s="200" t="str">
        <f>RIGHT(data!$C$96,4)</f>
        <v>2024</v>
      </c>
      <c r="C44" s="12" t="str">
        <f>data!AS$55</f>
        <v>7410</v>
      </c>
      <c r="D44" s="12" t="s">
        <v>1160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042</v>
      </c>
      <c r="B45" s="200" t="str">
        <f>RIGHT(data!$C$96,4)</f>
        <v>2024</v>
      </c>
      <c r="C45" s="12" t="str">
        <f>data!AT$55</f>
        <v>7420</v>
      </c>
      <c r="D45" s="12" t="s">
        <v>1160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042</v>
      </c>
      <c r="B46" s="200" t="str">
        <f>RIGHT(data!$C$96,4)</f>
        <v>2024</v>
      </c>
      <c r="C46" s="12" t="str">
        <f>data!AU$55</f>
        <v>7430</v>
      </c>
      <c r="D46" s="12" t="s">
        <v>1160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042</v>
      </c>
      <c r="B47" s="200" t="str">
        <f>RIGHT(data!$C$96,4)</f>
        <v>2024</v>
      </c>
      <c r="C47" s="12" t="str">
        <f>data!AV$55</f>
        <v>7490</v>
      </c>
      <c r="D47" s="12" t="s">
        <v>1160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042</v>
      </c>
      <c r="B48" s="200" t="str">
        <f>RIGHT(data!$C$96,4)</f>
        <v>2024</v>
      </c>
      <c r="C48" s="12" t="str">
        <f>data!AW$55</f>
        <v>8200</v>
      </c>
      <c r="D48" s="12" t="s">
        <v>1160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042</v>
      </c>
      <c r="B49" s="200" t="str">
        <f>RIGHT(data!$C$96,4)</f>
        <v>2024</v>
      </c>
      <c r="C49" s="12" t="str">
        <f>data!AX$55</f>
        <v>8310</v>
      </c>
      <c r="D49" s="12" t="s">
        <v>1160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042</v>
      </c>
      <c r="B50" s="200" t="str">
        <f>RIGHT(data!$C$96,4)</f>
        <v>2024</v>
      </c>
      <c r="C50" s="12" t="str">
        <f>data!AY$55</f>
        <v>8320</v>
      </c>
      <c r="D50" s="12" t="s">
        <v>1160</v>
      </c>
      <c r="E50" s="198">
        <f>ROUND(N(data!AY59), 0)</f>
        <v>23062</v>
      </c>
      <c r="F50" s="271">
        <f>ROUND(N(data!AY60), 2)</f>
        <v>4.82</v>
      </c>
      <c r="G50" s="198">
        <f>ROUND(N(data!AY61), 0)</f>
        <v>264967</v>
      </c>
      <c r="H50" s="198">
        <f>ROUND(N(data!AY62), 0)</f>
        <v>76538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69205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4817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042</v>
      </c>
      <c r="B51" s="200" t="str">
        <f>RIGHT(data!$C$96,4)</f>
        <v>2024</v>
      </c>
      <c r="C51" s="12" t="str">
        <f>data!AZ$55</f>
        <v>8330</v>
      </c>
      <c r="D51" s="12" t="s">
        <v>1160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20674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1439</v>
      </c>
      <c r="AH51" s="198">
        <f>ROUND(N(data!AZ91), 0)</f>
        <v>19573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042</v>
      </c>
      <c r="B52" s="200" t="str">
        <f>RIGHT(data!$C$96,4)</f>
        <v>2024</v>
      </c>
      <c r="C52" s="12" t="str">
        <f>data!BA$55</f>
        <v>8350</v>
      </c>
      <c r="D52" s="12" t="s">
        <v>1160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23188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1614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042</v>
      </c>
      <c r="B53" s="200" t="str">
        <f>RIGHT(data!$C$96,4)</f>
        <v>2024</v>
      </c>
      <c r="C53" s="12" t="str">
        <f>data!BB$55</f>
        <v>8360</v>
      </c>
      <c r="D53" s="12" t="s">
        <v>1160</v>
      </c>
      <c r="E53" s="198">
        <f>ROUND(N(data!BB59), 0)</f>
        <v>0</v>
      </c>
      <c r="F53" s="271">
        <f>ROUND(N(data!BB60), 2)</f>
        <v>7.5</v>
      </c>
      <c r="G53" s="198">
        <f>ROUND(N(data!BB61), 0)</f>
        <v>706769</v>
      </c>
      <c r="H53" s="198">
        <f>ROUND(N(data!BB62), 0)</f>
        <v>204157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26363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1835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042</v>
      </c>
      <c r="B54" s="200" t="str">
        <f>RIGHT(data!$C$96,4)</f>
        <v>2024</v>
      </c>
      <c r="C54" s="12" t="str">
        <f>data!BC$55</f>
        <v>8370</v>
      </c>
      <c r="D54" s="12" t="s">
        <v>1160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042</v>
      </c>
      <c r="B55" s="200" t="str">
        <f>RIGHT(data!$C$96,4)</f>
        <v>2024</v>
      </c>
      <c r="C55" s="12" t="str">
        <f>data!BD$55</f>
        <v>8420</v>
      </c>
      <c r="D55" s="12" t="s">
        <v>1160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042</v>
      </c>
      <c r="B56" s="200" t="str">
        <f>RIGHT(data!$C$96,4)</f>
        <v>2024</v>
      </c>
      <c r="C56" s="12" t="str">
        <f>data!BE$55</f>
        <v>8430</v>
      </c>
      <c r="D56" s="12" t="s">
        <v>1160</v>
      </c>
      <c r="E56" s="198">
        <f>ROUND(N(data!BE59), 0)</f>
        <v>88741</v>
      </c>
      <c r="F56" s="271">
        <f>ROUND(N(data!BE60), 2)</f>
        <v>4.8</v>
      </c>
      <c r="G56" s="198">
        <f>ROUND(N(data!BE61), 0)</f>
        <v>472975</v>
      </c>
      <c r="H56" s="198">
        <f>ROUND(N(data!BE62), 0)</f>
        <v>136624</v>
      </c>
      <c r="I56" s="198">
        <f>ROUND(N(data!BE63), 0)</f>
        <v>0</v>
      </c>
      <c r="J56" s="198">
        <f>ROUND(N(data!BE64), 0)</f>
        <v>0</v>
      </c>
      <c r="K56" s="198">
        <f>ROUND(N(data!BE65), 0)</f>
        <v>0</v>
      </c>
      <c r="L56" s="198">
        <f>ROUND(N(data!BE66), 0)</f>
        <v>0</v>
      </c>
      <c r="M56" s="198">
        <f>ROUND(N(data!BE67), 0)</f>
        <v>120567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8392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042</v>
      </c>
      <c r="B57" s="200" t="str">
        <f>RIGHT(data!$C$96,4)</f>
        <v>2024</v>
      </c>
      <c r="C57" s="12" t="str">
        <f>data!BF$55</f>
        <v>8460</v>
      </c>
      <c r="D57" s="12" t="s">
        <v>1160</v>
      </c>
      <c r="E57" s="198">
        <f>ROUND(N(data!BF59), 0)</f>
        <v>0</v>
      </c>
      <c r="F57" s="271">
        <f>ROUND(N(data!BF60), 2)</f>
        <v>8.66</v>
      </c>
      <c r="G57" s="198">
        <f>ROUND(N(data!BF61), 0)</f>
        <v>429136</v>
      </c>
      <c r="H57" s="198">
        <f>ROUND(N(data!BF62), 0)</f>
        <v>123960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10373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722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042</v>
      </c>
      <c r="B58" s="200" t="str">
        <f>RIGHT(data!$C$96,4)</f>
        <v>2024</v>
      </c>
      <c r="C58" s="12" t="str">
        <f>data!BG$55</f>
        <v>8470</v>
      </c>
      <c r="D58" s="12" t="s">
        <v>1160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042</v>
      </c>
      <c r="B59" s="200" t="str">
        <f>RIGHT(data!$C$96,4)</f>
        <v>2024</v>
      </c>
      <c r="C59" s="12" t="str">
        <f>data!BH$55</f>
        <v>8480</v>
      </c>
      <c r="D59" s="12" t="s">
        <v>1160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042</v>
      </c>
      <c r="B60" s="200" t="str">
        <f>RIGHT(data!$C$96,4)</f>
        <v>2024</v>
      </c>
      <c r="C60" s="12" t="str">
        <f>data!BI$55</f>
        <v>8490</v>
      </c>
      <c r="D60" s="12" t="s">
        <v>1160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042</v>
      </c>
      <c r="B61" s="200" t="str">
        <f>RIGHT(data!$C$96,4)</f>
        <v>2024</v>
      </c>
      <c r="C61" s="12" t="str">
        <f>data!BJ$55</f>
        <v>8510</v>
      </c>
      <c r="D61" s="12" t="s">
        <v>1160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042</v>
      </c>
      <c r="B62" s="200" t="str">
        <f>RIGHT(data!$C$96,4)</f>
        <v>2024</v>
      </c>
      <c r="C62" s="12" t="str">
        <f>data!BK$55</f>
        <v>8530</v>
      </c>
      <c r="D62" s="12" t="s">
        <v>1160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042</v>
      </c>
      <c r="B63" s="200" t="str">
        <f>RIGHT(data!$C$96,4)</f>
        <v>2024</v>
      </c>
      <c r="C63" s="12" t="str">
        <f>data!BL$55</f>
        <v>8560</v>
      </c>
      <c r="D63" s="12" t="s">
        <v>1160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042</v>
      </c>
      <c r="B64" s="200" t="str">
        <f>RIGHT(data!$C$96,4)</f>
        <v>2024</v>
      </c>
      <c r="C64" s="12" t="str">
        <f>data!BM$55</f>
        <v>8590</v>
      </c>
      <c r="D64" s="12" t="s">
        <v>1160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042</v>
      </c>
      <c r="B65" s="200" t="str">
        <f>RIGHT(data!$C$96,4)</f>
        <v>2024</v>
      </c>
      <c r="C65" s="12" t="str">
        <f>data!BN$55</f>
        <v>8610</v>
      </c>
      <c r="D65" s="12" t="s">
        <v>1160</v>
      </c>
      <c r="E65" s="198">
        <f>ROUND(N(data!BN59), 0)</f>
        <v>0</v>
      </c>
      <c r="F65" s="271">
        <f>ROUND(N(data!BN60), 2)</f>
        <v>26.92</v>
      </c>
      <c r="G65" s="198">
        <f>ROUND(N(data!BN61), 0)</f>
        <v>2137755</v>
      </c>
      <c r="H65" s="198">
        <f>ROUND(N(data!BN62), 0)</f>
        <v>617512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168523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11730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042</v>
      </c>
      <c r="B66" s="200" t="str">
        <f>RIGHT(data!$C$96,4)</f>
        <v>2024</v>
      </c>
      <c r="C66" s="12" t="str">
        <f>data!BO$55</f>
        <v>8620</v>
      </c>
      <c r="D66" s="12" t="s">
        <v>1160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042</v>
      </c>
      <c r="B67" s="200" t="str">
        <f>RIGHT(data!$C$96,4)</f>
        <v>2024</v>
      </c>
      <c r="C67" s="12" t="str">
        <f>data!BP$55</f>
        <v>8630</v>
      </c>
      <c r="D67" s="12" t="s">
        <v>1160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042</v>
      </c>
      <c r="B68" s="200" t="str">
        <f>RIGHT(data!$C$96,4)</f>
        <v>2024</v>
      </c>
      <c r="C68" s="12" t="str">
        <f>data!BQ$55</f>
        <v>8640</v>
      </c>
      <c r="D68" s="12" t="s">
        <v>1160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042</v>
      </c>
      <c r="B69" s="200" t="str">
        <f>RIGHT(data!$C$96,4)</f>
        <v>2024</v>
      </c>
      <c r="C69" s="12" t="str">
        <f>data!BR$55</f>
        <v>8650</v>
      </c>
      <c r="D69" s="12" t="s">
        <v>1160</v>
      </c>
      <c r="E69" s="198">
        <f>ROUND(N(data!BR59), 0)</f>
        <v>0</v>
      </c>
      <c r="F69" s="271">
        <f>ROUND(N(data!BR60), 2)</f>
        <v>2.69</v>
      </c>
      <c r="G69" s="198">
        <f>ROUND(N(data!BR61), 0)</f>
        <v>188481</v>
      </c>
      <c r="H69" s="198">
        <f>ROUND(N(data!BR62), 0)</f>
        <v>54445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5775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402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042</v>
      </c>
      <c r="B70" s="200" t="str">
        <f>RIGHT(data!$C$96,4)</f>
        <v>2024</v>
      </c>
      <c r="C70" s="12" t="str">
        <f>data!BS$55</f>
        <v>8660</v>
      </c>
      <c r="D70" s="12" t="s">
        <v>1160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042</v>
      </c>
      <c r="B71" s="200" t="str">
        <f>RIGHT(data!$C$96,4)</f>
        <v>2024</v>
      </c>
      <c r="C71" s="12" t="str">
        <f>data!BT$55</f>
        <v>8670</v>
      </c>
      <c r="D71" s="12" t="s">
        <v>1160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042</v>
      </c>
      <c r="B72" s="200" t="str">
        <f>RIGHT(data!$C$96,4)</f>
        <v>2024</v>
      </c>
      <c r="C72" s="12" t="str">
        <f>data!BU$55</f>
        <v>8680</v>
      </c>
      <c r="D72" s="12" t="s">
        <v>1160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042</v>
      </c>
      <c r="B73" s="200" t="str">
        <f>RIGHT(data!$C$96,4)</f>
        <v>2024</v>
      </c>
      <c r="C73" s="12" t="str">
        <f>data!BV$55</f>
        <v>8690</v>
      </c>
      <c r="D73" s="12" t="s">
        <v>1160</v>
      </c>
      <c r="E73" s="198">
        <f>ROUND(N(data!BV59), 0)</f>
        <v>0</v>
      </c>
      <c r="F73" s="271">
        <f>ROUND(N(data!BV60), 2)</f>
        <v>2.42</v>
      </c>
      <c r="G73" s="198">
        <f>ROUND(N(data!BV61), 0)</f>
        <v>152045</v>
      </c>
      <c r="H73" s="198">
        <f>ROUND(N(data!BV62), 0)</f>
        <v>43920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15243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1061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042</v>
      </c>
      <c r="B74" s="200" t="str">
        <f>RIGHT(data!$C$96,4)</f>
        <v>2024</v>
      </c>
      <c r="C74" s="12" t="str">
        <f>data!BW$55</f>
        <v>8700</v>
      </c>
      <c r="D74" s="12" t="s">
        <v>1160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042</v>
      </c>
      <c r="B75" s="200" t="str">
        <f>RIGHT(data!$C$96,4)</f>
        <v>2024</v>
      </c>
      <c r="C75" s="12" t="str">
        <f>data!BX$55</f>
        <v>8710</v>
      </c>
      <c r="D75" s="12" t="s">
        <v>1160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042</v>
      </c>
      <c r="B76" s="200" t="str">
        <f>RIGHT(data!$C$96,4)</f>
        <v>2024</v>
      </c>
      <c r="C76" s="12" t="str">
        <f>data!BY$55</f>
        <v>8720</v>
      </c>
      <c r="D76" s="12" t="s">
        <v>1160</v>
      </c>
      <c r="E76" s="198">
        <f>ROUND(N(data!BY59), 0)</f>
        <v>0</v>
      </c>
      <c r="F76" s="271">
        <f>ROUND(N(data!BY60), 2)</f>
        <v>4.8899999999999997</v>
      </c>
      <c r="G76" s="198">
        <f>ROUND(N(data!BY61), 0)</f>
        <v>727801</v>
      </c>
      <c r="H76" s="198">
        <f>ROUND(N(data!BY62), 0)</f>
        <v>210233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16407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1142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042</v>
      </c>
      <c r="B77" s="200" t="str">
        <f>RIGHT(data!$C$96,4)</f>
        <v>2024</v>
      </c>
      <c r="C77" s="12" t="str">
        <f>data!BZ$55</f>
        <v>8730</v>
      </c>
      <c r="D77" s="12" t="s">
        <v>1160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042</v>
      </c>
      <c r="B78" s="200" t="str">
        <f>RIGHT(data!$C$96,4)</f>
        <v>2024</v>
      </c>
      <c r="C78" s="12" t="str">
        <f>data!CA$55</f>
        <v>8740</v>
      </c>
      <c r="D78" s="12" t="s">
        <v>1160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042</v>
      </c>
      <c r="B79" s="200" t="str">
        <f>RIGHT(data!$C$96,4)</f>
        <v>2024</v>
      </c>
      <c r="C79" s="12" t="str">
        <f>data!CB$55</f>
        <v>8770</v>
      </c>
      <c r="D79" s="12" t="s">
        <v>1160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042</v>
      </c>
      <c r="B80" s="200" t="str">
        <f>RIGHT(data!$C$96,4)</f>
        <v>2024</v>
      </c>
      <c r="C80" s="12" t="str">
        <f>data!CC$55</f>
        <v>8790</v>
      </c>
      <c r="D80" s="12" t="s">
        <v>1160</v>
      </c>
      <c r="E80" s="198">
        <f>ROUND(N(data!CC59), 0)</f>
        <v>0</v>
      </c>
      <c r="F80" s="271">
        <f>ROUND(N(data!CC60), 2)</f>
        <v>11.06</v>
      </c>
      <c r="G80" s="198">
        <f>ROUND(N(data!CC61), 0)</f>
        <v>1285824</v>
      </c>
      <c r="H80" s="198">
        <f>ROUND(N(data!CC62), 0)</f>
        <v>371423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110136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7666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3"/>
  <sheetViews>
    <sheetView topLeftCell="A7" workbookViewId="0">
      <selection activeCell="N25" sqref="N25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Shriners Hospitals for Children - Spokane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H-042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911 W 5th Avenue Spokane Washington 99204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911 W 5th Avenue Spokane Washington 99204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Spokane, 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 t="s">
        <v>1395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343">
        <v>45798</v>
      </c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 t="s">
        <v>1396</v>
      </c>
      <c r="D41" s="106"/>
      <c r="E41" s="106"/>
      <c r="F41" s="107"/>
      <c r="G41" s="106"/>
      <c r="H41" s="106"/>
      <c r="I41" s="106"/>
      <c r="J41" s="108"/>
    </row>
    <row r="42" spans="2:10" ht="15.75" thickBot="1" x14ac:dyDescent="0.3">
      <c r="B42" s="116" t="s">
        <v>714</v>
      </c>
      <c r="C42" s="344">
        <v>45798</v>
      </c>
      <c r="D42" s="117"/>
      <c r="E42" s="117"/>
      <c r="F42" s="118"/>
      <c r="G42" s="117"/>
      <c r="H42" s="117"/>
      <c r="I42" s="117"/>
      <c r="J42" s="119"/>
    </row>
    <row r="43" spans="2:10" ht="15.75" thickTop="1" x14ac:dyDescent="0.25"/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61" zoomScale="85" zoomScaleNormal="85" workbookViewId="0">
      <selection activeCell="I31" sqref="I31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042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358</v>
      </c>
      <c r="C14" s="228" t="s">
        <v>358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2940323</v>
      </c>
      <c r="C17" s="228">
        <f>data!E85</f>
        <v>2981668</v>
      </c>
      <c r="D17" s="228">
        <f>ROUND(N('Prior Year'!E59), 0)</f>
        <v>1020</v>
      </c>
      <c r="E17" s="1">
        <f>data!E59</f>
        <v>690</v>
      </c>
      <c r="F17" s="205">
        <f t="shared" si="0"/>
        <v>2882.6696078431373</v>
      </c>
      <c r="G17" s="205">
        <f t="shared" si="1"/>
        <v>4321.2579710144928</v>
      </c>
      <c r="H17" s="6">
        <f t="shared" si="2"/>
        <v>0.49904725788111803</v>
      </c>
      <c r="I17" s="228" t="s">
        <v>1367</v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3466551</v>
      </c>
      <c r="C28" s="228">
        <f>data!P85</f>
        <v>4641080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310580</v>
      </c>
      <c r="C29" s="228">
        <f>data!Q85</f>
        <v>314154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2793770</v>
      </c>
      <c r="C30" s="228">
        <f>data!R85</f>
        <v>2610261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171965</v>
      </c>
      <c r="C31" s="228">
        <f>data!S85</f>
        <v>118629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156532</v>
      </c>
      <c r="C33" s="228">
        <f>data!U85</f>
        <v>173291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589072</v>
      </c>
      <c r="C37" s="228">
        <f>data!Y85</f>
        <v>564539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386451</v>
      </c>
      <c r="C40" s="228">
        <f>data!AB85</f>
        <v>358806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507359</v>
      </c>
      <c r="C41" s="228">
        <f>data!AC85</f>
        <v>469203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984291</v>
      </c>
      <c r="C43" s="228">
        <f>data!AE85</f>
        <v>850270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1361993</v>
      </c>
      <c r="C48" s="228">
        <f>data!AJ85</f>
        <v>1462895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1003742</v>
      </c>
      <c r="C49" s="228">
        <f>data!AK85</f>
        <v>1081176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0</v>
      </c>
      <c r="C60" s="228">
        <f>data!AV85</f>
        <v>0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0</v>
      </c>
      <c r="C62" s="228">
        <f>data!AX85</f>
        <v>0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386561</v>
      </c>
      <c r="C63" s="228">
        <f>data!AY85</f>
        <v>410710</v>
      </c>
      <c r="D63" s="228">
        <f>ROUND(N('Prior Year'!AY59), 0)</f>
        <v>21846</v>
      </c>
      <c r="E63" s="1">
        <f>data!AY59</f>
        <v>23062</v>
      </c>
      <c r="F63" s="205">
        <f>IF(B63=0,"",IF(D63=0,"",B63/D63))</f>
        <v>17.694818273368121</v>
      </c>
      <c r="G63" s="205">
        <f t="shared" si="4"/>
        <v>17.808949787529269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19846</v>
      </c>
      <c r="C64" s="228">
        <f>data!AZ85</f>
        <v>20674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22259</v>
      </c>
      <c r="C65" s="228">
        <f>data!BA85</f>
        <v>23188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867213</v>
      </c>
      <c r="C66" s="228">
        <f>data!BB85</f>
        <v>937289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0</v>
      </c>
      <c r="C68" s="228">
        <f>data!BD85</f>
        <v>0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706670</v>
      </c>
      <c r="C69" s="228">
        <f>data!BE85</f>
        <v>730166</v>
      </c>
      <c r="D69" s="228">
        <f>ROUND(N('Prior Year'!BE59), 0)</f>
        <v>88742</v>
      </c>
      <c r="E69" s="1">
        <f>data!BE59</f>
        <v>88741</v>
      </c>
      <c r="F69" s="205">
        <f>IF(B69=0,"",IF(D69=0,"",B69/D69))</f>
        <v>7.9631966825178608</v>
      </c>
      <c r="G69" s="205">
        <f t="shared" si="4"/>
        <v>8.228056929716816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569443</v>
      </c>
      <c r="C70" s="228">
        <f>data!BF85</f>
        <v>563469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0</v>
      </c>
      <c r="C74" s="228">
        <f>data!BJ85</f>
        <v>0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0</v>
      </c>
      <c r="C76" s="228">
        <f>data!BL85</f>
        <v>0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3936122</v>
      </c>
      <c r="C78" s="228">
        <f>data!BN85</f>
        <v>2923790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0</v>
      </c>
      <c r="C79" s="228">
        <f>data!BO85</f>
        <v>0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0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248294</v>
      </c>
      <c r="C82" s="228">
        <f>data!BR85</f>
        <v>248701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0</v>
      </c>
      <c r="C83" s="228">
        <f>data!BS85</f>
        <v>0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0</v>
      </c>
      <c r="C84" s="228">
        <f>data!BT85</f>
        <v>0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238919</v>
      </c>
      <c r="C86" s="228">
        <f>data!BV85</f>
        <v>211208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0</v>
      </c>
      <c r="C87" s="228">
        <f>data!BW85</f>
        <v>0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946202</v>
      </c>
      <c r="C89" s="228">
        <f>data!BY85</f>
        <v>954441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0</v>
      </c>
      <c r="C90" s="228">
        <f>data!BZ85</f>
        <v>0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0</v>
      </c>
      <c r="C91" s="228">
        <f>data!CA85</f>
        <v>0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1428565</v>
      </c>
      <c r="C93" s="228">
        <f>data!CC85</f>
        <v>1767383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I49"/>
  <sheetViews>
    <sheetView workbookViewId="0">
      <selection activeCell="H45" sqref="H45"/>
    </sheetView>
  </sheetViews>
  <sheetFormatPr defaultRowHeight="15" x14ac:dyDescent="0.2"/>
  <cols>
    <col min="9" max="9" width="11.5546875" customWidth="1"/>
  </cols>
  <sheetData>
    <row r="1" spans="1:9" ht="15.75" x14ac:dyDescent="0.25">
      <c r="A1" s="268" t="s">
        <v>812</v>
      </c>
      <c r="B1" s="267"/>
      <c r="C1" s="267"/>
      <c r="D1" s="267"/>
    </row>
    <row r="2" spans="1:9" ht="15.75" x14ac:dyDescent="0.25">
      <c r="A2" s="267"/>
      <c r="B2" s="267"/>
      <c r="C2" s="267"/>
      <c r="D2" s="267"/>
    </row>
    <row r="3" spans="1:9" ht="15.75" x14ac:dyDescent="0.25">
      <c r="A3" s="270" t="s">
        <v>813</v>
      </c>
      <c r="B3" s="267"/>
      <c r="C3" s="267"/>
      <c r="D3" s="267"/>
    </row>
    <row r="4" spans="1:9" ht="15.75" x14ac:dyDescent="0.25">
      <c r="A4" s="267" t="s">
        <v>814</v>
      </c>
      <c r="B4" s="267"/>
      <c r="C4" s="267"/>
      <c r="D4" s="267"/>
    </row>
    <row r="5" spans="1:9" ht="15.75" x14ac:dyDescent="0.25">
      <c r="A5" s="1" t="s">
        <v>815</v>
      </c>
      <c r="B5" s="267"/>
      <c r="C5" s="267"/>
      <c r="D5" s="267"/>
    </row>
    <row r="6" spans="1:9" ht="15.75" x14ac:dyDescent="0.25">
      <c r="A6" s="267"/>
      <c r="B6" s="267"/>
      <c r="C6" s="267"/>
      <c r="D6" s="267"/>
    </row>
    <row r="7" spans="1:9" ht="15.75" x14ac:dyDescent="0.25">
      <c r="A7" s="267" t="s">
        <v>816</v>
      </c>
      <c r="B7" s="267"/>
      <c r="C7" s="267"/>
      <c r="D7" s="267"/>
    </row>
    <row r="8" spans="1:9" ht="15.75" x14ac:dyDescent="0.25">
      <c r="A8" s="309" t="s">
        <v>817</v>
      </c>
      <c r="B8" s="267"/>
      <c r="C8" s="267"/>
      <c r="D8" s="267"/>
    </row>
    <row r="9" spans="1:9" ht="15.75" x14ac:dyDescent="0.25">
      <c r="A9" s="267"/>
      <c r="B9" s="267"/>
      <c r="C9" s="267"/>
      <c r="D9" s="267"/>
    </row>
    <row r="10" spans="1:9" ht="15.75" x14ac:dyDescent="0.25">
      <c r="A10" s="267"/>
      <c r="B10" s="267"/>
      <c r="C10" s="267"/>
      <c r="D10" s="267"/>
    </row>
    <row r="11" spans="1:9" ht="15.75" x14ac:dyDescent="0.25">
      <c r="A11" s="269" t="s">
        <v>818</v>
      </c>
      <c r="B11" s="267"/>
      <c r="C11" s="267"/>
      <c r="D11" s="267">
        <f>N(data!C380)</f>
        <v>3460956</v>
      </c>
    </row>
    <row r="12" spans="1:9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9" ht="15.75" x14ac:dyDescent="0.25">
      <c r="A13" s="267"/>
      <c r="B13" s="267"/>
      <c r="C13" s="267"/>
      <c r="D13" s="267"/>
    </row>
    <row r="14" spans="1:9" ht="15.75" x14ac:dyDescent="0.25">
      <c r="A14" s="269" t="s">
        <v>820</v>
      </c>
      <c r="B14" s="267"/>
      <c r="C14" s="267"/>
      <c r="I14" s="269" t="s">
        <v>821</v>
      </c>
    </row>
    <row r="15" spans="1:9" ht="15.75" x14ac:dyDescent="0.25">
      <c r="A15" s="9" t="s">
        <v>1368</v>
      </c>
      <c r="B15" s="267"/>
      <c r="C15" s="267"/>
      <c r="D15" s="267"/>
      <c r="I15" s="267">
        <v>3919.32</v>
      </c>
    </row>
    <row r="16" spans="1:9" ht="15.75" x14ac:dyDescent="0.25">
      <c r="A16" s="9" t="s">
        <v>1369</v>
      </c>
      <c r="B16" s="267"/>
      <c r="C16" s="267"/>
      <c r="D16" s="267"/>
      <c r="I16" s="267">
        <v>2545.08</v>
      </c>
    </row>
    <row r="17" spans="1:9" ht="15.75" x14ac:dyDescent="0.25">
      <c r="A17" s="9" t="s">
        <v>1370</v>
      </c>
      <c r="B17" s="267"/>
      <c r="C17" s="267"/>
      <c r="D17" s="267"/>
      <c r="I17" s="267">
        <v>-167560.98000000001</v>
      </c>
    </row>
    <row r="18" spans="1:9" ht="15.75" x14ac:dyDescent="0.25">
      <c r="A18" s="9" t="s">
        <v>1371</v>
      </c>
      <c r="B18" s="267"/>
      <c r="C18" s="267"/>
      <c r="D18" s="267"/>
      <c r="I18" s="267">
        <v>-4650</v>
      </c>
    </row>
    <row r="19" spans="1:9" ht="15.75" x14ac:dyDescent="0.25">
      <c r="A19" s="9" t="s">
        <v>1372</v>
      </c>
      <c r="B19" s="267"/>
      <c r="C19" s="267"/>
      <c r="D19" s="267"/>
      <c r="I19" s="267">
        <v>-829</v>
      </c>
    </row>
    <row r="20" spans="1:9" ht="15.75" x14ac:dyDescent="0.25">
      <c r="A20" s="9" t="s">
        <v>1373</v>
      </c>
      <c r="B20" s="267"/>
      <c r="C20" s="267"/>
      <c r="D20" s="267"/>
      <c r="I20" s="267">
        <v>-54.6</v>
      </c>
    </row>
    <row r="21" spans="1:9" ht="15.75" x14ac:dyDescent="0.25">
      <c r="A21" s="9" t="s">
        <v>1374</v>
      </c>
      <c r="B21" s="267"/>
      <c r="C21" s="267"/>
      <c r="D21" s="267"/>
      <c r="I21" s="267">
        <v>-13627.5</v>
      </c>
    </row>
    <row r="22" spans="1:9" ht="15.75" x14ac:dyDescent="0.25">
      <c r="A22" s="9" t="s">
        <v>1375</v>
      </c>
      <c r="B22" s="267"/>
      <c r="C22" s="267"/>
      <c r="D22" s="267"/>
      <c r="I22" s="267">
        <v>-1997</v>
      </c>
    </row>
    <row r="23" spans="1:9" ht="15.75" x14ac:dyDescent="0.25">
      <c r="A23" s="9" t="s">
        <v>1376</v>
      </c>
      <c r="B23" s="267"/>
      <c r="C23" s="267"/>
      <c r="D23" s="267"/>
      <c r="I23" s="267">
        <v>-400</v>
      </c>
    </row>
    <row r="24" spans="1:9" ht="15.75" x14ac:dyDescent="0.25">
      <c r="A24" s="9" t="s">
        <v>1377</v>
      </c>
      <c r="B24" s="267"/>
      <c r="C24" s="267"/>
      <c r="D24" s="267"/>
      <c r="I24" s="267">
        <v>-3390845.54</v>
      </c>
    </row>
    <row r="25" spans="1:9" ht="15.75" x14ac:dyDescent="0.25">
      <c r="A25" s="9" t="s">
        <v>1378</v>
      </c>
      <c r="B25" s="267"/>
      <c r="C25" s="267"/>
      <c r="D25" s="267"/>
      <c r="I25" s="267">
        <v>112544</v>
      </c>
    </row>
    <row r="26" spans="1:9" ht="15.75" x14ac:dyDescent="0.25">
      <c r="A26" s="267"/>
      <c r="B26" s="267"/>
      <c r="C26" s="267"/>
      <c r="D26" s="267"/>
    </row>
    <row r="27" spans="1:9" ht="15.75" x14ac:dyDescent="0.25">
      <c r="A27" s="267"/>
      <c r="B27" s="267"/>
      <c r="C27" s="267"/>
      <c r="D27" s="267"/>
    </row>
    <row r="28" spans="1:9" ht="15.75" x14ac:dyDescent="0.25">
      <c r="A28" s="267"/>
      <c r="B28" s="267"/>
      <c r="C28" s="267"/>
      <c r="D28" s="267"/>
    </row>
    <row r="29" spans="1:9" ht="15.75" x14ac:dyDescent="0.25">
      <c r="A29" s="267"/>
      <c r="B29" s="267"/>
      <c r="C29" s="267"/>
      <c r="D29" s="267"/>
    </row>
    <row r="30" spans="1:9" ht="15.75" x14ac:dyDescent="0.25">
      <c r="A30" s="269" t="s">
        <v>822</v>
      </c>
      <c r="B30" s="267"/>
      <c r="C30" s="267"/>
      <c r="D30" s="267">
        <f>N(data!C414)</f>
        <v>539355</v>
      </c>
    </row>
    <row r="31" spans="1:9" ht="15.75" x14ac:dyDescent="0.25">
      <c r="A31" s="269" t="s">
        <v>819</v>
      </c>
      <c r="B31" s="267"/>
      <c r="C31" s="267"/>
      <c r="D31" s="267" t="str">
        <f>IF(OR(N(data!C414)&gt;1000000,N(data!C414)/(N(data!D416))&gt;0.01),"Yes","No")</f>
        <v>Yes</v>
      </c>
    </row>
    <row r="32" spans="1:9" ht="15.75" x14ac:dyDescent="0.25">
      <c r="A32" s="267"/>
      <c r="B32" s="267"/>
      <c r="C32" s="267"/>
      <c r="D32" s="267"/>
    </row>
    <row r="33" spans="1:5" ht="15.75" x14ac:dyDescent="0.25">
      <c r="A33" s="269" t="s">
        <v>820</v>
      </c>
      <c r="B33" s="267"/>
      <c r="C33" s="267"/>
      <c r="E33" s="269" t="s">
        <v>821</v>
      </c>
    </row>
    <row r="34" spans="1:5" ht="15.75" x14ac:dyDescent="0.25">
      <c r="A34" s="11" t="s">
        <v>1379</v>
      </c>
      <c r="B34" s="267"/>
      <c r="C34" s="267"/>
      <c r="D34" s="267"/>
      <c r="E34" s="1">
        <v>79197.45</v>
      </c>
    </row>
    <row r="35" spans="1:5" ht="15.75" x14ac:dyDescent="0.25">
      <c r="A35" s="11" t="s">
        <v>1380</v>
      </c>
      <c r="B35" s="267"/>
      <c r="C35" s="267"/>
      <c r="D35" s="267"/>
      <c r="E35" s="1">
        <v>6664.3</v>
      </c>
    </row>
    <row r="36" spans="1:5" ht="15.75" x14ac:dyDescent="0.25">
      <c r="A36" s="11" t="s">
        <v>1381</v>
      </c>
      <c r="B36" s="267"/>
      <c r="C36" s="267"/>
      <c r="D36" s="267"/>
      <c r="E36" s="1">
        <v>28025.67</v>
      </c>
    </row>
    <row r="37" spans="1:5" ht="15.75" x14ac:dyDescent="0.25">
      <c r="A37" s="11" t="s">
        <v>1382</v>
      </c>
      <c r="B37" s="267"/>
      <c r="C37" s="267"/>
      <c r="D37" s="267"/>
      <c r="E37" s="1">
        <v>85648.47</v>
      </c>
    </row>
    <row r="38" spans="1:5" ht="15.75" x14ac:dyDescent="0.25">
      <c r="A38" s="11" t="s">
        <v>1383</v>
      </c>
      <c r="B38" s="267"/>
      <c r="C38" s="267"/>
      <c r="D38" s="267"/>
      <c r="E38" s="1">
        <v>1239.6300000000001</v>
      </c>
    </row>
    <row r="39" spans="1:5" ht="15.75" x14ac:dyDescent="0.25">
      <c r="A39" s="11" t="s">
        <v>1384</v>
      </c>
      <c r="B39" s="267"/>
      <c r="C39" s="267"/>
      <c r="D39" s="267"/>
      <c r="E39" s="1">
        <v>151373.03</v>
      </c>
    </row>
    <row r="40" spans="1:5" ht="15.75" x14ac:dyDescent="0.25">
      <c r="A40" s="11" t="s">
        <v>1385</v>
      </c>
      <c r="B40" s="267"/>
      <c r="C40" s="267"/>
      <c r="D40" s="267"/>
      <c r="E40" s="1">
        <v>22914.370000000003</v>
      </c>
    </row>
    <row r="41" spans="1:5" ht="15.75" x14ac:dyDescent="0.25">
      <c r="A41" s="11" t="s">
        <v>1386</v>
      </c>
      <c r="B41" s="267"/>
      <c r="C41" s="267"/>
      <c r="D41" s="267"/>
      <c r="E41" s="1">
        <v>47155.82</v>
      </c>
    </row>
    <row r="42" spans="1:5" ht="15.75" x14ac:dyDescent="0.25">
      <c r="A42" s="11" t="s">
        <v>1387</v>
      </c>
      <c r="E42" s="1">
        <v>45439.98</v>
      </c>
    </row>
    <row r="43" spans="1:5" ht="15.75" x14ac:dyDescent="0.25">
      <c r="A43" s="11" t="s">
        <v>1388</v>
      </c>
      <c r="E43" s="1">
        <v>8962.08</v>
      </c>
    </row>
    <row r="44" spans="1:5" ht="15.75" x14ac:dyDescent="0.25">
      <c r="A44" s="11" t="s">
        <v>1389</v>
      </c>
      <c r="E44" s="1">
        <v>12127.21</v>
      </c>
    </row>
    <row r="45" spans="1:5" ht="15.75" x14ac:dyDescent="0.25">
      <c r="A45" s="11" t="s">
        <v>1390</v>
      </c>
      <c r="E45" s="1">
        <v>6250</v>
      </c>
    </row>
    <row r="46" spans="1:5" ht="15.75" x14ac:dyDescent="0.25">
      <c r="A46" s="11" t="s">
        <v>1391</v>
      </c>
      <c r="E46" s="1">
        <v>7412.29</v>
      </c>
    </row>
    <row r="47" spans="1:5" ht="15.75" x14ac:dyDescent="0.25">
      <c r="A47" s="11" t="s">
        <v>1392</v>
      </c>
      <c r="E47" s="1">
        <v>16418.37</v>
      </c>
    </row>
    <row r="48" spans="1:5" ht="15.75" x14ac:dyDescent="0.25">
      <c r="A48" s="11" t="s">
        <v>1393</v>
      </c>
      <c r="E48" s="1">
        <v>4034.2</v>
      </c>
    </row>
    <row r="49" spans="1:5" ht="15.75" x14ac:dyDescent="0.25">
      <c r="A49" s="11" t="s">
        <v>1394</v>
      </c>
      <c r="E49" s="1">
        <v>16492.41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823</v>
      </c>
    </row>
    <row r="2" spans="1:7" ht="20.100000000000001" customHeight="1" x14ac:dyDescent="0.25">
      <c r="A2" s="62" t="s">
        <v>824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H-42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Shriners Hospitals for Children - Spokane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311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825</v>
      </c>
      <c r="C7" s="67"/>
      <c r="D7" s="64" t="str">
        <f>"  "&amp;data!C104</f>
        <v xml:space="preserve">  John McCabe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826</v>
      </c>
      <c r="C8" s="67"/>
      <c r="D8" s="64" t="str">
        <f>"  "&amp;data!C105</f>
        <v xml:space="preserve">  Sharon L Russell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827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828</v>
      </c>
      <c r="C10" s="67"/>
      <c r="D10" s="64" t="str">
        <f>"  "&amp;data!C107</f>
        <v xml:space="preserve">  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829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830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320</v>
      </c>
      <c r="B15" s="74"/>
      <c r="C15" s="75" t="s">
        <v>322</v>
      </c>
      <c r="D15" s="74"/>
      <c r="E15" s="75" t="s">
        <v>324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831</v>
      </c>
      <c r="E16" s="229" t="str">
        <f>IF(data!C120&gt;0," X","")</f>
        <v/>
      </c>
      <c r="F16" s="81" t="s">
        <v>325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311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326</v>
      </c>
      <c r="G17" s="67"/>
    </row>
    <row r="18" spans="1:7" ht="20.100000000000001" customHeight="1" x14ac:dyDescent="0.25">
      <c r="A18" s="63"/>
      <c r="B18" s="67" t="s">
        <v>832</v>
      </c>
      <c r="C18" s="67"/>
      <c r="D18" s="67"/>
      <c r="E18" s="229" t="str">
        <f>IF(data!C122&gt;0," X","")</f>
        <v/>
      </c>
      <c r="F18" s="81" t="s">
        <v>327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833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834</v>
      </c>
      <c r="C22" s="64"/>
      <c r="D22" s="64"/>
      <c r="E22" s="64"/>
      <c r="F22" s="78" t="s">
        <v>330</v>
      </c>
      <c r="G22" s="79" t="s">
        <v>241</v>
      </c>
    </row>
    <row r="23" spans="1:7" ht="20.100000000000001" customHeight="1" x14ac:dyDescent="0.25">
      <c r="A23" s="63"/>
      <c r="B23" s="64" t="s">
        <v>835</v>
      </c>
      <c r="C23" s="64"/>
      <c r="D23" s="64"/>
      <c r="E23" s="64"/>
      <c r="F23" s="63">
        <f>data!C127</f>
        <v>145</v>
      </c>
      <c r="G23" s="67">
        <f>data!D127</f>
        <v>690</v>
      </c>
    </row>
    <row r="24" spans="1:7" ht="20.100000000000001" customHeight="1" x14ac:dyDescent="0.25">
      <c r="A24" s="63"/>
      <c r="B24" s="64" t="s">
        <v>836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837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334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838</v>
      </c>
      <c r="C29" s="67"/>
      <c r="D29" s="79" t="s">
        <v>193</v>
      </c>
      <c r="E29" s="83" t="s">
        <v>838</v>
      </c>
      <c r="F29" s="67"/>
      <c r="G29" s="79" t="s">
        <v>193</v>
      </c>
    </row>
    <row r="30" spans="1:7" ht="20.100000000000001" customHeight="1" x14ac:dyDescent="0.25">
      <c r="A30" s="63"/>
      <c r="B30" s="64" t="s">
        <v>336</v>
      </c>
      <c r="C30" s="67"/>
      <c r="D30" s="67">
        <f>data!C132</f>
        <v>0</v>
      </c>
      <c r="E30" s="64" t="s">
        <v>342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839</v>
      </c>
      <c r="C31" s="67"/>
      <c r="D31" s="67">
        <f>data!C133</f>
        <v>0</v>
      </c>
      <c r="E31" s="64" t="s">
        <v>343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840</v>
      </c>
      <c r="C32" s="67"/>
      <c r="D32" s="67">
        <f>data!C134</f>
        <v>0</v>
      </c>
      <c r="E32" s="64" t="s">
        <v>841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842</v>
      </c>
      <c r="C33" s="67"/>
      <c r="D33" s="67">
        <f>data!C135</f>
        <v>30</v>
      </c>
      <c r="E33" s="64" t="s">
        <v>843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844</v>
      </c>
      <c r="C34" s="67"/>
      <c r="D34" s="67">
        <f>data!C136</f>
        <v>0</v>
      </c>
      <c r="E34" s="64" t="s">
        <v>345</v>
      </c>
      <c r="F34" s="67"/>
      <c r="G34" s="67">
        <f>data!E143</f>
        <v>30</v>
      </c>
    </row>
    <row r="35" spans="1:7" ht="20.100000000000001" customHeight="1" x14ac:dyDescent="0.25">
      <c r="A35" s="63"/>
      <c r="B35" s="83" t="s">
        <v>845</v>
      </c>
      <c r="C35" s="67"/>
      <c r="D35" s="67">
        <f>data!C137</f>
        <v>0</v>
      </c>
      <c r="E35" s="64" t="s">
        <v>846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346</v>
      </c>
      <c r="F36" s="67"/>
      <c r="G36" s="67">
        <f>data!C144</f>
        <v>30</v>
      </c>
    </row>
    <row r="37" spans="1:7" ht="20.100000000000001" customHeight="1" x14ac:dyDescent="0.25">
      <c r="A37" s="63"/>
      <c r="E37" s="64" t="s">
        <v>347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342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847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848</v>
      </c>
      <c r="G1" s="61" t="s">
        <v>849</v>
      </c>
    </row>
    <row r="2" spans="1:7" ht="20.100000000000001" customHeight="1" x14ac:dyDescent="0.25">
      <c r="A2" s="1" t="str">
        <f>"Hospital: "&amp;data!C98</f>
        <v>Hospital: Shriners Hospitals for Children - Spokane</v>
      </c>
      <c r="G2" s="4" t="s">
        <v>850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851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852</v>
      </c>
      <c r="C5" s="74"/>
      <c r="D5" s="74"/>
      <c r="E5" s="125" t="s">
        <v>357</v>
      </c>
      <c r="F5" s="74"/>
      <c r="G5" s="74"/>
    </row>
    <row r="6" spans="1:7" ht="20.100000000000001" customHeight="1" x14ac:dyDescent="0.25">
      <c r="A6" s="126" t="s">
        <v>853</v>
      </c>
      <c r="B6" s="79" t="s">
        <v>330</v>
      </c>
      <c r="C6" s="79" t="s">
        <v>854</v>
      </c>
      <c r="D6" s="79" t="s">
        <v>353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351</v>
      </c>
      <c r="B7" s="127">
        <f>data!B154</f>
        <v>0</v>
      </c>
      <c r="C7" s="127">
        <f>data!B155</f>
        <v>0</v>
      </c>
      <c r="D7" s="127">
        <f>data!B156</f>
        <v>0</v>
      </c>
      <c r="E7" s="127">
        <f>data!B157</f>
        <v>0</v>
      </c>
      <c r="F7" s="127">
        <f>data!B158</f>
        <v>0</v>
      </c>
      <c r="G7" s="127">
        <f>data!B157+data!B158</f>
        <v>0</v>
      </c>
    </row>
    <row r="8" spans="1:7" ht="20.100000000000001" customHeight="1" x14ac:dyDescent="0.25">
      <c r="A8" s="63" t="s">
        <v>352</v>
      </c>
      <c r="B8" s="127">
        <f>data!C154</f>
        <v>47</v>
      </c>
      <c r="C8" s="127">
        <f>data!C155</f>
        <v>163</v>
      </c>
      <c r="D8" s="127">
        <f>data!C156</f>
        <v>9568</v>
      </c>
      <c r="E8" s="127">
        <f>data!C157</f>
        <v>5205198</v>
      </c>
      <c r="F8" s="127">
        <f>data!C158</f>
        <v>17585587</v>
      </c>
      <c r="G8" s="127">
        <f>data!C157+data!C158</f>
        <v>22790785</v>
      </c>
    </row>
    <row r="9" spans="1:7" ht="20.100000000000001" customHeight="1" x14ac:dyDescent="0.25">
      <c r="A9" s="63" t="s">
        <v>855</v>
      </c>
      <c r="B9" s="127">
        <f>data!D154</f>
        <v>98</v>
      </c>
      <c r="C9" s="127">
        <f>data!D155</f>
        <v>527</v>
      </c>
      <c r="D9" s="127">
        <f>data!D156</f>
        <v>11495</v>
      </c>
      <c r="E9" s="127">
        <f>data!D157</f>
        <v>8714675</v>
      </c>
      <c r="F9" s="127">
        <f>data!D158</f>
        <v>21311912</v>
      </c>
      <c r="G9" s="127">
        <f>data!D157+data!D158</f>
        <v>30026587</v>
      </c>
    </row>
    <row r="10" spans="1:7" ht="20.100000000000001" customHeight="1" x14ac:dyDescent="0.25">
      <c r="A10" s="78" t="s">
        <v>229</v>
      </c>
      <c r="B10" s="127">
        <f>data!E154</f>
        <v>145</v>
      </c>
      <c r="C10" s="127">
        <f>data!E155</f>
        <v>690</v>
      </c>
      <c r="D10" s="127">
        <f>data!E156</f>
        <v>21063</v>
      </c>
      <c r="E10" s="127">
        <f>data!E157</f>
        <v>13919873</v>
      </c>
      <c r="F10" s="127">
        <f>data!E158</f>
        <v>38897499</v>
      </c>
      <c r="G10" s="127">
        <f>E10+F10</f>
        <v>52817372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856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852</v>
      </c>
      <c r="C14" s="133"/>
      <c r="D14" s="133"/>
      <c r="E14" s="133" t="s">
        <v>357</v>
      </c>
      <c r="F14" s="133"/>
      <c r="G14" s="133"/>
    </row>
    <row r="15" spans="1:7" ht="20.100000000000001" customHeight="1" x14ac:dyDescent="0.25">
      <c r="A15" s="126" t="s">
        <v>853</v>
      </c>
      <c r="B15" s="79" t="s">
        <v>330</v>
      </c>
      <c r="C15" s="79" t="s">
        <v>854</v>
      </c>
      <c r="D15" s="79" t="s">
        <v>353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351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352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855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857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852</v>
      </c>
      <c r="C23" s="74"/>
      <c r="D23" s="74"/>
      <c r="E23" s="74" t="s">
        <v>357</v>
      </c>
      <c r="F23" s="74"/>
      <c r="G23" s="74"/>
    </row>
    <row r="24" spans="1:7" ht="20.100000000000001" customHeight="1" x14ac:dyDescent="0.25">
      <c r="A24" s="126" t="s">
        <v>853</v>
      </c>
      <c r="B24" s="79" t="s">
        <v>330</v>
      </c>
      <c r="C24" s="79" t="s">
        <v>854</v>
      </c>
      <c r="D24" s="79" t="s">
        <v>353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351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352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855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858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859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860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360</v>
      </c>
      <c r="B1" s="62"/>
      <c r="C1" s="61" t="s">
        <v>861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Shriners Hospitals for Children - Spokane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361</v>
      </c>
      <c r="C5" s="123"/>
    </row>
    <row r="6" spans="1:3" ht="20.100000000000001" customHeight="1" x14ac:dyDescent="0.25">
      <c r="A6" s="143">
        <v>2</v>
      </c>
      <c r="B6" s="64" t="s">
        <v>862</v>
      </c>
      <c r="C6" s="63">
        <f>data!C181</f>
        <v>1066936</v>
      </c>
    </row>
    <row r="7" spans="1:3" ht="20.100000000000001" customHeight="1" x14ac:dyDescent="0.25">
      <c r="A7" s="144">
        <v>3</v>
      </c>
      <c r="B7" s="83" t="s">
        <v>363</v>
      </c>
      <c r="C7" s="63">
        <f>data!C182</f>
        <v>50433</v>
      </c>
    </row>
    <row r="8" spans="1:3" ht="20.100000000000001" customHeight="1" x14ac:dyDescent="0.25">
      <c r="A8" s="144">
        <v>4</v>
      </c>
      <c r="B8" s="64" t="s">
        <v>364</v>
      </c>
      <c r="C8" s="63">
        <f>data!C183</f>
        <v>140377</v>
      </c>
    </row>
    <row r="9" spans="1:3" ht="20.100000000000001" customHeight="1" x14ac:dyDescent="0.25">
      <c r="A9" s="144">
        <v>5</v>
      </c>
      <c r="B9" s="64" t="s">
        <v>365</v>
      </c>
      <c r="C9" s="63">
        <f>data!C184</f>
        <v>2635744</v>
      </c>
    </row>
    <row r="10" spans="1:3" ht="20.100000000000001" customHeight="1" x14ac:dyDescent="0.25">
      <c r="A10" s="144">
        <v>6</v>
      </c>
      <c r="B10" s="64" t="s">
        <v>366</v>
      </c>
      <c r="C10" s="63">
        <f>data!C185</f>
        <v>38795</v>
      </c>
    </row>
    <row r="11" spans="1:3" ht="20.100000000000001" customHeight="1" x14ac:dyDescent="0.25">
      <c r="A11" s="144">
        <v>7</v>
      </c>
      <c r="B11" s="64" t="s">
        <v>367</v>
      </c>
      <c r="C11" s="63">
        <f>data!C186</f>
        <v>1237554</v>
      </c>
    </row>
    <row r="12" spans="1:3" ht="20.100000000000001" customHeight="1" x14ac:dyDescent="0.25">
      <c r="A12" s="144">
        <v>8</v>
      </c>
      <c r="B12" s="64" t="s">
        <v>368</v>
      </c>
      <c r="C12" s="63">
        <f>data!C187</f>
        <v>9692</v>
      </c>
    </row>
    <row r="13" spans="1:3" ht="20.100000000000001" customHeight="1" x14ac:dyDescent="0.25">
      <c r="A13" s="144">
        <v>9</v>
      </c>
      <c r="B13" s="64" t="s">
        <v>368</v>
      </c>
      <c r="C13" s="63">
        <f>data!C188</f>
        <v>32708</v>
      </c>
    </row>
    <row r="14" spans="1:3" ht="20.100000000000001" customHeight="1" x14ac:dyDescent="0.25">
      <c r="A14" s="144">
        <v>10</v>
      </c>
      <c r="B14" s="64" t="s">
        <v>863</v>
      </c>
      <c r="C14" s="63">
        <f>data!D189</f>
        <v>5212239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369</v>
      </c>
      <c r="C17" s="77"/>
    </row>
    <row r="18" spans="1:3" ht="20.100000000000001" customHeight="1" x14ac:dyDescent="0.25">
      <c r="A18" s="63">
        <v>12</v>
      </c>
      <c r="B18" s="64" t="s">
        <v>864</v>
      </c>
      <c r="C18" s="63">
        <f>data!C191</f>
        <v>11468</v>
      </c>
    </row>
    <row r="19" spans="1:3" ht="20.100000000000001" customHeight="1" x14ac:dyDescent="0.25">
      <c r="A19" s="63">
        <v>13</v>
      </c>
      <c r="B19" s="64" t="s">
        <v>865</v>
      </c>
      <c r="C19" s="63">
        <f>data!C192</f>
        <v>90672</v>
      </c>
    </row>
    <row r="20" spans="1:3" ht="20.100000000000001" customHeight="1" x14ac:dyDescent="0.25">
      <c r="A20" s="63">
        <v>14</v>
      </c>
      <c r="B20" s="64" t="s">
        <v>866</v>
      </c>
      <c r="C20" s="63">
        <f>data!D193</f>
        <v>102140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372</v>
      </c>
      <c r="C23" s="123"/>
    </row>
    <row r="24" spans="1:3" ht="20.100000000000001" customHeight="1" x14ac:dyDescent="0.25">
      <c r="A24" s="63">
        <v>16</v>
      </c>
      <c r="B24" s="75" t="s">
        <v>867</v>
      </c>
      <c r="C24" s="148"/>
    </row>
    <row r="25" spans="1:3" ht="20.100000000000001" customHeight="1" x14ac:dyDescent="0.25">
      <c r="A25" s="63">
        <v>17</v>
      </c>
      <c r="B25" s="64" t="s">
        <v>868</v>
      </c>
      <c r="C25" s="63">
        <f>data!C195</f>
        <v>0</v>
      </c>
    </row>
    <row r="26" spans="1:3" ht="20.100000000000001" customHeight="1" x14ac:dyDescent="0.25">
      <c r="A26" s="63">
        <v>18</v>
      </c>
      <c r="B26" s="64" t="s">
        <v>374</v>
      </c>
      <c r="C26" s="63">
        <f>data!C196</f>
        <v>311477</v>
      </c>
    </row>
    <row r="27" spans="1:3" ht="20.100000000000001" customHeight="1" x14ac:dyDescent="0.25">
      <c r="A27" s="63">
        <v>19</v>
      </c>
      <c r="B27" s="64" t="s">
        <v>869</v>
      </c>
      <c r="C27" s="63">
        <f>data!D197</f>
        <v>311477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870</v>
      </c>
      <c r="C30" s="133"/>
    </row>
    <row r="31" spans="1:3" ht="20.100000000000001" customHeight="1" x14ac:dyDescent="0.25">
      <c r="A31" s="63">
        <v>21</v>
      </c>
      <c r="B31" s="64" t="s">
        <v>376</v>
      </c>
      <c r="C31" s="63">
        <f>data!C199</f>
        <v>44506</v>
      </c>
    </row>
    <row r="32" spans="1:3" ht="20.100000000000001" customHeight="1" x14ac:dyDescent="0.25">
      <c r="A32" s="63">
        <v>22</v>
      </c>
      <c r="B32" s="64" t="s">
        <v>871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872</v>
      </c>
      <c r="C34" s="63">
        <f>data!D202</f>
        <v>44506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378</v>
      </c>
      <c r="C37" s="123"/>
    </row>
    <row r="38" spans="1:3" ht="20.100000000000001" customHeight="1" x14ac:dyDescent="0.25">
      <c r="A38" s="63">
        <v>26</v>
      </c>
      <c r="B38" s="64" t="s">
        <v>873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380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874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381</v>
      </c>
      <c r="B1" s="62"/>
      <c r="C1" s="62"/>
      <c r="D1" s="62"/>
      <c r="E1" s="62"/>
      <c r="F1" s="61" t="s">
        <v>875</v>
      </c>
    </row>
    <row r="3" spans="1:6" ht="20.100000000000001" customHeight="1" x14ac:dyDescent="0.25">
      <c r="A3" s="120" t="str">
        <f>"Hospital: "&amp;data!C98</f>
        <v>Hospital: Shriners Hospitals for Children - Spokane</v>
      </c>
      <c r="F3" s="142" t="str">
        <f>"FYE: "&amp;data!C96</f>
        <v>FYE: 12/31/2024</v>
      </c>
    </row>
    <row r="4" spans="1:6" ht="20.100000000000001" customHeight="1" x14ac:dyDescent="0.25">
      <c r="A4" s="148" t="s">
        <v>382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876</v>
      </c>
      <c r="D5" s="151"/>
      <c r="E5" s="151"/>
      <c r="F5" s="151" t="s">
        <v>877</v>
      </c>
    </row>
    <row r="6" spans="1:6" ht="20.100000000000001" customHeight="1" x14ac:dyDescent="0.25">
      <c r="A6" s="152"/>
      <c r="B6" s="70"/>
      <c r="C6" s="153" t="s">
        <v>878</v>
      </c>
      <c r="D6" s="153" t="s">
        <v>384</v>
      </c>
      <c r="E6" s="153" t="s">
        <v>879</v>
      </c>
      <c r="F6" s="153" t="s">
        <v>878</v>
      </c>
    </row>
    <row r="7" spans="1:6" ht="20.100000000000001" customHeight="1" x14ac:dyDescent="0.25">
      <c r="A7" s="63">
        <v>1</v>
      </c>
      <c r="B7" s="67" t="s">
        <v>387</v>
      </c>
      <c r="C7" s="67">
        <f>data!B211</f>
        <v>2862934</v>
      </c>
      <c r="D7" s="67">
        <f>data!C211</f>
        <v>4858897</v>
      </c>
      <c r="E7" s="67">
        <f>data!D211</f>
        <v>0</v>
      </c>
      <c r="F7" s="67">
        <f>data!E211</f>
        <v>7721831</v>
      </c>
    </row>
    <row r="8" spans="1:6" ht="20.100000000000001" customHeight="1" x14ac:dyDescent="0.25">
      <c r="A8" s="63">
        <v>2</v>
      </c>
      <c r="B8" s="67" t="s">
        <v>388</v>
      </c>
      <c r="C8" s="67">
        <f>data!B212</f>
        <v>179986</v>
      </c>
      <c r="D8" s="67">
        <f>data!C212</f>
        <v>0</v>
      </c>
      <c r="E8" s="67">
        <f>data!D212</f>
        <v>0</v>
      </c>
      <c r="F8" s="67">
        <f>data!E212</f>
        <v>179986</v>
      </c>
    </row>
    <row r="9" spans="1:6" ht="20.100000000000001" customHeight="1" x14ac:dyDescent="0.25">
      <c r="A9" s="63">
        <v>3</v>
      </c>
      <c r="B9" s="67" t="s">
        <v>389</v>
      </c>
      <c r="C9" s="67">
        <f>data!B213</f>
        <v>21402034</v>
      </c>
      <c r="D9" s="67">
        <f>data!C213</f>
        <v>468409</v>
      </c>
      <c r="E9" s="67">
        <f>data!D213</f>
        <v>0</v>
      </c>
      <c r="F9" s="67">
        <f>data!E213</f>
        <v>21870443</v>
      </c>
    </row>
    <row r="10" spans="1:6" ht="20.100000000000001" customHeight="1" x14ac:dyDescent="0.25">
      <c r="A10" s="63">
        <v>4</v>
      </c>
      <c r="B10" s="67" t="s">
        <v>880</v>
      </c>
      <c r="C10" s="67">
        <f>data!B214</f>
        <v>2633318</v>
      </c>
      <c r="D10" s="67">
        <f>data!C214</f>
        <v>63886</v>
      </c>
      <c r="E10" s="67">
        <f>data!D214</f>
        <v>0</v>
      </c>
      <c r="F10" s="67">
        <f>data!E214</f>
        <v>2697204</v>
      </c>
    </row>
    <row r="11" spans="1:6" ht="20.100000000000001" customHeight="1" x14ac:dyDescent="0.25">
      <c r="A11" s="63">
        <v>5</v>
      </c>
      <c r="B11" s="67" t="s">
        <v>881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882</v>
      </c>
      <c r="C12" s="67">
        <f>data!B216</f>
        <v>9273769</v>
      </c>
      <c r="D12" s="67">
        <f>data!C216</f>
        <v>456765</v>
      </c>
      <c r="E12" s="67">
        <f>data!D216</f>
        <v>0</v>
      </c>
      <c r="F12" s="67">
        <f>data!E216</f>
        <v>9730534</v>
      </c>
    </row>
    <row r="13" spans="1:6" ht="20.100000000000001" customHeight="1" x14ac:dyDescent="0.25">
      <c r="A13" s="63">
        <v>7</v>
      </c>
      <c r="B13" s="67" t="s">
        <v>883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884</v>
      </c>
      <c r="C15" s="67">
        <f>data!B219</f>
        <v>323653</v>
      </c>
      <c r="D15" s="67">
        <f>data!C219</f>
        <v>1607254</v>
      </c>
      <c r="E15" s="67" t="str">
        <f>data!D219</f>
        <v xml:space="preserve"> </v>
      </c>
      <c r="F15" s="67">
        <f>data!E219</f>
        <v>1930907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36675694</v>
      </c>
      <c r="D16" s="67">
        <f>data!C220</f>
        <v>7455211</v>
      </c>
      <c r="E16" s="67">
        <f>data!D220</f>
        <v>0</v>
      </c>
      <c r="F16" s="67">
        <f>data!E220</f>
        <v>44130905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876</v>
      </c>
      <c r="D21" s="4" t="s">
        <v>229</v>
      </c>
      <c r="E21" s="153"/>
      <c r="F21" s="153" t="s">
        <v>877</v>
      </c>
    </row>
    <row r="22" spans="1:6" ht="20.100000000000001" customHeight="1" x14ac:dyDescent="0.25">
      <c r="A22" s="154"/>
      <c r="B22" s="146"/>
      <c r="C22" s="153" t="s">
        <v>878</v>
      </c>
      <c r="D22" s="153" t="s">
        <v>885</v>
      </c>
      <c r="E22" s="153" t="s">
        <v>879</v>
      </c>
      <c r="F22" s="153" t="s">
        <v>878</v>
      </c>
    </row>
    <row r="23" spans="1:6" ht="20.100000000000001" customHeight="1" x14ac:dyDescent="0.25">
      <c r="A23" s="63">
        <v>11</v>
      </c>
      <c r="B23" s="155" t="s">
        <v>387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388</v>
      </c>
      <c r="C24" s="67">
        <f>data!B225</f>
        <v>162278</v>
      </c>
      <c r="D24" s="67">
        <f>data!C225</f>
        <v>1968</v>
      </c>
      <c r="E24" s="67">
        <f>data!D225</f>
        <v>0</v>
      </c>
      <c r="F24" s="67">
        <f>data!E225</f>
        <v>164246</v>
      </c>
    </row>
    <row r="25" spans="1:6" ht="20.100000000000001" customHeight="1" x14ac:dyDescent="0.25">
      <c r="A25" s="63">
        <v>13</v>
      </c>
      <c r="B25" s="67" t="s">
        <v>389</v>
      </c>
      <c r="C25" s="67">
        <f>data!B226</f>
        <v>16284219</v>
      </c>
      <c r="D25" s="67">
        <f>data!C226</f>
        <v>628082</v>
      </c>
      <c r="E25" s="67">
        <f>data!D226</f>
        <v>0</v>
      </c>
      <c r="F25" s="67">
        <f>data!E226</f>
        <v>16912301</v>
      </c>
    </row>
    <row r="26" spans="1:6" ht="20.100000000000001" customHeight="1" x14ac:dyDescent="0.25">
      <c r="A26" s="63">
        <v>14</v>
      </c>
      <c r="B26" s="67" t="s">
        <v>880</v>
      </c>
      <c r="C26" s="67">
        <f>data!B227</f>
        <v>1681344</v>
      </c>
      <c r="D26" s="67">
        <f>data!C227</f>
        <v>80238</v>
      </c>
      <c r="E26" s="67">
        <f>data!D227</f>
        <v>0</v>
      </c>
      <c r="F26" s="67">
        <f>data!E227</f>
        <v>1761582</v>
      </c>
    </row>
    <row r="27" spans="1:6" ht="20.100000000000001" customHeight="1" x14ac:dyDescent="0.25">
      <c r="A27" s="63">
        <v>15</v>
      </c>
      <c r="B27" s="67" t="s">
        <v>881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882</v>
      </c>
      <c r="C28" s="67">
        <f>data!B229</f>
        <v>7529604</v>
      </c>
      <c r="D28" s="67">
        <f>data!C229</f>
        <v>523274</v>
      </c>
      <c r="E28" s="67">
        <f>data!D229</f>
        <v>0</v>
      </c>
      <c r="F28" s="67">
        <f>data!E229</f>
        <v>8052878</v>
      </c>
    </row>
    <row r="29" spans="1:6" ht="20.100000000000001" customHeight="1" x14ac:dyDescent="0.25">
      <c r="A29" s="63">
        <v>17</v>
      </c>
      <c r="B29" s="67" t="s">
        <v>883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884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25657445</v>
      </c>
      <c r="D32" s="67">
        <f>data!C233</f>
        <v>1233562</v>
      </c>
      <c r="E32" s="67">
        <f>data!D233</f>
        <v>0</v>
      </c>
      <c r="F32" s="67">
        <f>data!E233</f>
        <v>26891007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886</v>
      </c>
      <c r="B1" s="62"/>
      <c r="C1" s="62"/>
      <c r="D1" s="61" t="s">
        <v>887</v>
      </c>
    </row>
    <row r="2" spans="1:4" ht="20.100000000000001" customHeight="1" x14ac:dyDescent="0.25">
      <c r="A2" s="120" t="str">
        <f>"Hospital: "&amp;data!C98</f>
        <v>Hospital: Shriners Hospitals for Children - Spokane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888</v>
      </c>
      <c r="C4" s="156" t="s">
        <v>889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0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351</v>
      </c>
      <c r="D7" s="67">
        <f>data!C239</f>
        <v>0</v>
      </c>
    </row>
    <row r="8" spans="1:4" ht="20.100000000000001" customHeight="1" x14ac:dyDescent="0.25">
      <c r="A8" s="63">
        <v>4</v>
      </c>
      <c r="B8" s="158">
        <v>5820</v>
      </c>
      <c r="C8" s="67" t="s">
        <v>352</v>
      </c>
      <c r="D8" s="67">
        <f>data!C240</f>
        <v>17366222</v>
      </c>
    </row>
    <row r="9" spans="1:4" ht="20.100000000000001" customHeight="1" x14ac:dyDescent="0.25">
      <c r="A9" s="63">
        <v>5</v>
      </c>
      <c r="B9" s="158">
        <v>5830</v>
      </c>
      <c r="C9" s="67" t="s">
        <v>364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1148943</v>
      </c>
    </row>
    <row r="11" spans="1:4" ht="20.100000000000001" customHeight="1" x14ac:dyDescent="0.25">
      <c r="A11" s="63">
        <v>7</v>
      </c>
      <c r="B11" s="158">
        <v>5850</v>
      </c>
      <c r="C11" s="67" t="s">
        <v>890</v>
      </c>
      <c r="D11" s="67">
        <f>data!C243</f>
        <v>16195497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39955</v>
      </c>
    </row>
    <row r="13" spans="1:4" ht="20.100000000000001" customHeight="1" x14ac:dyDescent="0.25">
      <c r="A13" s="63">
        <v>9</v>
      </c>
      <c r="B13" s="67"/>
      <c r="C13" s="67" t="s">
        <v>891</v>
      </c>
      <c r="D13" s="67">
        <f>data!D245</f>
        <v>34750617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892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1288411</v>
      </c>
    </row>
    <row r="19" spans="1:4" ht="20.100000000000001" customHeight="1" x14ac:dyDescent="0.25">
      <c r="A19" s="161">
        <v>15</v>
      </c>
      <c r="B19" s="158">
        <v>5910</v>
      </c>
      <c r="C19" s="80" t="s">
        <v>893</v>
      </c>
      <c r="D19" s="67">
        <f>data!C250</f>
        <v>3601193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894</v>
      </c>
      <c r="D22" s="67">
        <f>data!D252</f>
        <v>4889604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703969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895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896</v>
      </c>
      <c r="C27" s="79"/>
      <c r="D27" s="67">
        <f>data!D256</f>
        <v>703969</v>
      </c>
    </row>
    <row r="28" spans="1:4" ht="20.100000000000001" customHeight="1" x14ac:dyDescent="0.25">
      <c r="A28" s="72">
        <v>24</v>
      </c>
      <c r="B28" s="138" t="s">
        <v>897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2025-05-28T15:44:43Z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