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4\Corrected for Hofidar\"/>
    </mc:Choice>
  </mc:AlternateContent>
  <xr:revisionPtr revIDLastSave="0" documentId="13_ncr:1_{6CDEC4C8-EB92-4036-96FF-1D40C23F700A}" xr6:coauthVersionLast="47" xr6:coauthVersionMax="47" xr10:uidLastSave="{00000000-0000-0000-0000-000000000000}"/>
  <bookViews>
    <workbookView xWindow="-120" yWindow="-120" windowWidth="29040" windowHeight="157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34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  <sheet name="DS_INTERNAL_SETTINGS_STORAGE" sheetId="35" state="veryHidden" r:id="rId18"/>
    <sheet name="DS_INTERNAL_DOCGROUP_STORAGE" sheetId="36" state="veryHidden" r:id="rId19"/>
    <sheet name="DS_INTERNAL_DOCUMENT_STORAGE" sheetId="37" state="veryHidden" r:id="rId20"/>
    <sheet name="DS_INTERNAL_SNIP_STORAGE" sheetId="38" state="veryHidden" r:id="rId21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30" l="1"/>
  <c r="D27" i="7" l="1"/>
  <c r="D161" i="24"/>
  <c r="E21" i="27"/>
  <c r="C380" i="24"/>
  <c r="B216" i="24"/>
  <c r="BD83" i="24"/>
  <c r="BK83" i="24"/>
  <c r="BR83" i="24"/>
  <c r="BN83" i="24"/>
  <c r="BJ83" i="24"/>
  <c r="BE83" i="24"/>
  <c r="AJ83" i="24"/>
  <c r="AB83" i="24"/>
  <c r="N83" i="24"/>
  <c r="C155" i="24"/>
  <c r="C270" i="24"/>
  <c r="AK80" i="3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O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C716" i="34"/>
  <c r="C713" i="34"/>
  <c r="C712" i="34"/>
  <c r="C711" i="34"/>
  <c r="C710" i="34"/>
  <c r="C709" i="34"/>
  <c r="C708" i="34"/>
  <c r="C707" i="34"/>
  <c r="C706" i="34"/>
  <c r="C705" i="34"/>
  <c r="C704" i="34"/>
  <c r="C703" i="34"/>
  <c r="C702" i="34"/>
  <c r="C701" i="34"/>
  <c r="C700" i="34"/>
  <c r="C699" i="34"/>
  <c r="C698" i="34"/>
  <c r="C697" i="34"/>
  <c r="C696" i="34"/>
  <c r="C695" i="34"/>
  <c r="C694" i="34"/>
  <c r="C693" i="34"/>
  <c r="C692" i="34"/>
  <c r="C691" i="34"/>
  <c r="C690" i="34"/>
  <c r="C689" i="34"/>
  <c r="C688" i="34"/>
  <c r="C687" i="34"/>
  <c r="C686" i="34"/>
  <c r="C685" i="34"/>
  <c r="C684" i="34"/>
  <c r="C683" i="34"/>
  <c r="C682" i="34"/>
  <c r="C681" i="34"/>
  <c r="C680" i="34"/>
  <c r="C679" i="34"/>
  <c r="C678" i="34"/>
  <c r="C677" i="34"/>
  <c r="C676" i="34"/>
  <c r="C675" i="34"/>
  <c r="C674" i="34"/>
  <c r="C673" i="34"/>
  <c r="C672" i="34"/>
  <c r="C671" i="34"/>
  <c r="C670" i="34"/>
  <c r="C669" i="34"/>
  <c r="C668" i="34"/>
  <c r="C647" i="34"/>
  <c r="C646" i="34"/>
  <c r="C645" i="34"/>
  <c r="C644" i="34"/>
  <c r="C643" i="34"/>
  <c r="C642" i="34"/>
  <c r="C641" i="34"/>
  <c r="C640" i="34"/>
  <c r="C639" i="34"/>
  <c r="C638" i="34"/>
  <c r="C637" i="34"/>
  <c r="C636" i="34"/>
  <c r="C635" i="34"/>
  <c r="C634" i="34"/>
  <c r="C633" i="34"/>
  <c r="C632" i="34"/>
  <c r="C631" i="34"/>
  <c r="C630" i="34"/>
  <c r="C629" i="34"/>
  <c r="C628" i="34"/>
  <c r="C627" i="34"/>
  <c r="C626" i="34"/>
  <c r="C625" i="34"/>
  <c r="C624" i="34"/>
  <c r="C623" i="34"/>
  <c r="C622" i="34"/>
  <c r="C621" i="34"/>
  <c r="C620" i="34"/>
  <c r="C619" i="34"/>
  <c r="C618" i="34"/>
  <c r="C617" i="34"/>
  <c r="C616" i="34"/>
  <c r="C615" i="34"/>
  <c r="C614" i="34"/>
  <c r="L612" i="34"/>
  <c r="K612" i="34"/>
  <c r="J612" i="34"/>
  <c r="I612" i="34"/>
  <c r="H612" i="34"/>
  <c r="G612" i="34"/>
  <c r="F612" i="34"/>
  <c r="D612" i="34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H356" i="32"/>
  <c r="A356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H324" i="32"/>
  <c r="A324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H292" i="32"/>
  <c r="A292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H260" i="32"/>
  <c r="A260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H228" i="32"/>
  <c r="A228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H196" i="32"/>
  <c r="A196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H164" i="32"/>
  <c r="A164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H132" i="32"/>
  <c r="A132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H100" i="32"/>
  <c r="A100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H68" i="32"/>
  <c r="A68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H36" i="32"/>
  <c r="A36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H4" i="32"/>
  <c r="A4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8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B69" i="15"/>
  <c r="I68" i="15"/>
  <c r="B68" i="15"/>
  <c r="I67" i="15"/>
  <c r="B67" i="15"/>
  <c r="I66" i="15"/>
  <c r="B66" i="15"/>
  <c r="E65" i="15"/>
  <c r="D65" i="15"/>
  <c r="B65" i="15"/>
  <c r="E64" i="15"/>
  <c r="D64" i="15"/>
  <c r="B64" i="15"/>
  <c r="E63" i="15"/>
  <c r="D63" i="15"/>
  <c r="B63" i="15"/>
  <c r="I62" i="15"/>
  <c r="B62" i="15"/>
  <c r="I61" i="15"/>
  <c r="B61" i="15"/>
  <c r="I60" i="15"/>
  <c r="B60" i="15"/>
  <c r="E59" i="15"/>
  <c r="D59" i="15"/>
  <c r="B59" i="15"/>
  <c r="E58" i="15"/>
  <c r="D58" i="15"/>
  <c r="B58" i="15"/>
  <c r="E57" i="15"/>
  <c r="D57" i="15"/>
  <c r="B57" i="15"/>
  <c r="E56" i="15"/>
  <c r="D56" i="15"/>
  <c r="B56" i="15"/>
  <c r="E55" i="15"/>
  <c r="D55" i="15"/>
  <c r="B55" i="15"/>
  <c r="E54" i="15"/>
  <c r="D54" i="15"/>
  <c r="B54" i="15"/>
  <c r="E53" i="15"/>
  <c r="D53" i="15"/>
  <c r="B53" i="15"/>
  <c r="E52" i="15"/>
  <c r="D52" i="15"/>
  <c r="B52" i="15"/>
  <c r="E51" i="15"/>
  <c r="D51" i="15"/>
  <c r="B51" i="15"/>
  <c r="E50" i="15"/>
  <c r="D50" i="15"/>
  <c r="B50" i="15"/>
  <c r="E49" i="15"/>
  <c r="D49" i="15"/>
  <c r="B49" i="15"/>
  <c r="E48" i="15"/>
  <c r="D48" i="15"/>
  <c r="B48" i="15"/>
  <c r="E47" i="15"/>
  <c r="D47" i="15"/>
  <c r="B47" i="15"/>
  <c r="E46" i="15"/>
  <c r="D46" i="15"/>
  <c r="B46" i="15"/>
  <c r="E45" i="15"/>
  <c r="D45" i="15"/>
  <c r="B45" i="15"/>
  <c r="E44" i="15"/>
  <c r="D44" i="15"/>
  <c r="B44" i="15"/>
  <c r="E43" i="15"/>
  <c r="D43" i="15"/>
  <c r="B43" i="15"/>
  <c r="E42" i="15"/>
  <c r="D42" i="15"/>
  <c r="B42" i="15"/>
  <c r="E41" i="15"/>
  <c r="D41" i="15"/>
  <c r="B41" i="15"/>
  <c r="I40" i="15"/>
  <c r="B40" i="15"/>
  <c r="E39" i="15"/>
  <c r="D39" i="15"/>
  <c r="B39" i="15"/>
  <c r="E38" i="15"/>
  <c r="D38" i="15"/>
  <c r="B38" i="15"/>
  <c r="E37" i="15"/>
  <c r="D37" i="15"/>
  <c r="B37" i="15"/>
  <c r="E36" i="15"/>
  <c r="D36" i="15"/>
  <c r="B36" i="15"/>
  <c r="E35" i="15"/>
  <c r="D35" i="15"/>
  <c r="B35" i="15"/>
  <c r="E34" i="15"/>
  <c r="D34" i="15"/>
  <c r="B34" i="15"/>
  <c r="E33" i="15"/>
  <c r="D33" i="15"/>
  <c r="B33" i="15"/>
  <c r="I32" i="15"/>
  <c r="B32" i="15"/>
  <c r="I31" i="15"/>
  <c r="B31" i="15"/>
  <c r="E30" i="15"/>
  <c r="D30" i="15"/>
  <c r="B30" i="15"/>
  <c r="E29" i="15"/>
  <c r="D29" i="15"/>
  <c r="B29" i="15"/>
  <c r="E28" i="15"/>
  <c r="D28" i="15"/>
  <c r="B28" i="15"/>
  <c r="E27" i="15"/>
  <c r="D27" i="15"/>
  <c r="B27" i="15"/>
  <c r="E26" i="15"/>
  <c r="D26" i="15"/>
  <c r="B26" i="15"/>
  <c r="E25" i="15"/>
  <c r="D25" i="15"/>
  <c r="B25" i="15"/>
  <c r="E24" i="15"/>
  <c r="D24" i="15"/>
  <c r="B24" i="15"/>
  <c r="E23" i="15"/>
  <c r="D23" i="15"/>
  <c r="B23" i="15"/>
  <c r="E22" i="15"/>
  <c r="D22" i="15"/>
  <c r="B22" i="15"/>
  <c r="E21" i="15"/>
  <c r="D21" i="15"/>
  <c r="B21" i="15"/>
  <c r="E20" i="15"/>
  <c r="D20" i="15"/>
  <c r="B20" i="15"/>
  <c r="E19" i="15"/>
  <c r="D19" i="15"/>
  <c r="B19" i="15"/>
  <c r="E18" i="15"/>
  <c r="D18" i="15"/>
  <c r="B18" i="15"/>
  <c r="E17" i="15"/>
  <c r="D17" i="15"/>
  <c r="B17" i="15"/>
  <c r="E16" i="15"/>
  <c r="D16" i="15"/>
  <c r="B16" i="15"/>
  <c r="E15" i="15"/>
  <c r="D15" i="15"/>
  <c r="B15" i="15"/>
  <c r="G12" i="15"/>
  <c r="F12" i="15"/>
  <c r="E12" i="15"/>
  <c r="D12" i="15"/>
  <c r="C12" i="15"/>
  <c r="B12" i="15"/>
  <c r="A12" i="15"/>
  <c r="B28" i="27"/>
  <c r="E20" i="27"/>
  <c r="E19" i="27"/>
  <c r="E18" i="27"/>
  <c r="E17" i="27"/>
  <c r="D420" i="24"/>
  <c r="D415" i="24"/>
  <c r="D381" i="24"/>
  <c r="D360" i="24"/>
  <c r="D340" i="24"/>
  <c r="C86" i="8" s="1"/>
  <c r="D339" i="24"/>
  <c r="D329" i="24"/>
  <c r="C74" i="8" s="1"/>
  <c r="D324" i="24"/>
  <c r="D306" i="24"/>
  <c r="C49" i="8" s="1"/>
  <c r="D299" i="24"/>
  <c r="C42" i="8" s="1"/>
  <c r="D291" i="24"/>
  <c r="D293" i="24" s="1"/>
  <c r="C35" i="8" s="1"/>
  <c r="D281" i="24"/>
  <c r="C22" i="8" s="1"/>
  <c r="D276" i="24"/>
  <c r="D256" i="24"/>
  <c r="D252" i="24"/>
  <c r="D22" i="7" s="1"/>
  <c r="D245" i="24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G10" i="4" s="1"/>
  <c r="E156" i="24"/>
  <c r="D10" i="4" s="1"/>
  <c r="E155" i="24"/>
  <c r="C10" i="4" s="1"/>
  <c r="E154" i="24"/>
  <c r="B10" i="4" s="1"/>
  <c r="E143" i="24"/>
  <c r="G34" i="3" s="1"/>
  <c r="CE94" i="24"/>
  <c r="CF93" i="24"/>
  <c r="CE93" i="24"/>
  <c r="CE92" i="24"/>
  <c r="CE90" i="24"/>
  <c r="AV89" i="24"/>
  <c r="AU89" i="24"/>
  <c r="AT89" i="24"/>
  <c r="AS89" i="24"/>
  <c r="AR89" i="24"/>
  <c r="AQ89" i="24"/>
  <c r="AP89" i="24"/>
  <c r="AO89" i="24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V89" i="24"/>
  <c r="U89" i="24"/>
  <c r="T89" i="24"/>
  <c r="S89" i="24"/>
  <c r="R89" i="24"/>
  <c r="Q89" i="24"/>
  <c r="P89" i="24"/>
  <c r="O89" i="24"/>
  <c r="N89" i="24"/>
  <c r="M89" i="24"/>
  <c r="L89" i="24"/>
  <c r="K89" i="24"/>
  <c r="J89" i="24"/>
  <c r="I89" i="24"/>
  <c r="H89" i="24"/>
  <c r="G89" i="24"/>
  <c r="F89" i="24"/>
  <c r="E89" i="24"/>
  <c r="D89" i="24"/>
  <c r="C89" i="24"/>
  <c r="CE88" i="24"/>
  <c r="I377" i="32" s="1"/>
  <c r="CE87" i="24"/>
  <c r="I376" i="32" s="1"/>
  <c r="CE84" i="24"/>
  <c r="I372" i="32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E69" i="24"/>
  <c r="I371" i="32" s="1"/>
  <c r="CD69" i="24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S69" i="24"/>
  <c r="R69" i="24"/>
  <c r="Q69" i="24"/>
  <c r="P69" i="24"/>
  <c r="O69" i="24"/>
  <c r="N69" i="24"/>
  <c r="M69" i="24"/>
  <c r="L69" i="24"/>
  <c r="K69" i="24"/>
  <c r="J69" i="24"/>
  <c r="I69" i="24"/>
  <c r="H69" i="24"/>
  <c r="G69" i="24"/>
  <c r="F69" i="24"/>
  <c r="E69" i="24"/>
  <c r="D69" i="24"/>
  <c r="C69" i="24"/>
  <c r="CE68" i="24"/>
  <c r="I370" i="32" s="1"/>
  <c r="CE66" i="24"/>
  <c r="I368" i="32" s="1"/>
  <c r="CE65" i="24"/>
  <c r="I367" i="32" s="1"/>
  <c r="CE64" i="24"/>
  <c r="CE63" i="24"/>
  <c r="I365" i="32" s="1"/>
  <c r="CE61" i="24"/>
  <c r="I363" i="32" s="1"/>
  <c r="CE60" i="24"/>
  <c r="B53" i="24"/>
  <c r="CE51" i="24"/>
  <c r="B49" i="24"/>
  <c r="CD48" i="24"/>
  <c r="CC48" i="24"/>
  <c r="CC62" i="24" s="1"/>
  <c r="CB48" i="24"/>
  <c r="CB62" i="24" s="1"/>
  <c r="CA48" i="24"/>
  <c r="CA62" i="24" s="1"/>
  <c r="BZ48" i="24"/>
  <c r="BZ62" i="24" s="1"/>
  <c r="BY48" i="24"/>
  <c r="BY62" i="24" s="1"/>
  <c r="BX48" i="24"/>
  <c r="BX62" i="24" s="1"/>
  <c r="BW48" i="24"/>
  <c r="BW62" i="24" s="1"/>
  <c r="BV48" i="24"/>
  <c r="BV62" i="24" s="1"/>
  <c r="BU48" i="24"/>
  <c r="BU62" i="24" s="1"/>
  <c r="BT48" i="24"/>
  <c r="BT62" i="24" s="1"/>
  <c r="BS48" i="24"/>
  <c r="BS62" i="24" s="1"/>
  <c r="BR48" i="24"/>
  <c r="BR62" i="24" s="1"/>
  <c r="BQ48" i="24"/>
  <c r="BQ62" i="24" s="1"/>
  <c r="BP48" i="24"/>
  <c r="BP62" i="24" s="1"/>
  <c r="BO48" i="24"/>
  <c r="BO62" i="24" s="1"/>
  <c r="BN48" i="24"/>
  <c r="BN62" i="24" s="1"/>
  <c r="BM48" i="24"/>
  <c r="BM62" i="24" s="1"/>
  <c r="BL48" i="24"/>
  <c r="BL62" i="24" s="1"/>
  <c r="BK48" i="24"/>
  <c r="BK62" i="24" s="1"/>
  <c r="BJ48" i="24"/>
  <c r="BJ62" i="24" s="1"/>
  <c r="BI48" i="24"/>
  <c r="BI62" i="24" s="1"/>
  <c r="BH48" i="24"/>
  <c r="BH62" i="24" s="1"/>
  <c r="BG48" i="24"/>
  <c r="BG62" i="24" s="1"/>
  <c r="BF48" i="24"/>
  <c r="BF62" i="24" s="1"/>
  <c r="BE48" i="24"/>
  <c r="BE62" i="24" s="1"/>
  <c r="BD48" i="24"/>
  <c r="BD62" i="24" s="1"/>
  <c r="BC48" i="24"/>
  <c r="BC62" i="24" s="1"/>
  <c r="BB48" i="24"/>
  <c r="BB62" i="24" s="1"/>
  <c r="BA48" i="24"/>
  <c r="BA62" i="24" s="1"/>
  <c r="AZ48" i="24"/>
  <c r="AZ62" i="24" s="1"/>
  <c r="AY48" i="24"/>
  <c r="AY62" i="24" s="1"/>
  <c r="AX48" i="24"/>
  <c r="AX62" i="24" s="1"/>
  <c r="AW48" i="24"/>
  <c r="AW62" i="24" s="1"/>
  <c r="AV48" i="24"/>
  <c r="AV62" i="24" s="1"/>
  <c r="AU48" i="24"/>
  <c r="AU62" i="24" s="1"/>
  <c r="AT48" i="24"/>
  <c r="AT62" i="24" s="1"/>
  <c r="AS48" i="24"/>
  <c r="AS62" i="24" s="1"/>
  <c r="AR48" i="24"/>
  <c r="AR62" i="24" s="1"/>
  <c r="AQ48" i="24"/>
  <c r="AQ62" i="24" s="1"/>
  <c r="AP48" i="24"/>
  <c r="AP62" i="24" s="1"/>
  <c r="AO48" i="24"/>
  <c r="AO62" i="24" s="1"/>
  <c r="AN48" i="24"/>
  <c r="AN62" i="24" s="1"/>
  <c r="AM48" i="24"/>
  <c r="AM62" i="24" s="1"/>
  <c r="AL48" i="24"/>
  <c r="AL62" i="24" s="1"/>
  <c r="AK48" i="24"/>
  <c r="AK62" i="24" s="1"/>
  <c r="AJ48" i="24"/>
  <c r="AJ62" i="24" s="1"/>
  <c r="AI48" i="24"/>
  <c r="AI62" i="24" s="1"/>
  <c r="AH48" i="24"/>
  <c r="AH62" i="24" s="1"/>
  <c r="AG48" i="24"/>
  <c r="AG62" i="24" s="1"/>
  <c r="AF48" i="24"/>
  <c r="AF62" i="24" s="1"/>
  <c r="AE48" i="24"/>
  <c r="AE62" i="24" s="1"/>
  <c r="AD48" i="24"/>
  <c r="AD62" i="24" s="1"/>
  <c r="AC48" i="24"/>
  <c r="AC62" i="24" s="1"/>
  <c r="AB48" i="24"/>
  <c r="AB62" i="24" s="1"/>
  <c r="AA48" i="24"/>
  <c r="AA62" i="24" s="1"/>
  <c r="Z48" i="24"/>
  <c r="Z62" i="24" s="1"/>
  <c r="Y48" i="24"/>
  <c r="Y62" i="24" s="1"/>
  <c r="X48" i="24"/>
  <c r="X62" i="24" s="1"/>
  <c r="W48" i="24"/>
  <c r="W62" i="24" s="1"/>
  <c r="V48" i="24"/>
  <c r="V62" i="24" s="1"/>
  <c r="U48" i="24"/>
  <c r="U62" i="24" s="1"/>
  <c r="T48" i="24"/>
  <c r="T62" i="24" s="1"/>
  <c r="S48" i="24"/>
  <c r="S62" i="24" s="1"/>
  <c r="R48" i="24"/>
  <c r="R62" i="24" s="1"/>
  <c r="Q48" i="24"/>
  <c r="Q62" i="24" s="1"/>
  <c r="P48" i="24"/>
  <c r="P62" i="24" s="1"/>
  <c r="O48" i="24"/>
  <c r="O62" i="24" s="1"/>
  <c r="N48" i="24"/>
  <c r="N62" i="24" s="1"/>
  <c r="M48" i="24"/>
  <c r="M62" i="24" s="1"/>
  <c r="L48" i="24"/>
  <c r="L62" i="24" s="1"/>
  <c r="K48" i="24"/>
  <c r="K62" i="24" s="1"/>
  <c r="J48" i="24"/>
  <c r="J62" i="24" s="1"/>
  <c r="I48" i="24"/>
  <c r="I62" i="24" s="1"/>
  <c r="H48" i="24"/>
  <c r="H62" i="24" s="1"/>
  <c r="G48" i="24"/>
  <c r="G62" i="24" s="1"/>
  <c r="F48" i="24"/>
  <c r="F62" i="24" s="1"/>
  <c r="E48" i="24"/>
  <c r="E62" i="24" s="1"/>
  <c r="D48" i="24"/>
  <c r="D62" i="24" s="1"/>
  <c r="C48" i="24"/>
  <c r="CE47" i="24"/>
  <c r="C62" i="24" l="1"/>
  <c r="CE48" i="24"/>
  <c r="H3" i="31"/>
  <c r="D12" i="32"/>
  <c r="H4" i="31"/>
  <c r="E12" i="32"/>
  <c r="H5" i="31"/>
  <c r="F12" i="32"/>
  <c r="H6" i="31"/>
  <c r="G12" i="32"/>
  <c r="H7" i="31"/>
  <c r="H12" i="32"/>
  <c r="H8" i="31"/>
  <c r="I12" i="32"/>
  <c r="H9" i="31"/>
  <c r="C44" i="32"/>
  <c r="H10" i="31"/>
  <c r="D44" i="32"/>
  <c r="H11" i="31"/>
  <c r="E44" i="32"/>
  <c r="H12" i="31"/>
  <c r="F44" i="32"/>
  <c r="H13" i="31"/>
  <c r="G44" i="32"/>
  <c r="H14" i="31"/>
  <c r="H44" i="32"/>
  <c r="H15" i="31"/>
  <c r="I44" i="32"/>
  <c r="H16" i="31"/>
  <c r="C76" i="32"/>
  <c r="H17" i="31"/>
  <c r="D76" i="32"/>
  <c r="H18" i="31"/>
  <c r="E76" i="32"/>
  <c r="H19" i="31"/>
  <c r="F76" i="32"/>
  <c r="H20" i="31"/>
  <c r="G76" i="32"/>
  <c r="H21" i="31"/>
  <c r="H76" i="32"/>
  <c r="H22" i="31"/>
  <c r="I76" i="32"/>
  <c r="H23" i="31"/>
  <c r="C108" i="32"/>
  <c r="H24" i="31"/>
  <c r="D108" i="32"/>
  <c r="H25" i="31"/>
  <c r="E108" i="32"/>
  <c r="H26" i="31"/>
  <c r="F108" i="32"/>
  <c r="H27" i="31"/>
  <c r="G108" i="32"/>
  <c r="H28" i="31"/>
  <c r="H108" i="32"/>
  <c r="H29" i="31"/>
  <c r="I108" i="32"/>
  <c r="H30" i="31"/>
  <c r="C140" i="32"/>
  <c r="H31" i="31"/>
  <c r="D140" i="32"/>
  <c r="H32" i="31"/>
  <c r="E140" i="32"/>
  <c r="H33" i="31"/>
  <c r="F140" i="32"/>
  <c r="H34" i="31"/>
  <c r="G140" i="32"/>
  <c r="H35" i="31"/>
  <c r="H140" i="32"/>
  <c r="H36" i="31"/>
  <c r="I140" i="32"/>
  <c r="H37" i="31"/>
  <c r="C172" i="32"/>
  <c r="H38" i="31"/>
  <c r="D172" i="32"/>
  <c r="H39" i="31"/>
  <c r="E172" i="32"/>
  <c r="H40" i="31"/>
  <c r="F172" i="32"/>
  <c r="H41" i="31"/>
  <c r="G172" i="32"/>
  <c r="H42" i="31"/>
  <c r="H172" i="32"/>
  <c r="H43" i="31"/>
  <c r="I172" i="32"/>
  <c r="H44" i="31"/>
  <c r="C204" i="32"/>
  <c r="H45" i="31"/>
  <c r="D204" i="32"/>
  <c r="H46" i="31"/>
  <c r="E204" i="32"/>
  <c r="H47" i="31"/>
  <c r="F204" i="32"/>
  <c r="H48" i="31"/>
  <c r="G204" i="32"/>
  <c r="H49" i="31"/>
  <c r="H204" i="32"/>
  <c r="H50" i="31"/>
  <c r="I204" i="32"/>
  <c r="H51" i="31"/>
  <c r="C236" i="32"/>
  <c r="H52" i="31"/>
  <c r="D236" i="32"/>
  <c r="H53" i="31"/>
  <c r="E236" i="32"/>
  <c r="H54" i="31"/>
  <c r="F236" i="32"/>
  <c r="H55" i="31"/>
  <c r="G236" i="32"/>
  <c r="H56" i="31"/>
  <c r="H236" i="32"/>
  <c r="H57" i="31"/>
  <c r="I236" i="32"/>
  <c r="H58" i="31"/>
  <c r="C268" i="32"/>
  <c r="H59" i="31"/>
  <c r="D268" i="32"/>
  <c r="H60" i="31"/>
  <c r="E268" i="32"/>
  <c r="H61" i="31"/>
  <c r="F268" i="32"/>
  <c r="H62" i="31"/>
  <c r="G268" i="32"/>
  <c r="H63" i="31"/>
  <c r="H268" i="32"/>
  <c r="H64" i="31"/>
  <c r="I268" i="32"/>
  <c r="H65" i="31"/>
  <c r="C300" i="32"/>
  <c r="H66" i="31"/>
  <c r="D300" i="32"/>
  <c r="H67" i="31"/>
  <c r="E300" i="32"/>
  <c r="H68" i="31"/>
  <c r="F300" i="32"/>
  <c r="H69" i="31"/>
  <c r="G300" i="32"/>
  <c r="H70" i="31"/>
  <c r="H71" i="31"/>
  <c r="I300" i="32"/>
  <c r="H72" i="31"/>
  <c r="C332" i="32"/>
  <c r="H73" i="31"/>
  <c r="D332" i="32"/>
  <c r="H74" i="31"/>
  <c r="E332" i="32"/>
  <c r="H75" i="31"/>
  <c r="F332" i="32"/>
  <c r="H76" i="31"/>
  <c r="G332" i="32"/>
  <c r="H77" i="31"/>
  <c r="H332" i="32"/>
  <c r="H78" i="31"/>
  <c r="I332" i="32"/>
  <c r="H79" i="31"/>
  <c r="C364" i="32"/>
  <c r="H80" i="31"/>
  <c r="D364" i="32"/>
  <c r="BK2" i="30"/>
  <c r="I362" i="32"/>
  <c r="H612" i="24"/>
  <c r="I366" i="32"/>
  <c r="F612" i="24"/>
  <c r="O2" i="31"/>
  <c r="C19" i="32"/>
  <c r="O3" i="31"/>
  <c r="D19" i="32"/>
  <c r="O4" i="31"/>
  <c r="E19" i="32"/>
  <c r="O5" i="31"/>
  <c r="F19" i="32"/>
  <c r="O6" i="31"/>
  <c r="G19" i="32"/>
  <c r="O7" i="31"/>
  <c r="H19" i="32"/>
  <c r="O8" i="31"/>
  <c r="I19" i="32"/>
  <c r="O9" i="31"/>
  <c r="C51" i="32"/>
  <c r="O10" i="31"/>
  <c r="D51" i="32"/>
  <c r="O11" i="31"/>
  <c r="E51" i="32"/>
  <c r="O12" i="31"/>
  <c r="F51" i="32"/>
  <c r="O13" i="31"/>
  <c r="G51" i="32"/>
  <c r="O14" i="31"/>
  <c r="H51" i="32"/>
  <c r="O15" i="31"/>
  <c r="I51" i="32"/>
  <c r="O16" i="31"/>
  <c r="C83" i="32"/>
  <c r="O17" i="31"/>
  <c r="D83" i="32"/>
  <c r="O18" i="31"/>
  <c r="E83" i="32"/>
  <c r="O19" i="31"/>
  <c r="F83" i="32"/>
  <c r="O20" i="31"/>
  <c r="G83" i="32"/>
  <c r="O21" i="31"/>
  <c r="H83" i="32"/>
  <c r="O22" i="31"/>
  <c r="I83" i="32"/>
  <c r="O23" i="31"/>
  <c r="C115" i="32"/>
  <c r="O24" i="31"/>
  <c r="D115" i="32"/>
  <c r="O25" i="31"/>
  <c r="E115" i="32"/>
  <c r="O26" i="31"/>
  <c r="F115" i="32"/>
  <c r="O27" i="31"/>
  <c r="G115" i="32"/>
  <c r="O28" i="31"/>
  <c r="H115" i="32"/>
  <c r="O29" i="31"/>
  <c r="I115" i="32"/>
  <c r="O30" i="31"/>
  <c r="C147" i="32"/>
  <c r="O31" i="31"/>
  <c r="D147" i="32"/>
  <c r="O32" i="31"/>
  <c r="E147" i="32"/>
  <c r="O33" i="31"/>
  <c r="F147" i="32"/>
  <c r="O34" i="31"/>
  <c r="G147" i="32"/>
  <c r="O35" i="31"/>
  <c r="H147" i="32"/>
  <c r="O36" i="31"/>
  <c r="I147" i="32"/>
  <c r="O37" i="31"/>
  <c r="C179" i="32"/>
  <c r="O38" i="31"/>
  <c r="D179" i="32"/>
  <c r="O39" i="31"/>
  <c r="E179" i="32"/>
  <c r="O40" i="31"/>
  <c r="F179" i="32"/>
  <c r="O41" i="31"/>
  <c r="G179" i="32"/>
  <c r="O42" i="31"/>
  <c r="H179" i="32"/>
  <c r="O43" i="31"/>
  <c r="I179" i="32"/>
  <c r="O44" i="31"/>
  <c r="C211" i="32"/>
  <c r="O45" i="31"/>
  <c r="D211" i="32"/>
  <c r="O46" i="31"/>
  <c r="E211" i="32"/>
  <c r="O47" i="31"/>
  <c r="F211" i="32"/>
  <c r="O48" i="31"/>
  <c r="G211" i="32"/>
  <c r="O49" i="31"/>
  <c r="H211" i="32"/>
  <c r="O50" i="31"/>
  <c r="I211" i="32"/>
  <c r="O51" i="31"/>
  <c r="C243" i="32"/>
  <c r="O52" i="31"/>
  <c r="D243" i="32"/>
  <c r="O53" i="31"/>
  <c r="E243" i="32"/>
  <c r="O54" i="31"/>
  <c r="F243" i="32"/>
  <c r="O55" i="31"/>
  <c r="G243" i="32"/>
  <c r="O56" i="31"/>
  <c r="H243" i="32"/>
  <c r="O57" i="31"/>
  <c r="I243" i="32"/>
  <c r="O58" i="31"/>
  <c r="C275" i="32"/>
  <c r="O59" i="31"/>
  <c r="D275" i="32"/>
  <c r="O60" i="31"/>
  <c r="E275" i="32"/>
  <c r="O61" i="31"/>
  <c r="F275" i="32"/>
  <c r="O62" i="31"/>
  <c r="G275" i="32"/>
  <c r="O63" i="31"/>
  <c r="H275" i="32"/>
  <c r="O64" i="31"/>
  <c r="I275" i="32"/>
  <c r="O65" i="31"/>
  <c r="C307" i="32"/>
  <c r="O66" i="31"/>
  <c r="D307" i="32"/>
  <c r="O67" i="31"/>
  <c r="E307" i="32"/>
  <c r="O68" i="31"/>
  <c r="F307" i="32"/>
  <c r="O69" i="31"/>
  <c r="G307" i="32"/>
  <c r="O70" i="31"/>
  <c r="H307" i="32"/>
  <c r="O71" i="31"/>
  <c r="I307" i="32"/>
  <c r="O72" i="31"/>
  <c r="C339" i="32"/>
  <c r="O73" i="31"/>
  <c r="D339" i="32"/>
  <c r="O74" i="31"/>
  <c r="E339" i="32"/>
  <c r="O75" i="31"/>
  <c r="F339" i="32"/>
  <c r="O76" i="31"/>
  <c r="G339" i="32"/>
  <c r="O77" i="31"/>
  <c r="H339" i="32"/>
  <c r="O78" i="31"/>
  <c r="I339" i="32"/>
  <c r="O79" i="31"/>
  <c r="C371" i="32"/>
  <c r="O80" i="31"/>
  <c r="D371" i="32"/>
  <c r="E371" i="32"/>
  <c r="C615" i="24"/>
  <c r="CD85" i="24"/>
  <c r="AE2" i="31"/>
  <c r="C26" i="32"/>
  <c r="CE89" i="24"/>
  <c r="AE3" i="31"/>
  <c r="D26" i="32"/>
  <c r="AE4" i="31"/>
  <c r="E26" i="32"/>
  <c r="AE5" i="31"/>
  <c r="F26" i="32"/>
  <c r="AE6" i="31"/>
  <c r="G26" i="32"/>
  <c r="AE7" i="31"/>
  <c r="H26" i="32"/>
  <c r="AE8" i="31"/>
  <c r="I26" i="32"/>
  <c r="AE9" i="31"/>
  <c r="C58" i="32"/>
  <c r="AE10" i="31"/>
  <c r="D58" i="32"/>
  <c r="AE11" i="31"/>
  <c r="E58" i="32"/>
  <c r="AE12" i="31"/>
  <c r="F58" i="32"/>
  <c r="AE13" i="31"/>
  <c r="G58" i="32"/>
  <c r="AE14" i="31"/>
  <c r="H58" i="32"/>
  <c r="AE15" i="31"/>
  <c r="I58" i="32"/>
  <c r="AE16" i="31"/>
  <c r="C90" i="32"/>
  <c r="AE17" i="31"/>
  <c r="D90" i="32"/>
  <c r="AE18" i="31"/>
  <c r="E90" i="32"/>
  <c r="AE19" i="31"/>
  <c r="F90" i="32"/>
  <c r="AE20" i="31"/>
  <c r="G90" i="32"/>
  <c r="AE21" i="31"/>
  <c r="H90" i="32"/>
  <c r="AE22" i="31"/>
  <c r="I90" i="32"/>
  <c r="AE23" i="31"/>
  <c r="C122" i="32"/>
  <c r="AE24" i="31"/>
  <c r="D122" i="32"/>
  <c r="AE25" i="31"/>
  <c r="E122" i="32"/>
  <c r="AE26" i="31"/>
  <c r="F122" i="32"/>
  <c r="AE27" i="31"/>
  <c r="G122" i="32"/>
  <c r="AE28" i="31"/>
  <c r="H122" i="32"/>
  <c r="AE29" i="31"/>
  <c r="I122" i="32"/>
  <c r="AE30" i="31"/>
  <c r="C154" i="32"/>
  <c r="AE31" i="31"/>
  <c r="D154" i="32"/>
  <c r="AE32" i="31"/>
  <c r="E154" i="32"/>
  <c r="AE33" i="31"/>
  <c r="F154" i="32"/>
  <c r="AE34" i="31"/>
  <c r="G154" i="32"/>
  <c r="AE35" i="31"/>
  <c r="H154" i="32"/>
  <c r="AE36" i="31"/>
  <c r="I154" i="32"/>
  <c r="AE37" i="31"/>
  <c r="C186" i="32"/>
  <c r="AE38" i="31"/>
  <c r="D186" i="32"/>
  <c r="AE39" i="31"/>
  <c r="E186" i="32"/>
  <c r="AE40" i="31"/>
  <c r="F186" i="32"/>
  <c r="AE41" i="31"/>
  <c r="G186" i="32"/>
  <c r="AE42" i="31"/>
  <c r="H186" i="32"/>
  <c r="AE43" i="31"/>
  <c r="I186" i="32"/>
  <c r="AE44" i="31"/>
  <c r="C218" i="32"/>
  <c r="AE45" i="31"/>
  <c r="D218" i="32"/>
  <c r="AE46" i="31"/>
  <c r="E218" i="32"/>
  <c r="AE47" i="31"/>
  <c r="F218" i="32"/>
  <c r="I380" i="32"/>
  <c r="D612" i="24"/>
  <c r="CF90" i="24"/>
  <c r="AH51" i="31"/>
  <c r="C253" i="32"/>
  <c r="CE91" i="24"/>
  <c r="I382" i="32"/>
  <c r="I612" i="24"/>
  <c r="I383" i="32"/>
  <c r="J612" i="24"/>
  <c r="I384" i="32"/>
  <c r="L612" i="24"/>
  <c r="G19" i="4"/>
  <c r="E19" i="4"/>
  <c r="G28" i="4"/>
  <c r="E28" i="4"/>
  <c r="F7" i="6"/>
  <c r="E220" i="24"/>
  <c r="F24" i="6"/>
  <c r="E233" i="24"/>
  <c r="F32" i="6" s="1"/>
  <c r="CF2" i="28"/>
  <c r="D5" i="7"/>
  <c r="D258" i="24"/>
  <c r="D13" i="7"/>
  <c r="C363" i="24"/>
  <c r="C365" i="24"/>
  <c r="C16" i="8"/>
  <c r="D308" i="24"/>
  <c r="C68" i="8"/>
  <c r="C85" i="8"/>
  <c r="D341" i="24"/>
  <c r="C113" i="8"/>
  <c r="BQ2" i="30"/>
  <c r="D383" i="24"/>
  <c r="CP2" i="30"/>
  <c r="D416" i="24"/>
  <c r="DF2" i="30"/>
  <c r="C170" i="8"/>
  <c r="F420" i="24"/>
  <c r="H15" i="15"/>
  <c r="I15" i="15" s="1"/>
  <c r="F15" i="15"/>
  <c r="H16" i="15"/>
  <c r="I16" i="15" s="1"/>
  <c r="F16" i="15"/>
  <c r="F17" i="15"/>
  <c r="H18" i="15"/>
  <c r="I18" i="15" s="1"/>
  <c r="F18" i="15"/>
  <c r="H19" i="15"/>
  <c r="I19" i="15" s="1"/>
  <c r="F19" i="15"/>
  <c r="H20" i="15"/>
  <c r="I20" i="15" s="1"/>
  <c r="F20" i="15"/>
  <c r="H21" i="15"/>
  <c r="I21" i="15" s="1"/>
  <c r="F21" i="15"/>
  <c r="H22" i="15"/>
  <c r="I22" i="15" s="1"/>
  <c r="F22" i="15"/>
  <c r="F23" i="15"/>
  <c r="F24" i="15"/>
  <c r="H25" i="15"/>
  <c r="I25" i="15" s="1"/>
  <c r="F25" i="15"/>
  <c r="F26" i="15"/>
  <c r="H27" i="15"/>
  <c r="I27" i="15" s="1"/>
  <c r="F27" i="15"/>
  <c r="H28" i="15"/>
  <c r="I28" i="15" s="1"/>
  <c r="F28" i="15"/>
  <c r="H29" i="15"/>
  <c r="I29" i="15" s="1"/>
  <c r="F29" i="15"/>
  <c r="H30" i="15"/>
  <c r="I30" i="15" s="1"/>
  <c r="F30" i="15"/>
  <c r="F33" i="15"/>
  <c r="F34" i="15"/>
  <c r="F35" i="15"/>
  <c r="F36" i="15"/>
  <c r="F37" i="15"/>
  <c r="H38" i="15"/>
  <c r="I38" i="15" s="1"/>
  <c r="F38" i="15"/>
  <c r="H39" i="15"/>
  <c r="I39" i="15" s="1"/>
  <c r="F39" i="15"/>
  <c r="H41" i="15"/>
  <c r="I41" i="15" s="1"/>
  <c r="F41" i="15"/>
  <c r="H42" i="15"/>
  <c r="I42" i="15" s="1"/>
  <c r="F42" i="15"/>
  <c r="F43" i="15"/>
  <c r="H44" i="15"/>
  <c r="I44" i="15" s="1"/>
  <c r="F44" i="15"/>
  <c r="F45" i="15"/>
  <c r="H46" i="15"/>
  <c r="I46" i="15" s="1"/>
  <c r="F46" i="15"/>
  <c r="H47" i="15"/>
  <c r="I47" i="15" s="1"/>
  <c r="F47" i="15"/>
  <c r="F48" i="15"/>
  <c r="F49" i="15"/>
  <c r="F50" i="15"/>
  <c r="H51" i="15"/>
  <c r="I51" i="15" s="1"/>
  <c r="F51" i="15"/>
  <c r="H52" i="15"/>
  <c r="I52" i="15" s="1"/>
  <c r="F52" i="15"/>
  <c r="F53" i="15"/>
  <c r="H54" i="15"/>
  <c r="I54" i="15" s="1"/>
  <c r="F54" i="15"/>
  <c r="H55" i="15"/>
  <c r="I55" i="15" s="1"/>
  <c r="F55" i="15"/>
  <c r="H56" i="15"/>
  <c r="I56" i="15" s="1"/>
  <c r="F56" i="15"/>
  <c r="H57" i="15"/>
  <c r="I57" i="15" s="1"/>
  <c r="F57" i="15"/>
  <c r="H58" i="15"/>
  <c r="I58" i="15" s="1"/>
  <c r="F58" i="15"/>
  <c r="H59" i="15"/>
  <c r="I59" i="15" s="1"/>
  <c r="F59" i="15"/>
  <c r="F63" i="15"/>
  <c r="F64" i="15"/>
  <c r="F65" i="15"/>
  <c r="F69" i="15"/>
  <c r="C715" i="34"/>
  <c r="C648" i="34"/>
  <c r="M716" i="34" s="1"/>
  <c r="D615" i="34"/>
  <c r="CD52" i="24" l="1"/>
  <c r="CC52" i="24"/>
  <c r="CC67" i="24" s="1"/>
  <c r="CB52" i="24"/>
  <c r="CB67" i="24" s="1"/>
  <c r="CA52" i="24"/>
  <c r="CA67" i="24" s="1"/>
  <c r="BZ52" i="24"/>
  <c r="BZ67" i="24" s="1"/>
  <c r="BY52" i="24"/>
  <c r="BY67" i="24" s="1"/>
  <c r="BX52" i="24"/>
  <c r="BX67" i="24" s="1"/>
  <c r="BW52" i="24"/>
  <c r="BW67" i="24" s="1"/>
  <c r="BV52" i="24"/>
  <c r="BV67" i="24" s="1"/>
  <c r="BU52" i="24"/>
  <c r="BU67" i="24" s="1"/>
  <c r="BT52" i="24"/>
  <c r="BT67" i="24" s="1"/>
  <c r="BS52" i="24"/>
  <c r="BS67" i="24" s="1"/>
  <c r="BR52" i="24"/>
  <c r="BR67" i="24" s="1"/>
  <c r="BQ52" i="24"/>
  <c r="BQ67" i="24" s="1"/>
  <c r="BP52" i="24"/>
  <c r="BP67" i="24" s="1"/>
  <c r="BO52" i="24"/>
  <c r="BO67" i="24" s="1"/>
  <c r="BN52" i="24"/>
  <c r="BN67" i="24" s="1"/>
  <c r="BM52" i="24"/>
  <c r="BM67" i="24" s="1"/>
  <c r="BL52" i="24"/>
  <c r="BL67" i="24" s="1"/>
  <c r="BK52" i="24"/>
  <c r="BK67" i="24" s="1"/>
  <c r="BJ52" i="24"/>
  <c r="BJ67" i="24" s="1"/>
  <c r="BI52" i="24"/>
  <c r="BI67" i="24" s="1"/>
  <c r="BH52" i="24"/>
  <c r="BH67" i="24" s="1"/>
  <c r="BG52" i="24"/>
  <c r="BG67" i="24" s="1"/>
  <c r="BF52" i="24"/>
  <c r="BF67" i="24" s="1"/>
  <c r="BE52" i="24"/>
  <c r="BE67" i="24" s="1"/>
  <c r="BD52" i="24"/>
  <c r="BD67" i="24" s="1"/>
  <c r="BC52" i="24"/>
  <c r="BC67" i="24" s="1"/>
  <c r="BB52" i="24"/>
  <c r="BB67" i="24" s="1"/>
  <c r="BA52" i="24"/>
  <c r="BA67" i="24" s="1"/>
  <c r="AZ52" i="24"/>
  <c r="AZ67" i="24" s="1"/>
  <c r="AY52" i="24"/>
  <c r="AY67" i="24" s="1"/>
  <c r="AX52" i="24"/>
  <c r="AX67" i="24" s="1"/>
  <c r="AW52" i="24"/>
  <c r="AW67" i="24" s="1"/>
  <c r="AV52" i="24"/>
  <c r="AV67" i="24" s="1"/>
  <c r="AU52" i="24"/>
  <c r="AU67" i="24" s="1"/>
  <c r="AT52" i="24"/>
  <c r="AT67" i="24" s="1"/>
  <c r="AS52" i="24"/>
  <c r="AS67" i="24" s="1"/>
  <c r="AR52" i="24"/>
  <c r="AR67" i="24" s="1"/>
  <c r="AQ52" i="24"/>
  <c r="AQ67" i="24" s="1"/>
  <c r="AP52" i="24"/>
  <c r="AP67" i="24" s="1"/>
  <c r="AO52" i="24"/>
  <c r="AO67" i="24" s="1"/>
  <c r="AN52" i="24"/>
  <c r="AN67" i="24" s="1"/>
  <c r="AM52" i="24"/>
  <c r="AM67" i="24" s="1"/>
  <c r="AL52" i="24"/>
  <c r="AL67" i="24" s="1"/>
  <c r="AK52" i="24"/>
  <c r="AK67" i="24" s="1"/>
  <c r="AJ52" i="24"/>
  <c r="AJ67" i="24" s="1"/>
  <c r="AI52" i="24"/>
  <c r="AI67" i="24" s="1"/>
  <c r="AH52" i="24"/>
  <c r="AH67" i="24" s="1"/>
  <c r="AG52" i="24"/>
  <c r="AG67" i="24" s="1"/>
  <c r="AF52" i="24"/>
  <c r="AF67" i="24" s="1"/>
  <c r="AE52" i="24"/>
  <c r="AE67" i="24" s="1"/>
  <c r="AD52" i="24"/>
  <c r="AD67" i="24" s="1"/>
  <c r="AC52" i="24"/>
  <c r="AC67" i="24" s="1"/>
  <c r="AB52" i="24"/>
  <c r="AB67" i="24" s="1"/>
  <c r="AA52" i="24"/>
  <c r="AA67" i="24" s="1"/>
  <c r="Z52" i="24"/>
  <c r="Z67" i="24" s="1"/>
  <c r="Y52" i="24"/>
  <c r="Y67" i="24" s="1"/>
  <c r="X52" i="24"/>
  <c r="X67" i="24" s="1"/>
  <c r="W52" i="24"/>
  <c r="W67" i="24" s="1"/>
  <c r="V52" i="24"/>
  <c r="V67" i="24" s="1"/>
  <c r="U52" i="24"/>
  <c r="U67" i="24" s="1"/>
  <c r="T52" i="24"/>
  <c r="T67" i="24" s="1"/>
  <c r="S52" i="24"/>
  <c r="S67" i="24" s="1"/>
  <c r="R52" i="24"/>
  <c r="R67" i="24" s="1"/>
  <c r="Q52" i="24"/>
  <c r="Q67" i="24" s="1"/>
  <c r="P52" i="24"/>
  <c r="P67" i="24" s="1"/>
  <c r="O52" i="24"/>
  <c r="O67" i="24" s="1"/>
  <c r="N52" i="24"/>
  <c r="N67" i="24" s="1"/>
  <c r="M52" i="24"/>
  <c r="M67" i="24" s="1"/>
  <c r="L52" i="24"/>
  <c r="L67" i="24" s="1"/>
  <c r="K52" i="24"/>
  <c r="K67" i="24" s="1"/>
  <c r="J52" i="24"/>
  <c r="J67" i="24" s="1"/>
  <c r="I52" i="24"/>
  <c r="I67" i="24" s="1"/>
  <c r="H52" i="24"/>
  <c r="H67" i="24" s="1"/>
  <c r="G52" i="24"/>
  <c r="G67" i="24" s="1"/>
  <c r="F52" i="24"/>
  <c r="F67" i="24" s="1"/>
  <c r="E52" i="24"/>
  <c r="E67" i="24" s="1"/>
  <c r="D52" i="24"/>
  <c r="D67" i="24" s="1"/>
  <c r="C52" i="24"/>
  <c r="D716" i="34"/>
  <c r="D713" i="34"/>
  <c r="D712" i="34"/>
  <c r="D711" i="34"/>
  <c r="D710" i="34"/>
  <c r="D709" i="34"/>
  <c r="D708" i="34"/>
  <c r="D707" i="34"/>
  <c r="D706" i="34"/>
  <c r="D705" i="34"/>
  <c r="D704" i="34"/>
  <c r="D703" i="34"/>
  <c r="D702" i="34"/>
  <c r="D701" i="34"/>
  <c r="D700" i="34"/>
  <c r="D699" i="34"/>
  <c r="D698" i="34"/>
  <c r="D697" i="34"/>
  <c r="D696" i="34"/>
  <c r="D695" i="34"/>
  <c r="D694" i="34"/>
  <c r="D693" i="34"/>
  <c r="D692" i="34"/>
  <c r="D691" i="34"/>
  <c r="D690" i="34"/>
  <c r="D689" i="34"/>
  <c r="D688" i="34"/>
  <c r="D687" i="34"/>
  <c r="D686" i="34"/>
  <c r="D685" i="34"/>
  <c r="D684" i="34"/>
  <c r="D683" i="34"/>
  <c r="D682" i="34"/>
  <c r="D681" i="34"/>
  <c r="D680" i="34"/>
  <c r="D679" i="34"/>
  <c r="D678" i="34"/>
  <c r="D677" i="34"/>
  <c r="D676" i="34"/>
  <c r="D675" i="34"/>
  <c r="D674" i="34"/>
  <c r="D673" i="34"/>
  <c r="D672" i="34"/>
  <c r="D671" i="34"/>
  <c r="D670" i="34"/>
  <c r="D669" i="34"/>
  <c r="D668" i="34"/>
  <c r="D647" i="34"/>
  <c r="D646" i="34"/>
  <c r="D645" i="34"/>
  <c r="D644" i="34"/>
  <c r="D643" i="34"/>
  <c r="D642" i="34"/>
  <c r="D641" i="34"/>
  <c r="D640" i="34"/>
  <c r="D639" i="34"/>
  <c r="D638" i="34"/>
  <c r="D637" i="34"/>
  <c r="D636" i="34"/>
  <c r="D635" i="34"/>
  <c r="D634" i="34"/>
  <c r="D633" i="34"/>
  <c r="D632" i="34"/>
  <c r="D631" i="34"/>
  <c r="D630" i="34"/>
  <c r="D629" i="34"/>
  <c r="D628" i="34"/>
  <c r="D627" i="34"/>
  <c r="D626" i="34"/>
  <c r="D625" i="34"/>
  <c r="D624" i="34"/>
  <c r="D623" i="34"/>
  <c r="D622" i="34"/>
  <c r="D621" i="34"/>
  <c r="D620" i="34"/>
  <c r="D619" i="34"/>
  <c r="D618" i="34"/>
  <c r="D617" i="34"/>
  <c r="D616" i="34"/>
  <c r="C167" i="8"/>
  <c r="D26" i="33"/>
  <c r="E414" i="24"/>
  <c r="C137" i="8"/>
  <c r="D12" i="33"/>
  <c r="E380" i="24"/>
  <c r="C87" i="8"/>
  <c r="D350" i="24"/>
  <c r="C50" i="8"/>
  <c r="D352" i="24"/>
  <c r="C103" i="8" s="1"/>
  <c r="F309" i="24"/>
  <c r="BP2" i="30"/>
  <c r="C119" i="8"/>
  <c r="BN2" i="30"/>
  <c r="C117" i="8"/>
  <c r="D366" i="24"/>
  <c r="F16" i="6"/>
  <c r="F234" i="24"/>
  <c r="I381" i="32"/>
  <c r="G612" i="24"/>
  <c r="CF91" i="24"/>
  <c r="I378" i="32"/>
  <c r="K612" i="24"/>
  <c r="E373" i="32"/>
  <c r="C94" i="15"/>
  <c r="G94" i="15" s="1"/>
  <c r="H2" i="31"/>
  <c r="C12" i="32"/>
  <c r="CE62" i="24"/>
  <c r="I364" i="32" s="1"/>
  <c r="C67" i="24" l="1"/>
  <c r="CE52" i="24"/>
  <c r="D85" i="24"/>
  <c r="M3" i="31"/>
  <c r="D17" i="32"/>
  <c r="E85" i="24"/>
  <c r="M4" i="31"/>
  <c r="E17" i="32"/>
  <c r="F85" i="24"/>
  <c r="M5" i="31"/>
  <c r="F17" i="32"/>
  <c r="G85" i="24"/>
  <c r="M6" i="31"/>
  <c r="G17" i="32"/>
  <c r="H85" i="24"/>
  <c r="M7" i="31"/>
  <c r="H17" i="32"/>
  <c r="I85" i="24"/>
  <c r="M8" i="31"/>
  <c r="I17" i="32"/>
  <c r="J85" i="24"/>
  <c r="M9" i="31"/>
  <c r="C49" i="32"/>
  <c r="K85" i="24"/>
  <c r="M10" i="31"/>
  <c r="D49" i="32"/>
  <c r="L85" i="24"/>
  <c r="M11" i="31"/>
  <c r="E49" i="32"/>
  <c r="M85" i="24"/>
  <c r="M12" i="31"/>
  <c r="F49" i="32"/>
  <c r="N85" i="24"/>
  <c r="M13" i="31"/>
  <c r="G49" i="32"/>
  <c r="O85" i="24"/>
  <c r="M14" i="31"/>
  <c r="H49" i="32"/>
  <c r="P85" i="24"/>
  <c r="M15" i="31"/>
  <c r="I49" i="32"/>
  <c r="Q85" i="24"/>
  <c r="M16" i="31"/>
  <c r="C81" i="32"/>
  <c r="R85" i="24"/>
  <c r="M17" i="31"/>
  <c r="D81" i="32"/>
  <c r="S85" i="24"/>
  <c r="M18" i="31"/>
  <c r="E81" i="32"/>
  <c r="T85" i="24"/>
  <c r="M19" i="31"/>
  <c r="F81" i="32"/>
  <c r="U85" i="24"/>
  <c r="M20" i="31"/>
  <c r="G81" i="32"/>
  <c r="V85" i="24"/>
  <c r="M21" i="31"/>
  <c r="H81" i="32"/>
  <c r="W85" i="24"/>
  <c r="M22" i="31"/>
  <c r="I81" i="32"/>
  <c r="X85" i="24"/>
  <c r="M23" i="31"/>
  <c r="C113" i="32"/>
  <c r="Y85" i="24"/>
  <c r="M24" i="31"/>
  <c r="D113" i="32"/>
  <c r="Z85" i="24"/>
  <c r="M25" i="31"/>
  <c r="E113" i="32"/>
  <c r="AA85" i="24"/>
  <c r="M26" i="31"/>
  <c r="F113" i="32"/>
  <c r="AB85" i="24"/>
  <c r="M27" i="31"/>
  <c r="G113" i="32"/>
  <c r="AC85" i="24"/>
  <c r="M28" i="31"/>
  <c r="H113" i="32"/>
  <c r="AD85" i="24"/>
  <c r="M29" i="31"/>
  <c r="I113" i="32"/>
  <c r="AE85" i="24"/>
  <c r="M30" i="31"/>
  <c r="C145" i="32"/>
  <c r="AF85" i="24"/>
  <c r="M31" i="31"/>
  <c r="D145" i="32"/>
  <c r="AG85" i="24"/>
  <c r="M32" i="31"/>
  <c r="E145" i="32"/>
  <c r="AH85" i="24"/>
  <c r="M33" i="31"/>
  <c r="F145" i="32"/>
  <c r="AI85" i="24"/>
  <c r="M34" i="31"/>
  <c r="G145" i="32"/>
  <c r="AJ85" i="24"/>
  <c r="M35" i="31"/>
  <c r="H145" i="32"/>
  <c r="AK85" i="24"/>
  <c r="M36" i="31"/>
  <c r="I145" i="32"/>
  <c r="AL85" i="24"/>
  <c r="M37" i="31"/>
  <c r="C177" i="32"/>
  <c r="AM85" i="24"/>
  <c r="M38" i="31"/>
  <c r="D177" i="32"/>
  <c r="AN85" i="24"/>
  <c r="M39" i="31"/>
  <c r="E177" i="32"/>
  <c r="AO85" i="24"/>
  <c r="M40" i="31"/>
  <c r="F177" i="32"/>
  <c r="AP85" i="24"/>
  <c r="M41" i="31"/>
  <c r="G177" i="32"/>
  <c r="AQ85" i="24"/>
  <c r="M42" i="31"/>
  <c r="H177" i="32"/>
  <c r="AR85" i="24"/>
  <c r="M43" i="31"/>
  <c r="I177" i="32"/>
  <c r="AS85" i="24"/>
  <c r="M44" i="31"/>
  <c r="C209" i="32"/>
  <c r="AT85" i="24"/>
  <c r="M45" i="31"/>
  <c r="D209" i="32"/>
  <c r="AU85" i="24"/>
  <c r="M46" i="31"/>
  <c r="E209" i="32"/>
  <c r="AV85" i="24"/>
  <c r="M47" i="31"/>
  <c r="F209" i="32"/>
  <c r="AW85" i="24"/>
  <c r="M48" i="31"/>
  <c r="G209" i="32"/>
  <c r="AX85" i="24"/>
  <c r="M49" i="31"/>
  <c r="H209" i="32"/>
  <c r="AY85" i="24"/>
  <c r="M50" i="31"/>
  <c r="I209" i="32"/>
  <c r="AZ85" i="24"/>
  <c r="M51" i="31"/>
  <c r="C241" i="32"/>
  <c r="BA85" i="24"/>
  <c r="M52" i="31"/>
  <c r="D241" i="32"/>
  <c r="BB85" i="24"/>
  <c r="M53" i="31"/>
  <c r="E241" i="32"/>
  <c r="BC85" i="24"/>
  <c r="M54" i="31"/>
  <c r="F241" i="32"/>
  <c r="BD85" i="24"/>
  <c r="M55" i="31"/>
  <c r="G241" i="32"/>
  <c r="BE85" i="24"/>
  <c r="M56" i="31"/>
  <c r="H241" i="32"/>
  <c r="BF85" i="24"/>
  <c r="M57" i="31"/>
  <c r="I241" i="32"/>
  <c r="BG85" i="24"/>
  <c r="M58" i="31"/>
  <c r="C273" i="32"/>
  <c r="BH85" i="24"/>
  <c r="M59" i="31"/>
  <c r="D273" i="32"/>
  <c r="BI85" i="24"/>
  <c r="M60" i="31"/>
  <c r="E273" i="32"/>
  <c r="BJ85" i="24"/>
  <c r="M61" i="31"/>
  <c r="F273" i="32"/>
  <c r="BK85" i="24"/>
  <c r="M62" i="31"/>
  <c r="G273" i="32"/>
  <c r="BL85" i="24"/>
  <c r="M63" i="31"/>
  <c r="H273" i="32"/>
  <c r="BM85" i="24"/>
  <c r="M64" i="31"/>
  <c r="I273" i="32"/>
  <c r="BN85" i="24"/>
  <c r="M65" i="31"/>
  <c r="C305" i="32"/>
  <c r="BO85" i="24"/>
  <c r="M66" i="31"/>
  <c r="D305" i="32"/>
  <c r="BP85" i="24"/>
  <c r="M67" i="31"/>
  <c r="E305" i="32"/>
  <c r="BQ85" i="24"/>
  <c r="M68" i="31"/>
  <c r="F305" i="32"/>
  <c r="BR85" i="24"/>
  <c r="M69" i="31"/>
  <c r="G305" i="32"/>
  <c r="BS85" i="24"/>
  <c r="M70" i="31"/>
  <c r="H305" i="32"/>
  <c r="BT85" i="24"/>
  <c r="M71" i="31"/>
  <c r="I305" i="32"/>
  <c r="BU85" i="24"/>
  <c r="M72" i="31"/>
  <c r="C337" i="32"/>
  <c r="BV85" i="24"/>
  <c r="M73" i="31"/>
  <c r="D337" i="32"/>
  <c r="BW85" i="24"/>
  <c r="M74" i="31"/>
  <c r="E337" i="32"/>
  <c r="BX85" i="24"/>
  <c r="M75" i="31"/>
  <c r="F337" i="32"/>
  <c r="BY85" i="24"/>
  <c r="M76" i="31"/>
  <c r="G337" i="32"/>
  <c r="BZ85" i="24"/>
  <c r="M77" i="31"/>
  <c r="H337" i="32"/>
  <c r="CA85" i="24"/>
  <c r="M78" i="31"/>
  <c r="I337" i="32"/>
  <c r="CB85" i="24"/>
  <c r="M79" i="31"/>
  <c r="C369" i="32"/>
  <c r="CC85" i="24"/>
  <c r="M80" i="31"/>
  <c r="D369" i="32"/>
  <c r="C120" i="8"/>
  <c r="D367" i="24"/>
  <c r="D715" i="34"/>
  <c r="E623" i="34"/>
  <c r="E612" i="34"/>
  <c r="D373" i="32" l="1"/>
  <c r="C93" i="15"/>
  <c r="G93" i="15" s="1"/>
  <c r="C620" i="24"/>
  <c r="C373" i="32"/>
  <c r="C92" i="15"/>
  <c r="G92" i="15" s="1"/>
  <c r="C622" i="24"/>
  <c r="I341" i="32"/>
  <c r="C91" i="15"/>
  <c r="G91" i="15" s="1"/>
  <c r="C647" i="24"/>
  <c r="H341" i="32"/>
  <c r="C90" i="15"/>
  <c r="G90" i="15" s="1"/>
  <c r="C646" i="24"/>
  <c r="G341" i="32"/>
  <c r="C89" i="15"/>
  <c r="G89" i="15" s="1"/>
  <c r="C645" i="24"/>
  <c r="F341" i="32"/>
  <c r="C88" i="15"/>
  <c r="G88" i="15" s="1"/>
  <c r="C644" i="24"/>
  <c r="E341" i="32"/>
  <c r="C87" i="15"/>
  <c r="G87" i="15" s="1"/>
  <c r="C643" i="24"/>
  <c r="D341" i="32"/>
  <c r="C86" i="15"/>
  <c r="G86" i="15" s="1"/>
  <c r="C642" i="24"/>
  <c r="C341" i="32"/>
  <c r="C85" i="15"/>
  <c r="G85" i="15" s="1"/>
  <c r="C641" i="24"/>
  <c r="I309" i="32"/>
  <c r="C84" i="15"/>
  <c r="G84" i="15" s="1"/>
  <c r="C640" i="24"/>
  <c r="H309" i="32"/>
  <c r="C83" i="15"/>
  <c r="G83" i="15" s="1"/>
  <c r="C639" i="24"/>
  <c r="G309" i="32"/>
  <c r="C82" i="15"/>
  <c r="G82" i="15" s="1"/>
  <c r="C626" i="24"/>
  <c r="F309" i="32"/>
  <c r="C81" i="15"/>
  <c r="G81" i="15" s="1"/>
  <c r="C623" i="24"/>
  <c r="E309" i="32"/>
  <c r="C80" i="15"/>
  <c r="G80" i="15" s="1"/>
  <c r="C621" i="24"/>
  <c r="D309" i="32"/>
  <c r="C79" i="15"/>
  <c r="G79" i="15" s="1"/>
  <c r="C627" i="24"/>
  <c r="C309" i="32"/>
  <c r="C78" i="15"/>
  <c r="G78" i="15" s="1"/>
  <c r="C619" i="24"/>
  <c r="I277" i="32"/>
  <c r="C77" i="15"/>
  <c r="G77" i="15" s="1"/>
  <c r="C638" i="24"/>
  <c r="H277" i="32"/>
  <c r="C76" i="15"/>
  <c r="G76" i="15" s="1"/>
  <c r="C637" i="24"/>
  <c r="G277" i="32"/>
  <c r="C75" i="15"/>
  <c r="G75" i="15" s="1"/>
  <c r="C635" i="24"/>
  <c r="F277" i="32"/>
  <c r="C74" i="15"/>
  <c r="G74" i="15" s="1"/>
  <c r="C617" i="24"/>
  <c r="E277" i="32"/>
  <c r="C73" i="15"/>
  <c r="G73" i="15" s="1"/>
  <c r="C634" i="24"/>
  <c r="D277" i="32"/>
  <c r="C72" i="15"/>
  <c r="G72" i="15" s="1"/>
  <c r="C636" i="24"/>
  <c r="C277" i="32"/>
  <c r="C71" i="15"/>
  <c r="G71" i="15" s="1"/>
  <c r="C618" i="24"/>
  <c r="I245" i="32"/>
  <c r="C70" i="15"/>
  <c r="G70" i="15" s="1"/>
  <c r="C629" i="24"/>
  <c r="H245" i="32"/>
  <c r="C69" i="15"/>
  <c r="C614" i="24"/>
  <c r="G245" i="32"/>
  <c r="C68" i="15"/>
  <c r="G68" i="15" s="1"/>
  <c r="C624" i="24"/>
  <c r="F245" i="32"/>
  <c r="C67" i="15"/>
  <c r="G67" i="15" s="1"/>
  <c r="C633" i="24"/>
  <c r="E245" i="32"/>
  <c r="C66" i="15"/>
  <c r="G66" i="15" s="1"/>
  <c r="C632" i="24"/>
  <c r="D245" i="32"/>
  <c r="C65" i="15"/>
  <c r="C630" i="24"/>
  <c r="C245" i="32"/>
  <c r="C64" i="15"/>
  <c r="C628" i="24"/>
  <c r="I213" i="32"/>
  <c r="C63" i="15"/>
  <c r="C625" i="24"/>
  <c r="H213" i="32"/>
  <c r="C62" i="15"/>
  <c r="C616" i="24"/>
  <c r="G213" i="32"/>
  <c r="C61" i="15"/>
  <c r="C631" i="24"/>
  <c r="F213" i="32"/>
  <c r="C60" i="15"/>
  <c r="C713" i="24"/>
  <c r="E213" i="32"/>
  <c r="C59" i="15"/>
  <c r="G59" i="15" s="1"/>
  <c r="C712" i="24"/>
  <c r="D213" i="32"/>
  <c r="C58" i="15"/>
  <c r="G58" i="15" s="1"/>
  <c r="C711" i="24"/>
  <c r="C213" i="32"/>
  <c r="C57" i="15"/>
  <c r="G57" i="15" s="1"/>
  <c r="C710" i="24"/>
  <c r="I181" i="32"/>
  <c r="C56" i="15"/>
  <c r="G56" i="15" s="1"/>
  <c r="C709" i="24"/>
  <c r="H181" i="32"/>
  <c r="C55" i="15"/>
  <c r="G55" i="15" s="1"/>
  <c r="C708" i="24"/>
  <c r="G181" i="32"/>
  <c r="C54" i="15"/>
  <c r="G54" i="15" s="1"/>
  <c r="C707" i="24"/>
  <c r="F181" i="32"/>
  <c r="C53" i="15"/>
  <c r="C706" i="24"/>
  <c r="E181" i="32"/>
  <c r="C52" i="15"/>
  <c r="G52" i="15" s="1"/>
  <c r="C705" i="24"/>
  <c r="D181" i="32"/>
  <c r="C51" i="15"/>
  <c r="G51" i="15" s="1"/>
  <c r="C704" i="24"/>
  <c r="C181" i="32"/>
  <c r="C50" i="15"/>
  <c r="C703" i="24"/>
  <c r="I149" i="32"/>
  <c r="C49" i="15"/>
  <c r="C702" i="24"/>
  <c r="H149" i="32"/>
  <c r="C48" i="15"/>
  <c r="C701" i="24"/>
  <c r="G149" i="32"/>
  <c r="C47" i="15"/>
  <c r="G47" i="15" s="1"/>
  <c r="C700" i="24"/>
  <c r="F149" i="32"/>
  <c r="C46" i="15"/>
  <c r="G46" i="15" s="1"/>
  <c r="C699" i="24"/>
  <c r="E149" i="32"/>
  <c r="C45" i="15"/>
  <c r="C698" i="24"/>
  <c r="D149" i="32"/>
  <c r="C44" i="15"/>
  <c r="G44" i="15" s="1"/>
  <c r="C697" i="24"/>
  <c r="C149" i="32"/>
  <c r="C43" i="15"/>
  <c r="C696" i="24"/>
  <c r="I117" i="32"/>
  <c r="C42" i="15"/>
  <c r="G42" i="15" s="1"/>
  <c r="C695" i="24"/>
  <c r="H117" i="32"/>
  <c r="C41" i="15"/>
  <c r="G41" i="15" s="1"/>
  <c r="C694" i="24"/>
  <c r="G117" i="32"/>
  <c r="C40" i="15"/>
  <c r="G40" i="15" s="1"/>
  <c r="C693" i="24"/>
  <c r="F117" i="32"/>
  <c r="C39" i="15"/>
  <c r="G39" i="15" s="1"/>
  <c r="C692" i="24"/>
  <c r="E117" i="32"/>
  <c r="C38" i="15"/>
  <c r="G38" i="15" s="1"/>
  <c r="C691" i="24"/>
  <c r="D117" i="32"/>
  <c r="C37" i="15"/>
  <c r="C690" i="24"/>
  <c r="C117" i="32"/>
  <c r="C36" i="15"/>
  <c r="C689" i="24"/>
  <c r="I85" i="32"/>
  <c r="C35" i="15"/>
  <c r="C688" i="24"/>
  <c r="H85" i="32"/>
  <c r="C34" i="15"/>
  <c r="C687" i="24"/>
  <c r="G85" i="32"/>
  <c r="C33" i="15"/>
  <c r="C686" i="24"/>
  <c r="F85" i="32"/>
  <c r="C32" i="15"/>
  <c r="G32" i="15" s="1"/>
  <c r="C685" i="24"/>
  <c r="E85" i="32"/>
  <c r="C31" i="15"/>
  <c r="G31" i="15" s="1"/>
  <c r="C684" i="24"/>
  <c r="D85" i="32"/>
  <c r="C30" i="15"/>
  <c r="G30" i="15" s="1"/>
  <c r="C683" i="24"/>
  <c r="C85" i="32"/>
  <c r="C29" i="15"/>
  <c r="G29" i="15" s="1"/>
  <c r="C682" i="24"/>
  <c r="I53" i="32"/>
  <c r="C28" i="15"/>
  <c r="G28" i="15" s="1"/>
  <c r="C681" i="24"/>
  <c r="H53" i="32"/>
  <c r="C27" i="15"/>
  <c r="G27" i="15" s="1"/>
  <c r="C680" i="24"/>
  <c r="G53" i="32"/>
  <c r="C26" i="15"/>
  <c r="C679" i="24"/>
  <c r="F53" i="32"/>
  <c r="C25" i="15"/>
  <c r="G25" i="15" s="1"/>
  <c r="C678" i="24"/>
  <c r="E53" i="32"/>
  <c r="C24" i="15"/>
  <c r="C677" i="24"/>
  <c r="D53" i="32"/>
  <c r="C23" i="15"/>
  <c r="C676" i="24"/>
  <c r="C53" i="32"/>
  <c r="C22" i="15"/>
  <c r="G22" i="15" s="1"/>
  <c r="C675" i="24"/>
  <c r="I21" i="32"/>
  <c r="C21" i="15"/>
  <c r="G21" i="15" s="1"/>
  <c r="C674" i="24"/>
  <c r="H21" i="32"/>
  <c r="C20" i="15"/>
  <c r="G20" i="15" s="1"/>
  <c r="C673" i="24"/>
  <c r="G21" i="32"/>
  <c r="C19" i="15"/>
  <c r="G19" i="15" s="1"/>
  <c r="C672" i="24"/>
  <c r="F21" i="32"/>
  <c r="C18" i="15"/>
  <c r="G18" i="15" s="1"/>
  <c r="C671" i="24"/>
  <c r="E21" i="32"/>
  <c r="C17" i="15"/>
  <c r="C670" i="24"/>
  <c r="D21" i="32"/>
  <c r="C16" i="15"/>
  <c r="G16" i="15" s="1"/>
  <c r="C669" i="24"/>
  <c r="M2" i="31"/>
  <c r="C17" i="32"/>
  <c r="CE67" i="24"/>
  <c r="I369" i="32" s="1"/>
  <c r="C85" i="24"/>
  <c r="E716" i="34"/>
  <c r="E713" i="34"/>
  <c r="E712" i="34"/>
  <c r="E711" i="34"/>
  <c r="E710" i="34"/>
  <c r="E709" i="34"/>
  <c r="E708" i="34"/>
  <c r="E707" i="34"/>
  <c r="E706" i="34"/>
  <c r="E705" i="34"/>
  <c r="E704" i="34"/>
  <c r="E703" i="34"/>
  <c r="E702" i="34"/>
  <c r="E701" i="34"/>
  <c r="E700" i="34"/>
  <c r="E699" i="34"/>
  <c r="E698" i="34"/>
  <c r="E697" i="34"/>
  <c r="E696" i="34"/>
  <c r="E695" i="34"/>
  <c r="E694" i="34"/>
  <c r="E693" i="34"/>
  <c r="E692" i="34"/>
  <c r="E691" i="34"/>
  <c r="E690" i="34"/>
  <c r="E689" i="34"/>
  <c r="E688" i="34"/>
  <c r="E687" i="34"/>
  <c r="E686" i="34"/>
  <c r="E685" i="34"/>
  <c r="E684" i="34"/>
  <c r="E683" i="34"/>
  <c r="E682" i="34"/>
  <c r="E681" i="34"/>
  <c r="E680" i="34"/>
  <c r="E679" i="34"/>
  <c r="E678" i="34"/>
  <c r="E677" i="34"/>
  <c r="E676" i="34"/>
  <c r="E675" i="34"/>
  <c r="E674" i="34"/>
  <c r="E673" i="34"/>
  <c r="E672" i="34"/>
  <c r="E671" i="34"/>
  <c r="E670" i="34"/>
  <c r="E669" i="34"/>
  <c r="E668" i="34"/>
  <c r="E647" i="34"/>
  <c r="E646" i="34"/>
  <c r="E645" i="34"/>
  <c r="E644" i="34"/>
  <c r="E643" i="34"/>
  <c r="E642" i="34"/>
  <c r="E641" i="34"/>
  <c r="E640" i="34"/>
  <c r="E639" i="34"/>
  <c r="E638" i="34"/>
  <c r="E637" i="34"/>
  <c r="E636" i="34"/>
  <c r="E635" i="34"/>
  <c r="E634" i="34"/>
  <c r="E633" i="34"/>
  <c r="E632" i="34"/>
  <c r="E631" i="34"/>
  <c r="E630" i="34"/>
  <c r="E629" i="34"/>
  <c r="E628" i="34"/>
  <c r="E627" i="34"/>
  <c r="E626" i="34"/>
  <c r="E625" i="34"/>
  <c r="E624" i="34"/>
  <c r="C121" i="8"/>
  <c r="D384" i="24"/>
  <c r="C21" i="32" l="1"/>
  <c r="C15" i="15"/>
  <c r="G15" i="15" s="1"/>
  <c r="C668" i="24"/>
  <c r="CE85" i="24"/>
  <c r="G17" i="15"/>
  <c r="H17" i="15"/>
  <c r="I17" i="15" s="1"/>
  <c r="G23" i="15"/>
  <c r="H23" i="15"/>
  <c r="I23" i="15" s="1"/>
  <c r="G24" i="15"/>
  <c r="H24" i="15"/>
  <c r="I24" i="15" s="1"/>
  <c r="G26" i="15"/>
  <c r="H26" i="15"/>
  <c r="I26" i="15" s="1"/>
  <c r="G33" i="15"/>
  <c r="H33" i="15"/>
  <c r="I33" i="15" s="1"/>
  <c r="G34" i="15"/>
  <c r="H34" i="15"/>
  <c r="I34" i="15" s="1"/>
  <c r="G35" i="15"/>
  <c r="H35" i="15"/>
  <c r="I35" i="15" s="1"/>
  <c r="G36" i="15"/>
  <c r="H36" i="15"/>
  <c r="I36" i="15" s="1"/>
  <c r="G37" i="15"/>
  <c r="H37" i="15"/>
  <c r="G43" i="15"/>
  <c r="H43" i="15"/>
  <c r="I43" i="15" s="1"/>
  <c r="G45" i="15"/>
  <c r="H45" i="15"/>
  <c r="I45" i="15" s="1"/>
  <c r="G48" i="15"/>
  <c r="H48" i="15"/>
  <c r="I48" i="15" s="1"/>
  <c r="G49" i="15"/>
  <c r="H49" i="15"/>
  <c r="I49" i="15" s="1"/>
  <c r="G50" i="15"/>
  <c r="H50" i="15"/>
  <c r="G53" i="15"/>
  <c r="H53" i="15"/>
  <c r="I53" i="15" s="1"/>
  <c r="G63" i="15"/>
  <c r="H63" i="15"/>
  <c r="I63" i="15" s="1"/>
  <c r="G64" i="15"/>
  <c r="H64" i="15"/>
  <c r="I64" i="15" s="1"/>
  <c r="G65" i="15"/>
  <c r="H65" i="15"/>
  <c r="I65" i="15" s="1"/>
  <c r="C715" i="24"/>
  <c r="C648" i="24"/>
  <c r="M716" i="24" s="1"/>
  <c r="D615" i="24"/>
  <c r="G69" i="15"/>
  <c r="H69" i="15"/>
  <c r="C138" i="8"/>
  <c r="D417" i="24"/>
  <c r="E715" i="34"/>
  <c r="F624" i="34"/>
  <c r="D716" i="24" l="1"/>
  <c r="D713" i="24"/>
  <c r="D712" i="24"/>
  <c r="D711" i="24"/>
  <c r="D710" i="24"/>
  <c r="D709" i="24"/>
  <c r="D708" i="24"/>
  <c r="D707" i="24"/>
  <c r="D706" i="24"/>
  <c r="D705" i="24"/>
  <c r="D704" i="24"/>
  <c r="D703" i="24"/>
  <c r="D702" i="24"/>
  <c r="D701" i="24"/>
  <c r="D700" i="24"/>
  <c r="D699" i="24"/>
  <c r="D698" i="24"/>
  <c r="D697" i="24"/>
  <c r="D696" i="24"/>
  <c r="D695" i="24"/>
  <c r="D694" i="24"/>
  <c r="D693" i="24"/>
  <c r="D692" i="24"/>
  <c r="D691" i="24"/>
  <c r="D690" i="24"/>
  <c r="D689" i="24"/>
  <c r="D688" i="24"/>
  <c r="D687" i="24"/>
  <c r="D686" i="24"/>
  <c r="D685" i="24"/>
  <c r="D684" i="24"/>
  <c r="D683" i="24"/>
  <c r="D682" i="24"/>
  <c r="D681" i="24"/>
  <c r="D680" i="24"/>
  <c r="D679" i="24"/>
  <c r="D678" i="24"/>
  <c r="D677" i="24"/>
  <c r="D676" i="24"/>
  <c r="D675" i="24"/>
  <c r="D674" i="24"/>
  <c r="D673" i="24"/>
  <c r="D672" i="24"/>
  <c r="D671" i="24"/>
  <c r="D670" i="24"/>
  <c r="D669" i="24"/>
  <c r="D668" i="24"/>
  <c r="D647" i="24"/>
  <c r="D646" i="24"/>
  <c r="D645" i="24"/>
  <c r="D644" i="24"/>
  <c r="D643" i="24"/>
  <c r="D642" i="24"/>
  <c r="D641" i="24"/>
  <c r="D640" i="24"/>
  <c r="D639" i="24"/>
  <c r="D638" i="24"/>
  <c r="D637" i="24"/>
  <c r="D636" i="24"/>
  <c r="D635" i="24"/>
  <c r="D634" i="24"/>
  <c r="D633" i="24"/>
  <c r="D632" i="24"/>
  <c r="D631" i="24"/>
  <c r="D630" i="24"/>
  <c r="D629" i="24"/>
  <c r="D628" i="24"/>
  <c r="D627" i="24"/>
  <c r="D626" i="24"/>
  <c r="D625" i="24"/>
  <c r="D624" i="24"/>
  <c r="D623" i="24"/>
  <c r="D622" i="24"/>
  <c r="D621" i="24"/>
  <c r="D620" i="24"/>
  <c r="D619" i="24"/>
  <c r="D618" i="24"/>
  <c r="D617" i="24"/>
  <c r="D616" i="24"/>
  <c r="I373" i="32"/>
  <c r="C716" i="24"/>
  <c r="F716" i="34"/>
  <c r="F713" i="34"/>
  <c r="F712" i="34"/>
  <c r="F711" i="34"/>
  <c r="F710" i="34"/>
  <c r="F709" i="34"/>
  <c r="F708" i="34"/>
  <c r="F707" i="34"/>
  <c r="F706" i="34"/>
  <c r="F705" i="34"/>
  <c r="F704" i="34"/>
  <c r="F703" i="34"/>
  <c r="F702" i="34"/>
  <c r="F701" i="34"/>
  <c r="F700" i="34"/>
  <c r="F699" i="34"/>
  <c r="F698" i="34"/>
  <c r="F697" i="34"/>
  <c r="F696" i="34"/>
  <c r="F695" i="34"/>
  <c r="F694" i="34"/>
  <c r="F693" i="34"/>
  <c r="F692" i="34"/>
  <c r="F691" i="34"/>
  <c r="F690" i="34"/>
  <c r="F689" i="34"/>
  <c r="F688" i="34"/>
  <c r="F687" i="34"/>
  <c r="F686" i="34"/>
  <c r="F685" i="34"/>
  <c r="F684" i="34"/>
  <c r="F683" i="34"/>
  <c r="F682" i="34"/>
  <c r="F681" i="34"/>
  <c r="F680" i="34"/>
  <c r="F679" i="34"/>
  <c r="F678" i="34"/>
  <c r="F677" i="34"/>
  <c r="F676" i="34"/>
  <c r="F675" i="34"/>
  <c r="F674" i="34"/>
  <c r="F673" i="34"/>
  <c r="F672" i="34"/>
  <c r="F671" i="34"/>
  <c r="F670" i="34"/>
  <c r="F669" i="34"/>
  <c r="F668" i="34"/>
  <c r="F647" i="34"/>
  <c r="F646" i="34"/>
  <c r="F645" i="34"/>
  <c r="F644" i="34"/>
  <c r="F643" i="34"/>
  <c r="F642" i="34"/>
  <c r="F641" i="34"/>
  <c r="F640" i="34"/>
  <c r="F639" i="34"/>
  <c r="F638" i="34"/>
  <c r="F637" i="34"/>
  <c r="F636" i="34"/>
  <c r="F635" i="34"/>
  <c r="F634" i="34"/>
  <c r="F633" i="34"/>
  <c r="F632" i="34"/>
  <c r="F631" i="34"/>
  <c r="F630" i="34"/>
  <c r="F629" i="34"/>
  <c r="F628" i="34"/>
  <c r="F627" i="34"/>
  <c r="F626" i="34"/>
  <c r="F625" i="34"/>
  <c r="C168" i="8"/>
  <c r="D421" i="24"/>
  <c r="D715" i="24" l="1"/>
  <c r="E623" i="24"/>
  <c r="E612" i="24"/>
  <c r="C172" i="8"/>
  <c r="D424" i="24"/>
  <c r="C177" i="8" s="1"/>
  <c r="F715" i="34"/>
  <c r="G625" i="34"/>
  <c r="E716" i="24" l="1"/>
  <c r="E713" i="24"/>
  <c r="E712" i="24"/>
  <c r="E711" i="24"/>
  <c r="E710" i="24"/>
  <c r="E709" i="24"/>
  <c r="E708" i="24"/>
  <c r="E707" i="24"/>
  <c r="E706" i="24"/>
  <c r="E705" i="24"/>
  <c r="E704" i="24"/>
  <c r="E703" i="24"/>
  <c r="E702" i="24"/>
  <c r="E701" i="24"/>
  <c r="E700" i="24"/>
  <c r="E699" i="24"/>
  <c r="E698" i="24"/>
  <c r="E697" i="24"/>
  <c r="E696" i="24"/>
  <c r="E695" i="24"/>
  <c r="E694" i="24"/>
  <c r="E693" i="24"/>
  <c r="E692" i="24"/>
  <c r="E691" i="24"/>
  <c r="E690" i="24"/>
  <c r="E689" i="24"/>
  <c r="E688" i="24"/>
  <c r="E687" i="24"/>
  <c r="E686" i="24"/>
  <c r="E685" i="24"/>
  <c r="E684" i="24"/>
  <c r="E683" i="24"/>
  <c r="E682" i="24"/>
  <c r="E681" i="24"/>
  <c r="E680" i="24"/>
  <c r="E679" i="24"/>
  <c r="E678" i="24"/>
  <c r="E677" i="24"/>
  <c r="E676" i="24"/>
  <c r="E675" i="24"/>
  <c r="E674" i="24"/>
  <c r="E673" i="24"/>
  <c r="E672" i="24"/>
  <c r="E671" i="24"/>
  <c r="E670" i="24"/>
  <c r="E669" i="24"/>
  <c r="E668" i="24"/>
  <c r="E647" i="24"/>
  <c r="E646" i="24"/>
  <c r="E645" i="24"/>
  <c r="E644" i="24"/>
  <c r="E643" i="24"/>
  <c r="E642" i="24"/>
  <c r="E641" i="24"/>
  <c r="E640" i="24"/>
  <c r="E639" i="24"/>
  <c r="E638" i="24"/>
  <c r="E637" i="24"/>
  <c r="E636" i="24"/>
  <c r="E635" i="24"/>
  <c r="E634" i="24"/>
  <c r="E633" i="24"/>
  <c r="E632" i="24"/>
  <c r="E631" i="24"/>
  <c r="E630" i="24"/>
  <c r="E629" i="24"/>
  <c r="E628" i="24"/>
  <c r="E627" i="24"/>
  <c r="E626" i="24"/>
  <c r="E625" i="24"/>
  <c r="E624" i="24"/>
  <c r="G716" i="34"/>
  <c r="G713" i="34"/>
  <c r="G712" i="34"/>
  <c r="G711" i="34"/>
  <c r="G710" i="34"/>
  <c r="G709" i="34"/>
  <c r="G708" i="34"/>
  <c r="G707" i="34"/>
  <c r="G706" i="34"/>
  <c r="G705" i="34"/>
  <c r="G704" i="34"/>
  <c r="G703" i="34"/>
  <c r="G702" i="34"/>
  <c r="G701" i="34"/>
  <c r="G700" i="34"/>
  <c r="G699" i="34"/>
  <c r="G698" i="34"/>
  <c r="G697" i="34"/>
  <c r="G696" i="34"/>
  <c r="G695" i="34"/>
  <c r="G694" i="34"/>
  <c r="G693" i="34"/>
  <c r="G692" i="34"/>
  <c r="G691" i="34"/>
  <c r="G690" i="34"/>
  <c r="G689" i="34"/>
  <c r="G688" i="34"/>
  <c r="G687" i="34"/>
  <c r="G686" i="34"/>
  <c r="G685" i="34"/>
  <c r="G684" i="34"/>
  <c r="G683" i="34"/>
  <c r="G682" i="34"/>
  <c r="G681" i="34"/>
  <c r="G680" i="34"/>
  <c r="G679" i="34"/>
  <c r="G678" i="34"/>
  <c r="G677" i="34"/>
  <c r="G676" i="34"/>
  <c r="G675" i="34"/>
  <c r="G674" i="34"/>
  <c r="G673" i="34"/>
  <c r="G672" i="34"/>
  <c r="G671" i="34"/>
  <c r="G670" i="34"/>
  <c r="G669" i="34"/>
  <c r="G668" i="34"/>
  <c r="G647" i="34"/>
  <c r="G646" i="34"/>
  <c r="G645" i="34"/>
  <c r="G644" i="34"/>
  <c r="G643" i="34"/>
  <c r="G642" i="34"/>
  <c r="G641" i="34"/>
  <c r="G640" i="34"/>
  <c r="G639" i="34"/>
  <c r="G638" i="34"/>
  <c r="G637" i="34"/>
  <c r="G636" i="34"/>
  <c r="G635" i="34"/>
  <c r="G634" i="34"/>
  <c r="G633" i="34"/>
  <c r="G632" i="34"/>
  <c r="G631" i="34"/>
  <c r="G630" i="34"/>
  <c r="G629" i="34"/>
  <c r="G628" i="34"/>
  <c r="G627" i="34"/>
  <c r="G626" i="34"/>
  <c r="E715" i="24" l="1"/>
  <c r="F624" i="24"/>
  <c r="G715" i="34"/>
  <c r="H628" i="34"/>
  <c r="F716" i="24" l="1"/>
  <c r="F713" i="24"/>
  <c r="F712" i="24"/>
  <c r="F711" i="24"/>
  <c r="F710" i="24"/>
  <c r="F709" i="24"/>
  <c r="F708" i="24"/>
  <c r="F707" i="24"/>
  <c r="F706" i="24"/>
  <c r="F705" i="24"/>
  <c r="F704" i="24"/>
  <c r="F703" i="24"/>
  <c r="F702" i="24"/>
  <c r="F701" i="24"/>
  <c r="F700" i="24"/>
  <c r="F699" i="24"/>
  <c r="F698" i="24"/>
  <c r="F697" i="24"/>
  <c r="F696" i="24"/>
  <c r="F695" i="24"/>
  <c r="F694" i="24"/>
  <c r="F693" i="24"/>
  <c r="F692" i="24"/>
  <c r="F691" i="24"/>
  <c r="F690" i="24"/>
  <c r="F689" i="24"/>
  <c r="F688" i="24"/>
  <c r="F687" i="24"/>
  <c r="F686" i="24"/>
  <c r="F685" i="24"/>
  <c r="F684" i="24"/>
  <c r="F683" i="24"/>
  <c r="F682" i="24"/>
  <c r="F681" i="24"/>
  <c r="F680" i="24"/>
  <c r="F679" i="24"/>
  <c r="F678" i="24"/>
  <c r="F677" i="24"/>
  <c r="F676" i="24"/>
  <c r="F675" i="24"/>
  <c r="F674" i="24"/>
  <c r="F673" i="24"/>
  <c r="F672" i="24"/>
  <c r="F671" i="24"/>
  <c r="F670" i="24"/>
  <c r="F669" i="24"/>
  <c r="F668" i="24"/>
  <c r="F647" i="24"/>
  <c r="F646" i="24"/>
  <c r="F645" i="24"/>
  <c r="F644" i="24"/>
  <c r="F643" i="24"/>
  <c r="F642" i="24"/>
  <c r="F641" i="24"/>
  <c r="F640" i="24"/>
  <c r="F639" i="24"/>
  <c r="F638" i="24"/>
  <c r="F637" i="24"/>
  <c r="F636" i="24"/>
  <c r="F635" i="24"/>
  <c r="F634" i="24"/>
  <c r="F633" i="24"/>
  <c r="F632" i="24"/>
  <c r="F631" i="24"/>
  <c r="F630" i="24"/>
  <c r="F629" i="24"/>
  <c r="F628" i="24"/>
  <c r="F627" i="24"/>
  <c r="F626" i="24"/>
  <c r="F625" i="24"/>
  <c r="H716" i="34"/>
  <c r="H713" i="34"/>
  <c r="H712" i="34"/>
  <c r="H711" i="34"/>
  <c r="H710" i="34"/>
  <c r="H709" i="34"/>
  <c r="H708" i="34"/>
  <c r="H707" i="34"/>
  <c r="H706" i="34"/>
  <c r="H705" i="34"/>
  <c r="H704" i="34"/>
  <c r="H703" i="34"/>
  <c r="H702" i="34"/>
  <c r="H701" i="34"/>
  <c r="H700" i="34"/>
  <c r="H699" i="34"/>
  <c r="H698" i="34"/>
  <c r="H697" i="34"/>
  <c r="H696" i="34"/>
  <c r="H695" i="34"/>
  <c r="H694" i="34"/>
  <c r="H693" i="34"/>
  <c r="H692" i="34"/>
  <c r="H691" i="34"/>
  <c r="H690" i="34"/>
  <c r="H689" i="34"/>
  <c r="H688" i="34"/>
  <c r="H687" i="34"/>
  <c r="H686" i="34"/>
  <c r="H685" i="34"/>
  <c r="H684" i="34"/>
  <c r="H683" i="34"/>
  <c r="H682" i="34"/>
  <c r="H681" i="34"/>
  <c r="H680" i="34"/>
  <c r="H679" i="34"/>
  <c r="H678" i="34"/>
  <c r="H677" i="34"/>
  <c r="H676" i="34"/>
  <c r="H675" i="34"/>
  <c r="H674" i="34"/>
  <c r="H673" i="34"/>
  <c r="H672" i="34"/>
  <c r="H671" i="34"/>
  <c r="H670" i="34"/>
  <c r="H669" i="34"/>
  <c r="H668" i="34"/>
  <c r="H647" i="34"/>
  <c r="H646" i="34"/>
  <c r="H645" i="34"/>
  <c r="H644" i="34"/>
  <c r="H643" i="34"/>
  <c r="H642" i="34"/>
  <c r="H641" i="34"/>
  <c r="H640" i="34"/>
  <c r="H639" i="34"/>
  <c r="H638" i="34"/>
  <c r="H637" i="34"/>
  <c r="H636" i="34"/>
  <c r="H635" i="34"/>
  <c r="H634" i="34"/>
  <c r="H633" i="34"/>
  <c r="H632" i="34"/>
  <c r="H631" i="34"/>
  <c r="H630" i="34"/>
  <c r="H629" i="34"/>
  <c r="F715" i="24" l="1"/>
  <c r="G625" i="24"/>
  <c r="H715" i="34"/>
  <c r="I629" i="34"/>
  <c r="G716" i="24" l="1"/>
  <c r="G713" i="24"/>
  <c r="G712" i="24"/>
  <c r="G711" i="24"/>
  <c r="G710" i="24"/>
  <c r="G709" i="24"/>
  <c r="G708" i="24"/>
  <c r="G707" i="24"/>
  <c r="G706" i="24"/>
  <c r="G705" i="24"/>
  <c r="G704" i="24"/>
  <c r="G703" i="24"/>
  <c r="G702" i="24"/>
  <c r="G701" i="24"/>
  <c r="G700" i="24"/>
  <c r="G699" i="24"/>
  <c r="G698" i="24"/>
  <c r="G697" i="24"/>
  <c r="G696" i="24"/>
  <c r="G695" i="24"/>
  <c r="G694" i="24"/>
  <c r="G693" i="24"/>
  <c r="G692" i="24"/>
  <c r="G691" i="24"/>
  <c r="G690" i="24"/>
  <c r="G689" i="24"/>
  <c r="G688" i="24"/>
  <c r="G687" i="24"/>
  <c r="G686" i="24"/>
  <c r="G685" i="24"/>
  <c r="G684" i="24"/>
  <c r="G683" i="24"/>
  <c r="G682" i="24"/>
  <c r="G681" i="24"/>
  <c r="G680" i="24"/>
  <c r="G679" i="24"/>
  <c r="G678" i="24"/>
  <c r="G677" i="24"/>
  <c r="G676" i="24"/>
  <c r="G675" i="24"/>
  <c r="G674" i="24"/>
  <c r="G673" i="24"/>
  <c r="G672" i="24"/>
  <c r="G671" i="24"/>
  <c r="G670" i="24"/>
  <c r="G669" i="24"/>
  <c r="G668" i="24"/>
  <c r="G647" i="24"/>
  <c r="G646" i="24"/>
  <c r="G645" i="24"/>
  <c r="G644" i="24"/>
  <c r="G643" i="24"/>
  <c r="G642" i="24"/>
  <c r="G641" i="24"/>
  <c r="G640" i="24"/>
  <c r="G639" i="24"/>
  <c r="G638" i="24"/>
  <c r="G637" i="24"/>
  <c r="G636" i="24"/>
  <c r="G635" i="24"/>
  <c r="G634" i="24"/>
  <c r="G633" i="24"/>
  <c r="G632" i="24"/>
  <c r="G631" i="24"/>
  <c r="G630" i="24"/>
  <c r="G629" i="24"/>
  <c r="G628" i="24"/>
  <c r="G627" i="24"/>
  <c r="G626" i="24"/>
  <c r="I716" i="34"/>
  <c r="I713" i="34"/>
  <c r="I712" i="34"/>
  <c r="I711" i="34"/>
  <c r="I710" i="34"/>
  <c r="I709" i="34"/>
  <c r="I708" i="34"/>
  <c r="I707" i="34"/>
  <c r="I706" i="34"/>
  <c r="I705" i="34"/>
  <c r="I704" i="34"/>
  <c r="I703" i="34"/>
  <c r="I702" i="34"/>
  <c r="I701" i="34"/>
  <c r="I700" i="34"/>
  <c r="I699" i="34"/>
  <c r="I698" i="34"/>
  <c r="I697" i="34"/>
  <c r="I696" i="34"/>
  <c r="I695" i="34"/>
  <c r="I694" i="34"/>
  <c r="I693" i="34"/>
  <c r="I692" i="34"/>
  <c r="I691" i="34"/>
  <c r="I690" i="34"/>
  <c r="I689" i="34"/>
  <c r="I688" i="34"/>
  <c r="I687" i="34"/>
  <c r="I686" i="34"/>
  <c r="I685" i="34"/>
  <c r="I684" i="34"/>
  <c r="I683" i="34"/>
  <c r="I682" i="34"/>
  <c r="I681" i="34"/>
  <c r="I680" i="34"/>
  <c r="I679" i="34"/>
  <c r="I678" i="34"/>
  <c r="I677" i="34"/>
  <c r="I676" i="34"/>
  <c r="I675" i="34"/>
  <c r="I674" i="34"/>
  <c r="I673" i="34"/>
  <c r="I672" i="34"/>
  <c r="I671" i="34"/>
  <c r="I670" i="34"/>
  <c r="I669" i="34"/>
  <c r="I668" i="34"/>
  <c r="I647" i="34"/>
  <c r="I646" i="34"/>
  <c r="I645" i="34"/>
  <c r="I644" i="34"/>
  <c r="I643" i="34"/>
  <c r="I642" i="34"/>
  <c r="I641" i="34"/>
  <c r="I640" i="34"/>
  <c r="I639" i="34"/>
  <c r="I638" i="34"/>
  <c r="I637" i="34"/>
  <c r="I636" i="34"/>
  <c r="I635" i="34"/>
  <c r="I634" i="34"/>
  <c r="I633" i="34"/>
  <c r="I632" i="34"/>
  <c r="I631" i="34"/>
  <c r="I630" i="34"/>
  <c r="G715" i="24" l="1"/>
  <c r="H628" i="24"/>
  <c r="I715" i="34"/>
  <c r="J630" i="34"/>
  <c r="H716" i="24" l="1"/>
  <c r="H713" i="24"/>
  <c r="H712" i="24"/>
  <c r="H711" i="24"/>
  <c r="H710" i="24"/>
  <c r="H709" i="24"/>
  <c r="H708" i="24"/>
  <c r="H707" i="24"/>
  <c r="H706" i="24"/>
  <c r="H705" i="24"/>
  <c r="H704" i="24"/>
  <c r="H703" i="24"/>
  <c r="H702" i="24"/>
  <c r="H701" i="24"/>
  <c r="H700" i="24"/>
  <c r="H699" i="24"/>
  <c r="H698" i="24"/>
  <c r="H697" i="24"/>
  <c r="H696" i="24"/>
  <c r="H695" i="24"/>
  <c r="H694" i="24"/>
  <c r="H693" i="24"/>
  <c r="H692" i="24"/>
  <c r="H691" i="24"/>
  <c r="H690" i="24"/>
  <c r="H689" i="24"/>
  <c r="H688" i="24"/>
  <c r="H687" i="24"/>
  <c r="H686" i="24"/>
  <c r="H685" i="24"/>
  <c r="H684" i="24"/>
  <c r="H683" i="24"/>
  <c r="H682" i="24"/>
  <c r="H681" i="24"/>
  <c r="H680" i="24"/>
  <c r="H679" i="24"/>
  <c r="H678" i="24"/>
  <c r="H677" i="24"/>
  <c r="H676" i="24"/>
  <c r="H675" i="24"/>
  <c r="H674" i="24"/>
  <c r="H673" i="24"/>
  <c r="H672" i="24"/>
  <c r="H671" i="24"/>
  <c r="H670" i="24"/>
  <c r="H669" i="24"/>
  <c r="H668" i="24"/>
  <c r="H647" i="24"/>
  <c r="H646" i="24"/>
  <c r="H645" i="24"/>
  <c r="H644" i="24"/>
  <c r="H643" i="24"/>
  <c r="H642" i="24"/>
  <c r="H641" i="24"/>
  <c r="H640" i="24"/>
  <c r="H639" i="24"/>
  <c r="H638" i="24"/>
  <c r="H637" i="24"/>
  <c r="H636" i="24"/>
  <c r="H635" i="24"/>
  <c r="H634" i="24"/>
  <c r="H633" i="24"/>
  <c r="H632" i="24"/>
  <c r="H631" i="24"/>
  <c r="H630" i="24"/>
  <c r="H629" i="24"/>
  <c r="J716" i="34"/>
  <c r="J713" i="34"/>
  <c r="J712" i="34"/>
  <c r="J711" i="34"/>
  <c r="J710" i="34"/>
  <c r="J709" i="34"/>
  <c r="J708" i="34"/>
  <c r="J707" i="34"/>
  <c r="J706" i="34"/>
  <c r="J705" i="34"/>
  <c r="J704" i="34"/>
  <c r="J703" i="34"/>
  <c r="J702" i="34"/>
  <c r="J701" i="34"/>
  <c r="J700" i="34"/>
  <c r="J699" i="34"/>
  <c r="J698" i="34"/>
  <c r="J697" i="34"/>
  <c r="J696" i="34"/>
  <c r="J695" i="34"/>
  <c r="J694" i="34"/>
  <c r="J693" i="34"/>
  <c r="J692" i="34"/>
  <c r="J691" i="34"/>
  <c r="J690" i="34"/>
  <c r="J689" i="34"/>
  <c r="J688" i="34"/>
  <c r="J687" i="34"/>
  <c r="J686" i="34"/>
  <c r="J685" i="34"/>
  <c r="J684" i="34"/>
  <c r="J683" i="34"/>
  <c r="J682" i="34"/>
  <c r="J681" i="34"/>
  <c r="J680" i="34"/>
  <c r="J679" i="34"/>
  <c r="J678" i="34"/>
  <c r="J677" i="34"/>
  <c r="J676" i="34"/>
  <c r="J675" i="34"/>
  <c r="J674" i="34"/>
  <c r="J673" i="34"/>
  <c r="J672" i="34"/>
  <c r="J671" i="34"/>
  <c r="J670" i="34"/>
  <c r="J669" i="34"/>
  <c r="J668" i="34"/>
  <c r="J647" i="34"/>
  <c r="J646" i="34"/>
  <c r="J645" i="34"/>
  <c r="L647" i="34" s="1"/>
  <c r="J644" i="34"/>
  <c r="J643" i="34"/>
  <c r="J642" i="34"/>
  <c r="J641" i="34"/>
  <c r="J640" i="34"/>
  <c r="J639" i="34"/>
  <c r="J638" i="34"/>
  <c r="J637" i="34"/>
  <c r="J636" i="34"/>
  <c r="J635" i="34"/>
  <c r="J634" i="34"/>
  <c r="J633" i="34"/>
  <c r="J632" i="34"/>
  <c r="J631" i="34"/>
  <c r="H715" i="24" l="1"/>
  <c r="I629" i="24"/>
  <c r="J715" i="34"/>
  <c r="K644" i="34"/>
  <c r="L716" i="34"/>
  <c r="L713" i="34"/>
  <c r="L712" i="34"/>
  <c r="L711" i="34"/>
  <c r="L710" i="34"/>
  <c r="L709" i="34"/>
  <c r="L708" i="34"/>
  <c r="L707" i="34"/>
  <c r="L706" i="34"/>
  <c r="L705" i="34"/>
  <c r="L704" i="34"/>
  <c r="L703" i="34"/>
  <c r="L702" i="34"/>
  <c r="L701" i="34"/>
  <c r="L700" i="34"/>
  <c r="L699" i="34"/>
  <c r="L698" i="34"/>
  <c r="L697" i="34"/>
  <c r="L696" i="34"/>
  <c r="L695" i="34"/>
  <c r="L694" i="34"/>
  <c r="L693" i="34"/>
  <c r="L692" i="34"/>
  <c r="L691" i="34"/>
  <c r="L690" i="34"/>
  <c r="L689" i="34"/>
  <c r="L688" i="34"/>
  <c r="L687" i="34"/>
  <c r="L686" i="34"/>
  <c r="L685" i="34"/>
  <c r="L684" i="34"/>
  <c r="L683" i="34"/>
  <c r="L682" i="34"/>
  <c r="L681" i="34"/>
  <c r="L680" i="34"/>
  <c r="L679" i="34"/>
  <c r="L678" i="34"/>
  <c r="L677" i="34"/>
  <c r="L676" i="34"/>
  <c r="L675" i="34"/>
  <c r="L674" i="34"/>
  <c r="L673" i="34"/>
  <c r="L672" i="34"/>
  <c r="L671" i="34"/>
  <c r="L670" i="34"/>
  <c r="L669" i="34"/>
  <c r="L668" i="34"/>
  <c r="L715" i="34" s="1"/>
  <c r="I716" i="24" l="1"/>
  <c r="I713" i="24"/>
  <c r="I712" i="24"/>
  <c r="I711" i="24"/>
  <c r="I710" i="24"/>
  <c r="I709" i="24"/>
  <c r="I708" i="24"/>
  <c r="I707" i="24"/>
  <c r="I706" i="24"/>
  <c r="I705" i="24"/>
  <c r="I704" i="24"/>
  <c r="I703" i="24"/>
  <c r="I702" i="24"/>
  <c r="I701" i="24"/>
  <c r="I700" i="24"/>
  <c r="I699" i="24"/>
  <c r="I698" i="24"/>
  <c r="I697" i="24"/>
  <c r="I696" i="24"/>
  <c r="I695" i="24"/>
  <c r="I694" i="24"/>
  <c r="I693" i="24"/>
  <c r="I692" i="24"/>
  <c r="I691" i="24"/>
  <c r="I690" i="24"/>
  <c r="I689" i="24"/>
  <c r="I688" i="24"/>
  <c r="I687" i="24"/>
  <c r="I686" i="24"/>
  <c r="I685" i="24"/>
  <c r="I684" i="24"/>
  <c r="I683" i="24"/>
  <c r="I682" i="24"/>
  <c r="I681" i="24"/>
  <c r="I680" i="24"/>
  <c r="I679" i="24"/>
  <c r="I678" i="24"/>
  <c r="I677" i="24"/>
  <c r="I676" i="24"/>
  <c r="I675" i="24"/>
  <c r="I674" i="24"/>
  <c r="I673" i="24"/>
  <c r="I672" i="24"/>
  <c r="I671" i="24"/>
  <c r="I670" i="24"/>
  <c r="I669" i="24"/>
  <c r="I668" i="24"/>
  <c r="I647" i="24"/>
  <c r="I646" i="24"/>
  <c r="I645" i="24"/>
  <c r="I644" i="24"/>
  <c r="I643" i="24"/>
  <c r="I642" i="24"/>
  <c r="I641" i="24"/>
  <c r="I640" i="24"/>
  <c r="I639" i="24"/>
  <c r="I638" i="24"/>
  <c r="I637" i="24"/>
  <c r="I636" i="24"/>
  <c r="I635" i="24"/>
  <c r="I634" i="24"/>
  <c r="I633" i="24"/>
  <c r="I632" i="24"/>
  <c r="I631" i="24"/>
  <c r="I630" i="24"/>
  <c r="K716" i="34"/>
  <c r="K713" i="34"/>
  <c r="M713" i="34" s="1"/>
  <c r="K712" i="34"/>
  <c r="M712" i="34" s="1"/>
  <c r="K711" i="34"/>
  <c r="M711" i="34" s="1"/>
  <c r="K710" i="34"/>
  <c r="M710" i="34" s="1"/>
  <c r="K709" i="34"/>
  <c r="M709" i="34" s="1"/>
  <c r="K708" i="34"/>
  <c r="M708" i="34" s="1"/>
  <c r="K707" i="34"/>
  <c r="M707" i="34" s="1"/>
  <c r="K706" i="34"/>
  <c r="M706" i="34" s="1"/>
  <c r="K705" i="34"/>
  <c r="M705" i="34" s="1"/>
  <c r="K704" i="34"/>
  <c r="M704" i="34" s="1"/>
  <c r="K703" i="34"/>
  <c r="M703" i="34" s="1"/>
  <c r="K702" i="34"/>
  <c r="M702" i="34" s="1"/>
  <c r="K701" i="34"/>
  <c r="M701" i="34" s="1"/>
  <c r="K700" i="34"/>
  <c r="M700" i="34" s="1"/>
  <c r="K699" i="34"/>
  <c r="M699" i="34" s="1"/>
  <c r="K698" i="34"/>
  <c r="M698" i="34" s="1"/>
  <c r="K697" i="34"/>
  <c r="M697" i="34" s="1"/>
  <c r="K696" i="34"/>
  <c r="M696" i="34" s="1"/>
  <c r="K695" i="34"/>
  <c r="M695" i="34" s="1"/>
  <c r="K694" i="34"/>
  <c r="M694" i="34" s="1"/>
  <c r="K693" i="34"/>
  <c r="M693" i="34" s="1"/>
  <c r="K692" i="34"/>
  <c r="M692" i="34" s="1"/>
  <c r="K691" i="34"/>
  <c r="M691" i="34" s="1"/>
  <c r="K690" i="34"/>
  <c r="M690" i="34" s="1"/>
  <c r="K689" i="34"/>
  <c r="M689" i="34" s="1"/>
  <c r="K688" i="34"/>
  <c r="M688" i="34" s="1"/>
  <c r="K687" i="34"/>
  <c r="M687" i="34" s="1"/>
  <c r="K686" i="34"/>
  <c r="M686" i="34" s="1"/>
  <c r="K685" i="34"/>
  <c r="M685" i="34" s="1"/>
  <c r="K684" i="34"/>
  <c r="M684" i="34" s="1"/>
  <c r="K683" i="34"/>
  <c r="M683" i="34" s="1"/>
  <c r="K682" i="34"/>
  <c r="M682" i="34" s="1"/>
  <c r="K681" i="34"/>
  <c r="M681" i="34" s="1"/>
  <c r="K680" i="34"/>
  <c r="M680" i="34" s="1"/>
  <c r="K679" i="34"/>
  <c r="M679" i="34" s="1"/>
  <c r="K678" i="34"/>
  <c r="M678" i="34" s="1"/>
  <c r="K677" i="34"/>
  <c r="M677" i="34" s="1"/>
  <c r="K676" i="34"/>
  <c r="M676" i="34" s="1"/>
  <c r="K675" i="34"/>
  <c r="M675" i="34" s="1"/>
  <c r="K674" i="34"/>
  <c r="M674" i="34" s="1"/>
  <c r="K673" i="34"/>
  <c r="M673" i="34" s="1"/>
  <c r="K672" i="34"/>
  <c r="M672" i="34" s="1"/>
  <c r="K671" i="34"/>
  <c r="M671" i="34" s="1"/>
  <c r="K670" i="34"/>
  <c r="M670" i="34" s="1"/>
  <c r="K669" i="34"/>
  <c r="M669" i="34" s="1"/>
  <c r="K668" i="34"/>
  <c r="I715" i="24" l="1"/>
  <c r="J630" i="24"/>
  <c r="K715" i="34"/>
  <c r="M668" i="34"/>
  <c r="M715" i="34" s="1"/>
  <c r="J716" i="24" l="1"/>
  <c r="J713" i="24"/>
  <c r="J712" i="24"/>
  <c r="J711" i="24"/>
  <c r="J710" i="24"/>
  <c r="J709" i="24"/>
  <c r="J708" i="24"/>
  <c r="J707" i="24"/>
  <c r="J706" i="24"/>
  <c r="J705" i="24"/>
  <c r="J704" i="24"/>
  <c r="J703" i="24"/>
  <c r="J702" i="24"/>
  <c r="J701" i="24"/>
  <c r="J700" i="24"/>
  <c r="J699" i="24"/>
  <c r="J698" i="24"/>
  <c r="J697" i="24"/>
  <c r="J696" i="24"/>
  <c r="J695" i="24"/>
  <c r="J694" i="24"/>
  <c r="J693" i="24"/>
  <c r="J692" i="24"/>
  <c r="J691" i="24"/>
  <c r="J690" i="24"/>
  <c r="J689" i="24"/>
  <c r="J688" i="24"/>
  <c r="J687" i="24"/>
  <c r="J686" i="24"/>
  <c r="J685" i="24"/>
  <c r="J684" i="24"/>
  <c r="J683" i="24"/>
  <c r="J682" i="24"/>
  <c r="J681" i="24"/>
  <c r="J680" i="24"/>
  <c r="J679" i="24"/>
  <c r="J678" i="24"/>
  <c r="J677" i="24"/>
  <c r="J676" i="24"/>
  <c r="J675" i="24"/>
  <c r="J674" i="24"/>
  <c r="J673" i="24"/>
  <c r="J672" i="24"/>
  <c r="J671" i="24"/>
  <c r="J670" i="24"/>
  <c r="J669" i="24"/>
  <c r="J668" i="24"/>
  <c r="J647" i="24"/>
  <c r="J646" i="24"/>
  <c r="J645" i="24"/>
  <c r="L647" i="24" s="1"/>
  <c r="J644" i="24"/>
  <c r="J643" i="24"/>
  <c r="J642" i="24"/>
  <c r="J641" i="24"/>
  <c r="J640" i="24"/>
  <c r="J639" i="24"/>
  <c r="J638" i="24"/>
  <c r="J637" i="24"/>
  <c r="J636" i="24"/>
  <c r="J635" i="24"/>
  <c r="J634" i="24"/>
  <c r="J633" i="24"/>
  <c r="J632" i="24"/>
  <c r="J631" i="24"/>
  <c r="J715" i="24" l="1"/>
  <c r="K644" i="24"/>
  <c r="L716" i="24"/>
  <c r="L713" i="24"/>
  <c r="L712" i="24"/>
  <c r="L711" i="24"/>
  <c r="L710" i="24"/>
  <c r="L709" i="24"/>
  <c r="L708" i="24"/>
  <c r="L707" i="24"/>
  <c r="L706" i="24"/>
  <c r="L705" i="24"/>
  <c r="L704" i="24"/>
  <c r="L703" i="24"/>
  <c r="L702" i="24"/>
  <c r="L701" i="24"/>
  <c r="L700" i="24"/>
  <c r="L699" i="24"/>
  <c r="L698" i="24"/>
  <c r="L697" i="24"/>
  <c r="L696" i="24"/>
  <c r="L695" i="24"/>
  <c r="L694" i="24"/>
  <c r="L693" i="24"/>
  <c r="L692" i="24"/>
  <c r="L691" i="24"/>
  <c r="L690" i="24"/>
  <c r="L689" i="24"/>
  <c r="L688" i="24"/>
  <c r="L687" i="24"/>
  <c r="L686" i="24"/>
  <c r="L685" i="24"/>
  <c r="L684" i="24"/>
  <c r="L683" i="24"/>
  <c r="L682" i="24"/>
  <c r="L681" i="24"/>
  <c r="L680" i="24"/>
  <c r="L679" i="24"/>
  <c r="L678" i="24"/>
  <c r="L677" i="24"/>
  <c r="L676" i="24"/>
  <c r="L675" i="24"/>
  <c r="L674" i="24"/>
  <c r="L673" i="24"/>
  <c r="L672" i="24"/>
  <c r="L671" i="24"/>
  <c r="L670" i="24"/>
  <c r="L669" i="24"/>
  <c r="L668" i="24"/>
  <c r="L715" i="24" s="1"/>
  <c r="K716" i="24" l="1"/>
  <c r="K713" i="24"/>
  <c r="M713" i="24" s="1"/>
  <c r="F215" i="32" s="1"/>
  <c r="K712" i="24"/>
  <c r="M712" i="24" s="1"/>
  <c r="E215" i="32" s="1"/>
  <c r="K711" i="24"/>
  <c r="M711" i="24" s="1"/>
  <c r="D215" i="32" s="1"/>
  <c r="K710" i="24"/>
  <c r="M710" i="24" s="1"/>
  <c r="C215" i="32" s="1"/>
  <c r="K709" i="24"/>
  <c r="M709" i="24" s="1"/>
  <c r="I183" i="32" s="1"/>
  <c r="K708" i="24"/>
  <c r="M708" i="24" s="1"/>
  <c r="H183" i="32" s="1"/>
  <c r="K707" i="24"/>
  <c r="M707" i="24" s="1"/>
  <c r="G183" i="32" s="1"/>
  <c r="K706" i="24"/>
  <c r="M706" i="24" s="1"/>
  <c r="F183" i="32" s="1"/>
  <c r="K705" i="24"/>
  <c r="M705" i="24" s="1"/>
  <c r="E183" i="32" s="1"/>
  <c r="K704" i="24"/>
  <c r="M704" i="24" s="1"/>
  <c r="D183" i="32" s="1"/>
  <c r="K703" i="24"/>
  <c r="M703" i="24" s="1"/>
  <c r="C183" i="32" s="1"/>
  <c r="K702" i="24"/>
  <c r="M702" i="24" s="1"/>
  <c r="I151" i="32" s="1"/>
  <c r="K701" i="24"/>
  <c r="M701" i="24" s="1"/>
  <c r="H151" i="32" s="1"/>
  <c r="K700" i="24"/>
  <c r="M700" i="24" s="1"/>
  <c r="G151" i="32" s="1"/>
  <c r="K699" i="24"/>
  <c r="M699" i="24" s="1"/>
  <c r="F151" i="32" s="1"/>
  <c r="K698" i="24"/>
  <c r="M698" i="24" s="1"/>
  <c r="E151" i="32" s="1"/>
  <c r="K697" i="24"/>
  <c r="M697" i="24" s="1"/>
  <c r="D151" i="32" s="1"/>
  <c r="K696" i="24"/>
  <c r="M696" i="24" s="1"/>
  <c r="C151" i="32" s="1"/>
  <c r="K695" i="24"/>
  <c r="M695" i="24" s="1"/>
  <c r="I119" i="32" s="1"/>
  <c r="K694" i="24"/>
  <c r="M694" i="24" s="1"/>
  <c r="H119" i="32" s="1"/>
  <c r="K693" i="24"/>
  <c r="M693" i="24" s="1"/>
  <c r="K692" i="24"/>
  <c r="M692" i="24" s="1"/>
  <c r="K691" i="24"/>
  <c r="M691" i="24" s="1"/>
  <c r="K690" i="24"/>
  <c r="M690" i="24" s="1"/>
  <c r="D119" i="32" s="1"/>
  <c r="K689" i="24"/>
  <c r="M689" i="24" s="1"/>
  <c r="C119" i="32" s="1"/>
  <c r="K688" i="24"/>
  <c r="M688" i="24" s="1"/>
  <c r="I87" i="32" s="1"/>
  <c r="K687" i="24"/>
  <c r="M687" i="24" s="1"/>
  <c r="H87" i="32" s="1"/>
  <c r="K686" i="24"/>
  <c r="M686" i="24" s="1"/>
  <c r="G87" i="32" s="1"/>
  <c r="K685" i="24"/>
  <c r="M685" i="24" s="1"/>
  <c r="F87" i="32" s="1"/>
  <c r="K684" i="24"/>
  <c r="M684" i="24" s="1"/>
  <c r="E87" i="32" s="1"/>
  <c r="K683" i="24"/>
  <c r="M683" i="24" s="1"/>
  <c r="D87" i="32" s="1"/>
  <c r="K682" i="24"/>
  <c r="M682" i="24" s="1"/>
  <c r="C87" i="32" s="1"/>
  <c r="K681" i="24"/>
  <c r="M681" i="24" s="1"/>
  <c r="I55" i="32" s="1"/>
  <c r="K680" i="24"/>
  <c r="M680" i="24" s="1"/>
  <c r="H55" i="32" s="1"/>
  <c r="K679" i="24"/>
  <c r="M679" i="24" s="1"/>
  <c r="K678" i="24"/>
  <c r="M678" i="24" s="1"/>
  <c r="K677" i="24"/>
  <c r="M677" i="24" s="1"/>
  <c r="K676" i="24"/>
  <c r="M676" i="24" s="1"/>
  <c r="K675" i="24"/>
  <c r="M675" i="24" s="1"/>
  <c r="C55" i="32" s="1"/>
  <c r="K674" i="24"/>
  <c r="M674" i="24" s="1"/>
  <c r="I23" i="32" s="1"/>
  <c r="K673" i="24"/>
  <c r="M673" i="24" s="1"/>
  <c r="H23" i="32" s="1"/>
  <c r="K672" i="24"/>
  <c r="M672" i="24" s="1"/>
  <c r="G23" i="32" s="1"/>
  <c r="K671" i="24"/>
  <c r="M671" i="24" s="1"/>
  <c r="F23" i="32" s="1"/>
  <c r="K670" i="24"/>
  <c r="M670" i="24" s="1"/>
  <c r="E23" i="32" s="1"/>
  <c r="K669" i="24"/>
  <c r="M669" i="24" s="1"/>
  <c r="D23" i="32" s="1"/>
  <c r="K668" i="24"/>
  <c r="D55" i="32" l="1"/>
  <c r="E55" i="32"/>
  <c r="K715" i="24"/>
  <c r="M668" i="24"/>
  <c r="E119" i="32"/>
  <c r="F119" i="32"/>
  <c r="F55" i="32"/>
  <c r="G119" i="32"/>
  <c r="G55" i="32"/>
  <c r="C23" i="32" l="1"/>
  <c r="M715" i="24"/>
</calcChain>
</file>

<file path=xl/sharedStrings.xml><?xml version="1.0" encoding="utf-8"?>
<sst xmlns="http://schemas.openxmlformats.org/spreadsheetml/2006/main" count="4966" uniqueCount="1403">
  <si>
    <t>DOH 689-182 February 2024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</si>
  <si>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</si>
  <si>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</si>
  <si>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</si>
  <si>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r>
      <t>E2SHB 1272 Requirements:</t>
    </r>
    <r>
      <rPr>
        <sz val="11"/>
        <color theme="1"/>
        <rFont val="Calibri"/>
        <family val="2"/>
        <scheme val="minor"/>
      </rPr>
      <t xml:space="preserve"> This template has been updated to reflect E2SHB 1272 reporting requirements.</t>
    </r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</si>
  <si>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</si>
  <si>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</si>
  <si>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</si>
  <si>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</si>
  <si>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</si>
  <si>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</si>
  <si>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</si>
  <si>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</si>
  <si>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</si>
  <si>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</si>
  <si>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</si>
  <si>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</si>
  <si>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</si>
  <si>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</si>
  <si>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</si>
  <si>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</si>
  <si>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</si>
  <si>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</si>
  <si>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</si>
  <si>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</si>
  <si>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</si>
  <si>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</si>
  <si>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</si>
  <si>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within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</si>
  <si>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</si>
  <si>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within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</si>
  <si>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</si>
  <si>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</si>
  <si>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</si>
  <si>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</si>
  <si>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</si>
  <si>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</si>
  <si>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</si>
  <si>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</si>
  <si>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</si>
  <si>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</si>
  <si>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</si>
  <si>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</si>
  <si>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</si>
  <si>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</si>
  <si>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</si>
  <si>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</si>
  <si>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</si>
  <si>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</si>
  <si>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</si>
  <si>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</si>
  <si>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</si>
  <si>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</si>
  <si>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</si>
  <si>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</si>
  <si>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</si>
  <si>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</si>
  <si>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</si>
  <si>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</si>
  <si>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</si>
  <si>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</si>
  <si>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</si>
  <si>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</si>
  <si>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</si>
  <si>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</si>
  <si>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</si>
  <si>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</si>
  <si>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</si>
  <si>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</si>
  <si>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</si>
  <si>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</si>
  <si>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</si>
  <si>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</si>
  <si>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</si>
  <si>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</si>
  <si>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</si>
  <si>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</si>
  <si>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</si>
  <si>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</si>
  <si>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</si>
  <si>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</si>
  <si>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</si>
  <si>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</si>
  <si>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</si>
  <si>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</si>
  <si>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</si>
  <si>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</si>
  <si>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</si>
  <si>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</si>
  <si>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</si>
  <si>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</si>
  <si>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</si>
  <si>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</si>
  <si>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</si>
  <si>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</si>
  <si>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</si>
  <si>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</si>
  <si>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</si>
  <si>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</si>
  <si>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</si>
  <si>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</si>
  <si>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</si>
  <si>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</si>
  <si>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</si>
  <si>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</si>
  <si>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</si>
  <si>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</si>
  <si>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</si>
  <si>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</si>
  <si>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</si>
  <si>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</si>
  <si>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</si>
  <si>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</si>
  <si>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</si>
  <si>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</si>
  <si>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</si>
  <si>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</si>
  <si>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</si>
  <si>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</si>
  <si>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</si>
  <si>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</si>
  <si>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</si>
  <si>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</si>
  <si>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</si>
  <si>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</si>
  <si>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</si>
  <si>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</si>
  <si>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</si>
  <si>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</si>
  <si>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</si>
  <si>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</si>
  <si>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</si>
  <si>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</si>
  <si>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</si>
  <si>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</si>
  <si>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</si>
  <si>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</si>
  <si>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</si>
  <si>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</si>
  <si>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</si>
  <si>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</si>
  <si>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</si>
  <si>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</si>
  <si>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</si>
  <si>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</si>
  <si>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</si>
  <si>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</si>
  <si>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</si>
  <si>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</si>
  <si>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</si>
  <si>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</si>
  <si>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</si>
  <si>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</si>
  <si>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</si>
  <si>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</si>
  <si>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</si>
  <si>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</si>
  <si>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</si>
  <si>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</si>
  <si>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</si>
  <si>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</si>
  <si>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</si>
  <si>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</si>
  <si>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</si>
  <si>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</si>
  <si>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</si>
  <si>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</si>
  <si>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</si>
  <si>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</si>
  <si>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</si>
  <si>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</si>
  <si>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</si>
  <si>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</si>
  <si>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</si>
  <si>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</si>
  <si>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</si>
  <si>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</si>
  <si>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</si>
  <si>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</si>
  <si>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</si>
  <si>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</si>
  <si>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</si>
  <si>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</si>
  <si>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</si>
  <si>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</si>
  <si>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</si>
  <si>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</si>
  <si>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</si>
  <si>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</si>
  <si>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</si>
  <si>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</si>
  <si>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</si>
  <si>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</si>
  <si>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</si>
  <si>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</si>
  <si>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</si>
  <si>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</si>
  <si>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</si>
  <si>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</si>
  <si>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</si>
  <si>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</si>
  <si>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</si>
  <si>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</si>
  <si>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</si>
  <si>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</si>
  <si>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</si>
  <si>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</si>
  <si>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</si>
  <si>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</si>
  <si>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</si>
  <si>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</si>
  <si>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</si>
  <si>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</si>
  <si>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</si>
  <si>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</si>
  <si>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</si>
  <si>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</si>
  <si>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</si>
  <si>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</si>
  <si>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</si>
  <si>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</si>
  <si>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</si>
  <si>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</si>
  <si>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</si>
  <si>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</si>
  <si>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</si>
  <si>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</si>
  <si>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</si>
  <si>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</si>
  <si>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</si>
  <si>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</si>
  <si>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</si>
  <si>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</si>
  <si>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</si>
  <si>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</si>
  <si>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</si>
  <si>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</si>
  <si>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</si>
  <si>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</si>
  <si>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</si>
  <si>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</si>
  <si>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</si>
  <si>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</si>
  <si>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</si>
  <si>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</si>
  <si>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</si>
  <si>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</si>
  <si>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</si>
  <si>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</si>
  <si>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</si>
  <si>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</si>
  <si>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</si>
  <si>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</si>
  <si>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</si>
  <si>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</si>
  <si>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</si>
  <si>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</si>
  <si>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</si>
  <si>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</si>
  <si>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</si>
  <si>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</si>
  <si>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</si>
  <si>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</si>
  <si>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</si>
  <si>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</si>
  <si>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</si>
  <si>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</si>
  <si>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</si>
  <si>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</si>
  <si>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</si>
  <si>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</si>
  <si>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</si>
  <si>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</si>
  <si>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</si>
  <si>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</si>
  <si>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</si>
  <si>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</si>
  <si>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</si>
  <si>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</si>
  <si>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</si>
  <si>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</si>
  <si>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</si>
  <si>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</si>
  <si>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</si>
  <si>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</si>
  <si>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</si>
  <si>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</si>
  <si>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</si>
  <si>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</si>
  <si>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</si>
  <si>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</si>
  <si>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</si>
  <si>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</si>
  <si>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</si>
  <si>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</si>
  <si>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</si>
  <si>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12/31/2024</t>
  </si>
  <si>
    <t/>
  </si>
  <si>
    <t>License Number</t>
  </si>
  <si>
    <t>:</t>
  </si>
  <si>
    <t>045</t>
  </si>
  <si>
    <t>Hospital Name</t>
  </si>
  <si>
    <t>Columbia Basin Hospital</t>
  </si>
  <si>
    <t>Mailing Address</t>
  </si>
  <si>
    <t>200 Nat Washington Way</t>
  </si>
  <si>
    <t>City</t>
  </si>
  <si>
    <t>Ephrata</t>
  </si>
  <si>
    <t>State</t>
  </si>
  <si>
    <t>Ephrata, WA 98823</t>
  </si>
  <si>
    <t>Zip</t>
  </si>
  <si>
    <t xml:space="preserve"> 98823</t>
  </si>
  <si>
    <t>County</t>
  </si>
  <si>
    <t>Grant</t>
  </si>
  <si>
    <t>Chief Executive Officer</t>
  </si>
  <si>
    <t>Chief Financial Officer</t>
  </si>
  <si>
    <t>Chair of Governing Board</t>
  </si>
  <si>
    <t>Telephone Number</t>
  </si>
  <si>
    <t>509-754-4631</t>
  </si>
  <si>
    <t>Facsimile Number</t>
  </si>
  <si>
    <t>509-754-4809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</si>
  <si>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</si>
  <si>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</si>
  <si>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</si>
  <si>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</si>
  <si>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</si>
  <si>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</si>
  <si>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</si>
  <si>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</si>
  <si>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</si>
  <si>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</si>
  <si>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</si>
  <si>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</si>
  <si>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</si>
  <si>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</si>
  <si>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</si>
  <si>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</si>
  <si>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</si>
  <si>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</si>
  <si>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</si>
  <si>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</si>
  <si>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</si>
  <si>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</si>
  <si>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</si>
  <si>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</si>
  <si>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</si>
  <si>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</si>
  <si>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</si>
  <si>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</si>
  <si>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</si>
  <si>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</si>
  <si>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</si>
  <si>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</si>
  <si>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</si>
  <si>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</si>
  <si>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</si>
  <si>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</si>
  <si>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</si>
  <si>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</si>
  <si>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</si>
  <si>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</si>
  <si>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</si>
  <si>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</si>
  <si>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</si>
  <si>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</si>
  <si>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</si>
  <si>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</si>
  <si>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</si>
  <si>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</si>
  <si>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</si>
  <si>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</si>
  <si>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</si>
  <si>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</si>
  <si>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</si>
  <si>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</si>
  <si>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</si>
  <si>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</si>
  <si>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</si>
  <si>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</si>
  <si>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</si>
  <si>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</si>
  <si>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</si>
  <si>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</si>
  <si>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</si>
  <si>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</si>
  <si>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</si>
  <si>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</si>
  <si>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</si>
  <si>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</si>
  <si>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</si>
  <si>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</si>
  <si>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</si>
  <si>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</si>
  <si>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</si>
  <si>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</si>
  <si>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</si>
  <si>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</si>
  <si>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</si>
  <si>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</si>
  <si>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</si>
  <si>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</si>
  <si>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</si>
  <si>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</si>
  <si>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</si>
  <si>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</si>
  <si>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</si>
  <si>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</si>
  <si>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</si>
  <si>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</si>
  <si>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</si>
  <si>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</si>
  <si>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</si>
  <si>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</si>
  <si>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</si>
  <si>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</si>
  <si>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</si>
  <si>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</si>
  <si>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</si>
  <si>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</si>
  <si>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</si>
  <si>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</si>
  <si>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</si>
  <si>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</si>
  <si>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</si>
  <si>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</si>
  <si>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</si>
  <si>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</si>
  <si>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</si>
  <si>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</si>
  <si>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</si>
  <si>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</si>
  <si>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</si>
  <si>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</si>
  <si>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</si>
  <si>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</si>
  <si>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</si>
  <si>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</si>
  <si>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</si>
  <si>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</si>
  <si>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</si>
  <si>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</si>
  <si>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</si>
  <si>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</si>
  <si>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</si>
  <si>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</si>
  <si>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</si>
  <si>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</si>
  <si>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</si>
  <si>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</si>
  <si>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</si>
  <si>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</si>
  <si>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</si>
  <si>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</si>
  <si>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</si>
  <si>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</si>
  <si>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</si>
  <si>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</si>
  <si>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</si>
  <si>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</si>
  <si>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</si>
  <si>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</si>
  <si>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</si>
  <si>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</si>
  <si>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</si>
  <si>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</si>
  <si>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</si>
  <si>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</si>
  <si>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</si>
  <si>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</si>
  <si>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</si>
  <si>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</si>
  <si>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</si>
  <si>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</si>
  <si>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</si>
  <si>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</si>
  <si>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</si>
  <si>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</si>
  <si>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</si>
  <si>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</si>
  <si>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</si>
  <si>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</si>
  <si>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</si>
  <si>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</si>
  <si>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</si>
  <si>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</si>
  <si>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</si>
  <si>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</si>
  <si>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</si>
  <si>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</si>
  <si>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</si>
  <si>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</si>
  <si>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</si>
  <si>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</si>
  <si>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</si>
  <si>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</si>
  <si>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</si>
  <si>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</si>
  <si>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</si>
  <si>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</si>
  <si>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</si>
  <si>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</si>
  <si>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</si>
  <si>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</si>
  <si>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</si>
  <si>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</si>
  <si>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</si>
  <si>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</si>
  <si>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</si>
  <si>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</si>
  <si>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</si>
  <si>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</si>
  <si>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</si>
  <si>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</si>
  <si>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</si>
  <si>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</si>
  <si>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</si>
  <si>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</si>
  <si>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</si>
  <si>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</si>
  <si>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</si>
  <si>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</si>
  <si>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</si>
  <si>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</si>
  <si>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</si>
  <si>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</si>
  <si>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</si>
  <si>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</si>
  <si>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</si>
  <si>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</si>
  <si>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</si>
  <si>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</si>
  <si>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</si>
  <si>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</si>
  <si>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</si>
  <si>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</si>
  <si>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</si>
  <si>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</si>
  <si>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</si>
  <si>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</si>
  <si>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</si>
  <si>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To request this document in another format, call 1-800-525-0127. Deaf or hard of hearing customers, please call 711 (Washington Relay) or email doh.information@doh.wa.gov.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</si>
  <si>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</si>
  <si>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</si>
  <si>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</si>
  <si>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</si>
  <si>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</si>
  <si>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</si>
  <si>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</si>
  <si>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</si>
  <si>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</si>
  <si>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</si>
  <si>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</si>
  <si>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</si>
  <si>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</si>
  <si>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</si>
  <si>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</si>
  <si>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</si>
  <si>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</si>
  <si>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</si>
  <si>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</si>
  <si>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</si>
  <si>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</si>
  <si>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</si>
  <si>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</si>
  <si>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</si>
  <si>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</si>
  <si>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</si>
  <si>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</si>
  <si>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</si>
  <si>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</si>
  <si>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</si>
  <si>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</si>
  <si>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</si>
  <si>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</si>
  <si>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</si>
  <si>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</si>
  <si>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</si>
  <si>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</si>
  <si>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</si>
  <si>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</si>
  <si>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</si>
  <si>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</si>
  <si>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</si>
  <si>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</si>
  <si>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</si>
  <si>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</si>
  <si>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</si>
  <si>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</si>
  <si>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</si>
  <si>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</si>
  <si>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</si>
  <si>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</si>
  <si>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</si>
  <si>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</si>
  <si>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</si>
  <si>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</si>
  <si>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</si>
  <si>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</si>
  <si>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</si>
  <si>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</si>
  <si>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</si>
  <si>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</si>
  <si>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</si>
  <si>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</si>
  <si>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</si>
  <si>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</si>
  <si>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</si>
  <si>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</si>
  <si>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</si>
  <si>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</si>
  <si>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</si>
  <si>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</si>
  <si>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</si>
  <si>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</si>
  <si>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</si>
  <si>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</si>
  <si>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</si>
  <si>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</si>
  <si>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</si>
  <si>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</si>
  <si>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</si>
  <si>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</si>
  <si>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</si>
  <si>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</si>
  <si>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</si>
  <si>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</si>
  <si>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</si>
  <si>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</si>
  <si>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</si>
  <si>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</si>
  <si>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</si>
  <si>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</si>
  <si>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</si>
  <si>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</si>
  <si>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</si>
  <si>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</si>
  <si>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</si>
  <si>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</si>
  <si>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</si>
  <si>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</si>
  <si>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</si>
  <si>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</si>
  <si>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</si>
  <si>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</si>
  <si>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</si>
  <si>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</si>
  <si>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</si>
  <si>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</si>
  <si>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</si>
  <si>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</si>
  <si>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</si>
  <si>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</si>
  <si>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</si>
  <si>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</si>
  <si>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</si>
  <si>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</si>
  <si>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</si>
  <si>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</si>
  <si>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</si>
  <si>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</si>
  <si>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</si>
  <si>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</si>
  <si>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</si>
  <si>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</si>
  <si>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</si>
  <si>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</si>
  <si>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</si>
  <si>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</si>
  <si>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</si>
  <si>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</si>
  <si>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</si>
  <si>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</si>
  <si>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</si>
  <si>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</si>
  <si>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</si>
  <si>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</si>
  <si>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</si>
  <si>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</si>
  <si>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</si>
  <si>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</si>
  <si>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</si>
  <si>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</si>
  <si>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</si>
  <si>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</si>
  <si>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</si>
  <si>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</si>
  <si>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</si>
  <si>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</si>
  <si>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</si>
  <si>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</si>
  <si>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</si>
  <si>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</si>
  <si>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</si>
  <si>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</si>
  <si>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</si>
  <si>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</si>
  <si>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</si>
  <si>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</si>
  <si>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</si>
  <si>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</si>
  <si>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</si>
  <si>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</si>
  <si>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</si>
  <si>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</si>
  <si>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</si>
  <si>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</si>
  <si>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</si>
  <si>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</si>
  <si>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</si>
  <si>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</si>
  <si>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</si>
  <si>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</si>
  <si>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</si>
  <si>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</si>
  <si>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</si>
  <si>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</si>
  <si>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</si>
  <si>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</si>
  <si>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</si>
  <si>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</si>
  <si>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</si>
  <si>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</si>
  <si>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</si>
  <si>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</si>
  <si>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</si>
  <si>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</si>
  <si>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</si>
  <si>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</si>
  <si>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</si>
  <si>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</si>
  <si>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</si>
  <si>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</si>
  <si>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</si>
  <si>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</si>
  <si>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</si>
  <si>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</si>
  <si>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</si>
  <si>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</si>
  <si>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</si>
  <si>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</si>
  <si>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</si>
  <si>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</si>
  <si>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</si>
  <si>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</si>
  <si>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</si>
  <si>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</si>
  <si>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</si>
  <si>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</si>
  <si>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</si>
  <si>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</si>
  <si>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</si>
  <si>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</si>
  <si>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</si>
  <si>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</si>
  <si>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</si>
  <si>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</si>
  <si>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</si>
  <si>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</si>
  <si>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</si>
  <si>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</si>
  <si>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</si>
  <si>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</si>
  <si>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</si>
  <si>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</si>
  <si>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</si>
  <si>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</si>
  <si>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</si>
  <si>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</si>
  <si>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</si>
  <si>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</si>
  <si>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</si>
  <si>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</si>
  <si>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</si>
  <si>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</si>
  <si>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</si>
  <si>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</si>
  <si>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</si>
  <si>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</si>
  <si>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</si>
  <si>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</si>
  <si>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</si>
  <si>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</si>
  <si>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</si>
  <si>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</si>
  <si>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</si>
  <si>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</si>
  <si>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</si>
  <si>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</si>
  <si>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</si>
  <si>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</si>
  <si>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</si>
  <si>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</si>
  <si>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</si>
  <si>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</si>
  <si>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</si>
  <si>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</si>
  <si>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</si>
  <si>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</si>
  <si>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</si>
  <si>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</si>
  <si>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</si>
  <si>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</si>
  <si>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</si>
  <si>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</si>
  <si>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</si>
  <si>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</si>
  <si>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</si>
  <si>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</si>
  <si>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</si>
  <si>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</si>
  <si>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</si>
  <si>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</si>
  <si>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</si>
  <si>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</si>
  <si>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</si>
  <si>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</si>
  <si>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</si>
  <si>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</si>
  <si>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E380 of the Data tab if you're required to provide a response.</t>
  </si>
  <si>
    <t>2. For Other Noncategorized Expenses: Report line items and amounts within "Other Noncategorized Expenses" that either have a value of $1,000,000 or more;</t>
  </si>
  <si>
    <t>or represent 1% or more of the total revenues. A prompt will appear in Cell E414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</si>
  <si>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</si>
  <si>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</si>
  <si>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</si>
  <si>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</si>
  <si>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</si>
  <si>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</si>
  <si>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</si>
  <si>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</si>
  <si>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</si>
  <si>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</si>
  <si>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</si>
  <si>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</si>
  <si>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</si>
  <si>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</si>
  <si>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</si>
  <si>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</si>
  <si>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</si>
  <si>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</si>
  <si>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</si>
  <si>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</si>
  <si>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</si>
  <si>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</si>
  <si>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</si>
  <si>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</si>
  <si>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</si>
  <si>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</si>
  <si>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</si>
  <si>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</si>
  <si>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</si>
  <si>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</si>
  <si>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</si>
  <si>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</si>
  <si>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</si>
  <si>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</si>
  <si>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</si>
  <si>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</si>
  <si>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</si>
  <si>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</si>
  <si>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</si>
  <si>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</si>
  <si>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</si>
  <si>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</si>
  <si>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</si>
  <si>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</si>
  <si>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</si>
  <si>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</si>
  <si>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</si>
  <si>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</si>
  <si>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</si>
  <si>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</si>
  <si>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</si>
  <si>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</si>
  <si>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</si>
  <si>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</si>
  <si>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</si>
  <si>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</si>
  <si>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</si>
  <si>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</si>
  <si>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</si>
  <si>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</si>
  <si>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</si>
  <si>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</si>
  <si>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</si>
  <si>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</si>
  <si>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</si>
  <si>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</si>
  <si>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</si>
  <si>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</si>
  <si>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</si>
  <si>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</si>
  <si>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</si>
  <si>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</si>
  <si>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</si>
  <si>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</si>
  <si>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</si>
  <si>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</si>
  <si>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</si>
  <si>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</si>
  <si>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</si>
  <si>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</si>
  <si>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</si>
  <si>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</si>
  <si>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</si>
  <si>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</si>
  <si>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</si>
  <si>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</si>
  <si>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</si>
  <si>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</si>
  <si>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</si>
  <si>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</si>
  <si>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</si>
  <si>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</si>
  <si>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</si>
  <si>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</si>
  <si>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</si>
  <si>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</si>
  <si>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</si>
  <si>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</si>
  <si>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</si>
  <si>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</si>
  <si>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</si>
  <si>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</si>
  <si>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</si>
  <si>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</si>
  <si>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</si>
  <si>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</si>
  <si>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</si>
  <si>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</si>
  <si>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</si>
  <si>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</si>
  <si>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</si>
  <si>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</si>
  <si>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</si>
  <si>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</si>
  <si>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</si>
  <si>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</si>
  <si>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</si>
  <si>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</si>
  <si>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</si>
  <si>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</si>
  <si>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</si>
  <si>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</si>
  <si>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</si>
  <si>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</si>
  <si>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</si>
  <si>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</si>
  <si>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</si>
  <si>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</si>
  <si>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</si>
  <si>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</si>
  <si>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</si>
  <si>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</si>
  <si>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</si>
  <si>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</si>
  <si>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</si>
  <si>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</si>
  <si>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</si>
  <si>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</si>
  <si>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</si>
  <si>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</si>
  <si>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</si>
  <si>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</si>
  <si>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</si>
  <si>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</si>
  <si>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</si>
  <si>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</si>
  <si>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</si>
  <si>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</si>
  <si>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</si>
  <si>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</si>
  <si>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</si>
  <si>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</si>
  <si>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</si>
  <si>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</si>
  <si>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</si>
  <si>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</si>
  <si>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</si>
  <si>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</si>
  <si>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</si>
  <si>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</si>
  <si>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</si>
  <si>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</si>
  <si>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</si>
  <si>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</si>
  <si>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</si>
  <si>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</si>
  <si>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</si>
  <si>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</si>
  <si>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</si>
  <si>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</si>
  <si>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</si>
  <si>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</si>
  <si>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</si>
  <si>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</si>
  <si>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</si>
  <si>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</si>
  <si>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</si>
  <si>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</si>
  <si>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</si>
  <si>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</si>
  <si>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</si>
  <si>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</si>
  <si>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</si>
  <si>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</si>
  <si>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</si>
  <si>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</si>
  <si>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</si>
  <si>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</si>
  <si>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</si>
  <si>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</si>
  <si>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</si>
  <si>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</si>
  <si>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</si>
  <si>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</si>
  <si>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</si>
  <si>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</si>
  <si>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</si>
  <si>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</si>
  <si>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</si>
  <si>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</si>
  <si>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</si>
  <si>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</si>
  <si>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</si>
  <si>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</si>
  <si>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</si>
  <si>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</si>
  <si>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</si>
  <si>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</si>
  <si>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</si>
  <si>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</si>
  <si>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</si>
  <si>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</si>
  <si>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</si>
  <si>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</si>
  <si>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</si>
  <si>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</si>
  <si>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</si>
  <si>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</si>
  <si>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</si>
  <si>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</si>
  <si>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</si>
  <si>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</si>
  <si>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</si>
  <si>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</si>
  <si>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</si>
  <si>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</si>
  <si>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</si>
  <si>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</si>
  <si>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</si>
  <si>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</si>
  <si>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</si>
  <si>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</si>
  <si>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</si>
  <si>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</si>
  <si>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E2SHB 1272 Requirements:</t>
  </si>
  <si>
    <t>This template has been updated to reflect E2SHB 1272 reporting requirements.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</si>
  <si>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</si>
  <si>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</si>
  <si>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#VALUE!</t>
  </si>
  <si>
    <t>12/31/2023</t>
  </si>
  <si>
    <t>Rosalinda Kibby, CEO</t>
  </si>
  <si>
    <t>Anthonie Zimmerman</t>
  </si>
  <si>
    <t>Amy Paynter</t>
  </si>
  <si>
    <t>Jeannette Ring</t>
  </si>
  <si>
    <t>jring@dza.cpa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</si>
  <si>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</si>
  <si>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</si>
  <si>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</si>
  <si>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</si>
  <si>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</si>
  <si>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</si>
  <si>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</si>
  <si>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</si>
  <si>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</si>
  <si>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</si>
  <si>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</si>
  <si>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</si>
  <si>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</si>
  <si>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</si>
  <si>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</si>
  <si>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</si>
  <si>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</si>
  <si>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</si>
  <si>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</si>
  <si>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</si>
  <si>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</si>
  <si>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</si>
  <si>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</si>
  <si>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</si>
  <si>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</si>
  <si>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</si>
  <si>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</si>
  <si>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</si>
  <si>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</si>
  <si>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</si>
  <si>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</si>
  <si>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</si>
  <si>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</si>
  <si>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</si>
  <si>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</si>
  <si>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</si>
  <si>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</si>
  <si>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</si>
  <si>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</si>
  <si>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</si>
  <si>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</si>
  <si>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</si>
  <si>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</si>
  <si>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</si>
  <si>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</si>
  <si>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</si>
  <si>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</si>
  <si>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</si>
  <si>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</si>
  <si>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</si>
  <si>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</si>
  <si>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</si>
  <si>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</si>
  <si>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</si>
  <si>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</si>
  <si>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</si>
  <si>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</si>
  <si>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</si>
  <si>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</si>
  <si>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</si>
  <si>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</si>
  <si>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</si>
  <si>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</si>
  <si>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</si>
  <si>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</si>
  <si>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</si>
  <si>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</si>
  <si>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</si>
  <si>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</si>
  <si>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</si>
  <si>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</si>
  <si>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</si>
  <si>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</si>
  <si>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</si>
  <si>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</si>
  <si>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</si>
  <si>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</si>
  <si>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</si>
  <si>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</si>
  <si>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</si>
  <si>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</si>
  <si>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</si>
  <si>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</si>
  <si>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</si>
  <si>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</si>
  <si>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</si>
  <si>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</si>
  <si>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</si>
  <si>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</si>
  <si>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</si>
  <si>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</si>
  <si>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</si>
  <si>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</si>
  <si>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</si>
  <si>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</si>
  <si>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</si>
  <si>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</si>
  <si>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</si>
  <si>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</si>
  <si>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</si>
  <si>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</si>
  <si>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</si>
  <si>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</si>
  <si>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</si>
  <si>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</si>
  <si>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</si>
  <si>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</si>
  <si>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</si>
  <si>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</si>
  <si>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</si>
  <si>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</si>
  <si>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</si>
  <si>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</si>
  <si>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</si>
  <si>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</si>
  <si>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</si>
  <si>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</si>
  <si>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</si>
  <si>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</si>
  <si>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</si>
  <si>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</si>
  <si>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</si>
  <si>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</si>
  <si>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</si>
  <si>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</si>
  <si>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</si>
  <si>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</si>
  <si>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</si>
  <si>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</si>
  <si>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</si>
  <si>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</si>
  <si>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</si>
  <si>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</si>
  <si>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</si>
  <si>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</si>
  <si>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</si>
  <si>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</si>
  <si>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</si>
  <si>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</si>
  <si>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</si>
  <si>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</si>
  <si>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</si>
  <si>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</si>
  <si>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</si>
  <si>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</si>
  <si>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</si>
  <si>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</si>
  <si>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</si>
  <si>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</si>
  <si>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</si>
  <si>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</si>
  <si>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</si>
  <si>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</si>
  <si>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</si>
  <si>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</si>
  <si>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</si>
  <si>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</si>
  <si>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</si>
  <si>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</si>
  <si>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</si>
  <si>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</si>
  <si>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</si>
  <si>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</si>
  <si>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</si>
  <si>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</si>
  <si>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</si>
  <si>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</si>
  <si>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</si>
  <si>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</si>
  <si>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</si>
  <si>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</si>
  <si>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</si>
  <si>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</si>
  <si>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</si>
  <si>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</si>
  <si>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</si>
  <si>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</si>
  <si>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</si>
  <si>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</si>
  <si>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</si>
  <si>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</si>
  <si>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</si>
  <si>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</si>
  <si>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</si>
  <si>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</si>
  <si>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</si>
  <si>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</si>
  <si>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</si>
  <si>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</si>
  <si>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</si>
  <si>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</si>
  <si>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</si>
  <si>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</si>
  <si>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</si>
  <si>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</si>
  <si>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</si>
  <si>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</si>
  <si>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</si>
  <si>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</si>
  <si>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</si>
  <si>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</si>
  <si>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</si>
  <si>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</si>
  <si>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</si>
  <si>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</si>
  <si>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</si>
  <si>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</si>
  <si>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</si>
  <si>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</si>
  <si>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</si>
  <si>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</si>
  <si>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</si>
  <si>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</si>
  <si>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</si>
  <si>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</si>
  <si>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</si>
  <si>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</si>
  <si>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</si>
  <si>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</si>
  <si>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</si>
  <si>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</si>
  <si>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</si>
  <si>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</si>
  <si>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</si>
  <si>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</si>
  <si>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</si>
  <si>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</si>
  <si>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</si>
  <si>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</si>
  <si>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</si>
  <si>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</si>
  <si>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</si>
  <si>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</si>
  <si>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</si>
  <si>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</si>
  <si>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</si>
  <si>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</si>
  <si>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</si>
  <si>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</si>
  <si>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</si>
  <si>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</si>
  <si>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</si>
  <si>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</si>
  <si>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</si>
  <si>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</si>
  <si>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</si>
  <si>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</si>
  <si>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</si>
  <si>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</si>
  <si>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</si>
  <si>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</si>
  <si>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</si>
  <si>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</si>
  <si>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</si>
  <si>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</si>
  <si>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</si>
  <si>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</si>
  <si>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</si>
  <si>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</si>
  <si>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</si>
  <si>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</si>
  <si>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</si>
  <si>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</si>
  <si>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</si>
  <si>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</si>
  <si>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</si>
  <si>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</si>
  <si>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</si>
  <si>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</si>
  <si>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</si>
  <si>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</si>
  <si>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</si>
  <si>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</si>
  <si>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</si>
  <si>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</si>
  <si>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</si>
  <si>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</si>
  <si>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</si>
  <si>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</si>
  <si>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</si>
  <si>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</si>
  <si>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</si>
  <si>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</si>
  <si>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</si>
  <si>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</si>
  <si>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</si>
  <si>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</si>
  <si>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</si>
  <si>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</si>
  <si>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</si>
  <si>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</si>
  <si>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</si>
  <si>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</si>
  <si>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</si>
  <si>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</si>
  <si>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</si>
  <si>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</si>
  <si>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</si>
  <si>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</si>
  <si>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</si>
  <si>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</si>
  <si>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</si>
  <si>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</si>
  <si>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</si>
  <si>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</si>
  <si>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H1ZPPAX40ZC2ZRFGYD7T45ZX6A0K6SB5AN1P4JCFDNPKP9NE46D0</t>
  </si>
  <si>
    <t>Madeline Moore</t>
  </si>
  <si>
    <t>Create</t>
  </si>
  <si>
    <t>e7d4f7c6-756b-4440-a9f7-350317b851d4</t>
  </si>
  <si>
    <t>{"id":"e7d4f7c6-756b-4440-a9f7-350317b851d4","type":1,"name":"workbookId","value":"49b2d901-7c36-4065-8aed-a1209798ba1f"}</t>
  </si>
  <si>
    <t>d796d6e1-150a-454b-9d31-9b36a446cc79</t>
  </si>
  <si>
    <t>{"id":"d796d6e1-150a-454b-9d31-9b36a446cc79","type":0,"name":"dataSnipperSheetDeleted","value":"false"}</t>
  </si>
  <si>
    <t>5ecc3889-5377-4696-8611-83d48e869649</t>
  </si>
  <si>
    <t>{"id":"5ecc3889-5377-4696-8611-83d48e869649","type":1,"name":"migratedFssProjectId","value":""}</t>
  </si>
  <si>
    <t>1c199811-56c7-4f0d-85a0-3527a615a7dd</t>
  </si>
  <si>
    <t>{"id":"1c199811-56c7-4f0d-85a0-3527a615a7dd","type":0,"name":"embed-documents","value":"false"}</t>
  </si>
  <si>
    <t>Update</t>
  </si>
  <si>
    <t>{"id":"1c199811-56c7-4f0d-85a0-3527a615a7dd","type":0,"name":"embed-documents","value":"true"}</t>
  </si>
  <si>
    <t>XDXXFPDHED5DFXHHY76STDQA3A9GECZER89J0KV9X79ZYXCK8PWG</t>
  </si>
  <si>
    <t xml:space="preserve">The Radiology departments relied on contracted staffing much more than in the past, which increased expenses , specifically the Licenses which increased by approximately $75k. </t>
  </si>
  <si>
    <t>Speech therapy visits increased significantly, however some costs were fixed and had to remain the same.</t>
  </si>
  <si>
    <t>Repairs and Maintance expenses increased by over $283,000 as compared to the PY.</t>
  </si>
  <si>
    <t>Radiology-Diagnostic</t>
  </si>
  <si>
    <t>PT</t>
  </si>
  <si>
    <t>ER</t>
  </si>
  <si>
    <t>Hospital Admin</t>
  </si>
  <si>
    <t>Nursing Admin</t>
  </si>
  <si>
    <t>43GN2HRX3Z7ZEB0RSV08HY9QW89P9XX51GZ16AGA4WD0VTR8AG3G</t>
  </si>
  <si>
    <t>Bailey Flagg</t>
  </si>
  <si>
    <t>YCZX70RBAEBT78J1TZZ1BKCK5ZABYY7S8PKGSETJBA2QN6A0MCD0</t>
  </si>
  <si>
    <t>2AQAJ7CB0EB7ZETD8RCBCDVP1Q4JS7G7REKMWRTNMJZX4AGPKGEG</t>
  </si>
  <si>
    <t>JBY4XX4GCMKH2N2CVC0SM4DWB9KHRJGKBK1Q7SAJ79J95Z7JDST0</t>
  </si>
  <si>
    <t>HW1ZQ0WJX79M1N70512R62JZZDN3YXCC6VG13Y2MJM49J9HMVZAG</t>
  </si>
  <si>
    <t xml:space="preserve">Washington </t>
  </si>
  <si>
    <t>Rosalinda Kibby</t>
  </si>
  <si>
    <t>Anthonie Zimmermann</t>
  </si>
  <si>
    <t>7CCY8GWJA3DJ7207SVJQEXPH3FEG6YNSFEHECM62NY8J8MRY8YV0</t>
  </si>
  <si>
    <t>jring@dzacpa.com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</si>
</sst>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General_)"/>
    <numFmt numFmtId="170" formatCode="_(* #,##0_);_(* \(#,##0\);_(* &quot;-&quot;??_);_(@_)"/>
    <numFmt numFmtId="171" formatCode="_(* #,##0.00_);_(* \(#,##0.00\);_(* 0.00_);_(@_)"/>
  </numFmts>
  <fonts count="56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7"/>
      <name val="Times New Roman"/>
      <family val="1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sz val="9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9"/>
      <name val="Calibri"/>
      <family val="2"/>
    </font>
    <font>
      <b/>
      <sz val="11"/>
      <color rgb="FFD2000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</font>
  </fonts>
  <fills count="3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038">
    <xf numFmtId="37" fontId="0" fillId="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38" fillId="22" borderId="0"/>
    <xf numFmtId="0" fontId="5" fillId="22" borderId="0"/>
    <xf numFmtId="0" fontId="5" fillId="22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38" fillId="23" borderId="0"/>
    <xf numFmtId="0" fontId="5" fillId="23" borderId="0"/>
    <xf numFmtId="0" fontId="5" fillId="23" borderId="0"/>
    <xf numFmtId="0" fontId="5" fillId="24" borderId="0"/>
    <xf numFmtId="0" fontId="5" fillId="24" borderId="0"/>
    <xf numFmtId="0" fontId="5" fillId="24" borderId="0"/>
    <xf numFmtId="0" fontId="5" fillId="24" borderId="0"/>
    <xf numFmtId="0" fontId="38" fillId="24" borderId="0"/>
    <xf numFmtId="0" fontId="5" fillId="24" borderId="0"/>
    <xf numFmtId="0" fontId="5" fillId="24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38" fillId="25" borderId="0"/>
    <xf numFmtId="0" fontId="5" fillId="25" borderId="0"/>
    <xf numFmtId="0" fontId="5" fillId="25" borderId="0"/>
    <xf numFmtId="0" fontId="5" fillId="26" borderId="0"/>
    <xf numFmtId="0" fontId="5" fillId="26" borderId="0"/>
    <xf numFmtId="0" fontId="5" fillId="26" borderId="0"/>
    <xf numFmtId="0" fontId="5" fillId="26" borderId="0"/>
    <xf numFmtId="0" fontId="38" fillId="26" borderId="0"/>
    <xf numFmtId="0" fontId="5" fillId="26" borderId="0"/>
    <xf numFmtId="0" fontId="5" fillId="26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38" fillId="27" borderId="0"/>
    <xf numFmtId="0" fontId="5" fillId="27" borderId="0"/>
    <xf numFmtId="0" fontId="5" fillId="27" borderId="0"/>
    <xf numFmtId="43" fontId="10" fillId="0" borderId="0"/>
    <xf numFmtId="41" fontId="10" fillId="0" borderId="0"/>
    <xf numFmtId="41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43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5" fillId="0" borderId="0"/>
    <xf numFmtId="43" fontId="39" fillId="0" borderId="0"/>
    <xf numFmtId="43" fontId="5" fillId="0" borderId="0"/>
    <xf numFmtId="43" fontId="39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2" fontId="10" fillId="0" borderId="0"/>
    <xf numFmtId="42" fontId="10" fillId="0" borderId="0"/>
    <xf numFmtId="44" fontId="10" fillId="0" borderId="0"/>
    <xf numFmtId="44" fontId="10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0" fontId="11" fillId="0" borderId="0">
      <alignment vertical="top"/>
      <protection locked="0"/>
    </xf>
    <xf numFmtId="0" fontId="35" fillId="0" borderId="0"/>
    <xf numFmtId="0" fontId="35" fillId="0" borderId="0"/>
    <xf numFmtId="0" fontId="11" fillId="0" borderId="0">
      <alignment vertical="top"/>
      <protection locked="0"/>
    </xf>
    <xf numFmtId="0" fontId="37" fillId="28" borderId="0"/>
    <xf numFmtId="0" fontId="41" fillId="28" borderId="0"/>
    <xf numFmtId="0" fontId="37" fillId="28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43" fillId="0" borderId="0"/>
    <xf numFmtId="0" fontId="13" fillId="0" borderId="0"/>
    <xf numFmtId="0" fontId="5" fillId="0" borderId="0"/>
    <xf numFmtId="0" fontId="10" fillId="0" borderId="0"/>
    <xf numFmtId="0" fontId="39" fillId="0" borderId="0"/>
    <xf numFmtId="0" fontId="10" fillId="0" borderId="0"/>
    <xf numFmtId="0" fontId="39" fillId="0" borderId="0"/>
    <xf numFmtId="0" fontId="10" fillId="0" borderId="0"/>
    <xf numFmtId="169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34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9" fillId="0" borderId="0"/>
    <xf numFmtId="0" fontId="5" fillId="0" borderId="0"/>
    <xf numFmtId="0" fontId="39" fillId="0" borderId="0"/>
    <xf numFmtId="0" fontId="5" fillId="0" borderId="0"/>
    <xf numFmtId="0" fontId="6" fillId="0" borderId="0"/>
    <xf numFmtId="0" fontId="4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10" fillId="0" borderId="0"/>
    <xf numFmtId="9" fontId="5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10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10" fillId="0" borderId="0"/>
    <xf numFmtId="0" fontId="36" fillId="0" borderId="0"/>
    <xf numFmtId="0" fontId="42" fillId="0" borderId="0"/>
    <xf numFmtId="0" fontId="36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4" fillId="0" borderId="0" applyBorder="0"/>
    <xf numFmtId="43" fontId="34" fillId="0" borderId="0" applyFont="0" applyFill="0" applyBorder="0" applyAlignment="0" applyProtection="0"/>
    <xf numFmtId="44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0" fontId="35" fillId="0" borderId="0" applyNumberFormat="0" applyFill="0" applyBorder="0" applyAlignment="0" applyProtection="0"/>
    <xf numFmtId="9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0" fontId="3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</cellStyleXfs>
  <cellXfs count="353">
    <xf numFmtId="37" fontId="0" fillId="0" borderId="0" xfId="0"/>
    <xf numFmtId="37" fontId="12" fillId="0" borderId="0" xfId="0" applyFont="1"/>
    <xf numFmtId="37" fontId="12" fillId="0" borderId="0" xfId="0" applyFont="1" applyAlignment="1">
      <alignment horizontal="left"/>
    </xf>
    <xf numFmtId="1" fontId="12" fillId="0" borderId="0" xfId="0" applyNumberFormat="1" applyFont="1" applyAlignment="1">
      <alignment horizontal="center"/>
    </xf>
    <xf numFmtId="37" fontId="12" fillId="0" borderId="0" xfId="0" applyFont="1" applyAlignment="1">
      <alignment horizontal="center"/>
    </xf>
    <xf numFmtId="37" fontId="12" fillId="0" borderId="0" xfId="0" quotePrefix="1" applyFont="1" applyAlignment="1">
      <alignment horizontal="center"/>
    </xf>
    <xf numFmtId="10" fontId="12" fillId="0" borderId="0" xfId="0" applyNumberFormat="1" applyFont="1"/>
    <xf numFmtId="49" fontId="12" fillId="0" borderId="0" xfId="0" quotePrefix="1" applyNumberFormat="1" applyFont="1"/>
    <xf numFmtId="37" fontId="14" fillId="0" borderId="0" xfId="0" applyFont="1" applyAlignment="1" applyProtection="1">
      <alignment horizontal="center"/>
      <protection locked="0"/>
    </xf>
    <xf numFmtId="37" fontId="15" fillId="0" borderId="0" xfId="0" applyFont="1"/>
    <xf numFmtId="37" fontId="16" fillId="0" borderId="0" xfId="0" applyFont="1" applyAlignment="1">
      <alignment horizontal="center"/>
    </xf>
    <xf numFmtId="37" fontId="16" fillId="0" borderId="0" xfId="0" applyFont="1"/>
    <xf numFmtId="37" fontId="16" fillId="0" borderId="0" xfId="0" applyFont="1" applyAlignment="1">
      <alignment horizontal="left"/>
    </xf>
    <xf numFmtId="38" fontId="16" fillId="0" borderId="0" xfId="0" applyNumberFormat="1" applyFont="1"/>
    <xf numFmtId="37" fontId="16" fillId="0" borderId="0" xfId="0" quotePrefix="1" applyFont="1" applyAlignment="1">
      <alignment horizontal="left"/>
    </xf>
    <xf numFmtId="37" fontId="17" fillId="0" borderId="0" xfId="631" applyNumberFormat="1" applyFont="1" applyAlignment="1" applyProtection="1"/>
    <xf numFmtId="37" fontId="16" fillId="3" borderId="0" xfId="0" applyFont="1" applyFill="1"/>
    <xf numFmtId="38" fontId="16" fillId="3" borderId="0" xfId="0" applyNumberFormat="1" applyFont="1" applyFill="1" applyAlignment="1">
      <alignment horizontal="center"/>
    </xf>
    <xf numFmtId="37" fontId="16" fillId="3" borderId="0" xfId="0" applyFont="1" applyFill="1" applyAlignment="1">
      <alignment horizontal="center"/>
    </xf>
    <xf numFmtId="37" fontId="16" fillId="3" borderId="0" xfId="0" quotePrefix="1" applyFont="1" applyFill="1" applyAlignment="1">
      <alignment horizontal="center"/>
    </xf>
    <xf numFmtId="37" fontId="16" fillId="3" borderId="0" xfId="0" quotePrefix="1" applyFont="1" applyFill="1"/>
    <xf numFmtId="37" fontId="16" fillId="3" borderId="0" xfId="0" quotePrefix="1" applyFont="1" applyFill="1" applyAlignment="1">
      <alignment horizontal="left"/>
    </xf>
    <xf numFmtId="38" fontId="16" fillId="3" borderId="0" xfId="0" applyNumberFormat="1" applyFont="1" applyFill="1"/>
    <xf numFmtId="165" fontId="16" fillId="3" borderId="0" xfId="0" applyNumberFormat="1" applyFont="1" applyFill="1" applyAlignment="1">
      <alignment horizontal="center"/>
    </xf>
    <xf numFmtId="37" fontId="16" fillId="3" borderId="0" xfId="0" quotePrefix="1" applyFont="1" applyFill="1" applyAlignment="1">
      <alignment horizontal="fill"/>
    </xf>
    <xf numFmtId="37" fontId="16" fillId="6" borderId="0" xfId="0" applyFont="1" applyFill="1"/>
    <xf numFmtId="37" fontId="16" fillId="6" borderId="0" xfId="0" quotePrefix="1" applyFont="1" applyFill="1" applyAlignment="1">
      <alignment horizontal="left" indent="1"/>
    </xf>
    <xf numFmtId="43" fontId="16" fillId="3" borderId="0" xfId="547" applyFont="1" applyFill="1"/>
    <xf numFmtId="37" fontId="16" fillId="3" borderId="0" xfId="547" quotePrefix="1" applyNumberFormat="1" applyFont="1" applyFill="1" applyAlignment="1">
      <alignment horizontal="fill"/>
    </xf>
    <xf numFmtId="39" fontId="16" fillId="3" borderId="0" xfId="0" applyNumberFormat="1" applyFont="1" applyFill="1"/>
    <xf numFmtId="37" fontId="16" fillId="3" borderId="0" xfId="0" applyFont="1" applyFill="1" applyAlignment="1">
      <alignment horizontal="centerContinuous"/>
    </xf>
    <xf numFmtId="37" fontId="16" fillId="6" borderId="0" xfId="0" quotePrefix="1" applyFont="1" applyFill="1" applyAlignment="1">
      <alignment horizontal="left"/>
    </xf>
    <xf numFmtId="37" fontId="16" fillId="6" borderId="0" xfId="0" applyFont="1" applyFill="1" applyAlignment="1">
      <alignment horizontal="right"/>
    </xf>
    <xf numFmtId="37" fontId="16" fillId="6" borderId="0" xfId="0" applyFont="1" applyFill="1" applyAlignment="1">
      <alignment horizontal="left"/>
    </xf>
    <xf numFmtId="37" fontId="18" fillId="3" borderId="0" xfId="0" applyFont="1" applyFill="1" applyAlignment="1">
      <alignment horizontal="centerContinuous"/>
    </xf>
    <xf numFmtId="37" fontId="16" fillId="3" borderId="0" xfId="0" applyFont="1" applyFill="1" applyAlignment="1">
      <alignment horizontal="right"/>
    </xf>
    <xf numFmtId="38" fontId="16" fillId="3" borderId="0" xfId="0" applyNumberFormat="1" applyFont="1" applyFill="1" applyAlignment="1">
      <alignment horizontal="right"/>
    </xf>
    <xf numFmtId="37" fontId="16" fillId="3" borderId="0" xfId="0" quotePrefix="1" applyFont="1" applyFill="1" applyAlignment="1">
      <alignment horizontal="centerContinuous"/>
    </xf>
    <xf numFmtId="37" fontId="18" fillId="3" borderId="0" xfId="0" quotePrefix="1" applyFont="1" applyFill="1" applyAlignment="1">
      <alignment horizontal="left"/>
    </xf>
    <xf numFmtId="37" fontId="18" fillId="3" borderId="0" xfId="0" applyFont="1" applyFill="1" applyAlignment="1">
      <alignment horizontal="center"/>
    </xf>
    <xf numFmtId="38" fontId="18" fillId="3" borderId="0" xfId="0" applyNumberFormat="1" applyFont="1" applyFill="1" applyAlignment="1">
      <alignment horizontal="center"/>
    </xf>
    <xf numFmtId="38" fontId="18" fillId="3" borderId="0" xfId="0" applyNumberFormat="1" applyFont="1" applyFill="1"/>
    <xf numFmtId="37" fontId="18" fillId="3" borderId="0" xfId="0" applyFont="1" applyFill="1"/>
    <xf numFmtId="37" fontId="16" fillId="3" borderId="0" xfId="0" applyFont="1" applyFill="1" applyAlignment="1">
      <alignment horizontal="left"/>
    </xf>
    <xf numFmtId="38" fontId="18" fillId="3" borderId="8" xfId="0" applyNumberFormat="1" applyFont="1" applyFill="1" applyBorder="1" applyAlignment="1" applyProtection="1">
      <alignment horizontal="center"/>
      <protection locked="0"/>
    </xf>
    <xf numFmtId="37" fontId="18" fillId="6" borderId="0" xfId="0" applyFont="1" applyFill="1" applyAlignment="1">
      <alignment horizontal="centerContinuous"/>
    </xf>
    <xf numFmtId="37" fontId="16" fillId="6" borderId="0" xfId="0" applyFont="1" applyFill="1" applyAlignment="1">
      <alignment horizontal="left" indent="1"/>
    </xf>
    <xf numFmtId="10" fontId="16" fillId="0" borderId="0" xfId="939" applyNumberFormat="1" applyFont="1"/>
    <xf numFmtId="37" fontId="16" fillId="6" borderId="0" xfId="0" applyFont="1" applyFill="1" applyAlignment="1">
      <alignment horizontal="left" indent="2"/>
    </xf>
    <xf numFmtId="37" fontId="16" fillId="6" borderId="0" xfId="0" quotePrefix="1" applyFont="1" applyFill="1" applyAlignment="1">
      <alignment horizontal="left" indent="2"/>
    </xf>
    <xf numFmtId="39" fontId="16" fillId="0" borderId="0" xfId="0" applyNumberFormat="1" applyFont="1"/>
    <xf numFmtId="10" fontId="16" fillId="0" borderId="0" xfId="0" applyNumberFormat="1" applyFont="1"/>
    <xf numFmtId="1" fontId="16" fillId="0" borderId="0" xfId="0" applyNumberFormat="1" applyFont="1" applyAlignment="1">
      <alignment horizontal="center"/>
    </xf>
    <xf numFmtId="37" fontId="16" fillId="0" borderId="0" xfId="0" applyFont="1" applyAlignment="1">
      <alignment horizontal="right"/>
    </xf>
    <xf numFmtId="37" fontId="19" fillId="0" borderId="0" xfId="0" applyFont="1"/>
    <xf numFmtId="37" fontId="14" fillId="0" borderId="0" xfId="0" applyFont="1" applyAlignment="1">
      <alignment horizontal="center"/>
    </xf>
    <xf numFmtId="37" fontId="16" fillId="0" borderId="0" xfId="0" quotePrefix="1" applyFont="1"/>
    <xf numFmtId="37" fontId="20" fillId="0" borderId="0" xfId="0" applyFont="1" applyAlignment="1">
      <alignment vertical="center" readingOrder="1"/>
    </xf>
    <xf numFmtId="37" fontId="22" fillId="0" borderId="0" xfId="0" applyFont="1" applyAlignment="1">
      <alignment vertical="center" readingOrder="1"/>
    </xf>
    <xf numFmtId="37" fontId="23" fillId="0" borderId="0" xfId="0" quotePrefix="1" applyFont="1"/>
    <xf numFmtId="37" fontId="23" fillId="0" borderId="0" xfId="0" applyFont="1"/>
    <xf numFmtId="37" fontId="12" fillId="0" borderId="0" xfId="0" quotePrefix="1" applyFont="1" applyAlignment="1">
      <alignment horizontal="right"/>
    </xf>
    <xf numFmtId="37" fontId="12" fillId="0" borderId="0" xfId="0" applyFont="1" applyAlignment="1">
      <alignment horizontal="centerContinuous"/>
    </xf>
    <xf numFmtId="37" fontId="24" fillId="0" borderId="1" xfId="0" applyFont="1" applyBorder="1"/>
    <xf numFmtId="37" fontId="24" fillId="0" borderId="8" xfId="0" applyFont="1" applyBorder="1"/>
    <xf numFmtId="37" fontId="12" fillId="0" borderId="6" xfId="0" applyFont="1" applyBorder="1"/>
    <xf numFmtId="37" fontId="12" fillId="0" borderId="8" xfId="0" applyFont="1" applyBorder="1"/>
    <xf numFmtId="37" fontId="24" fillId="0" borderId="2" xfId="0" applyFont="1" applyBorder="1"/>
    <xf numFmtId="37" fontId="24" fillId="0" borderId="13" xfId="0" applyFont="1" applyBorder="1"/>
    <xf numFmtId="37" fontId="24" fillId="0" borderId="0" xfId="0" applyFont="1"/>
    <xf numFmtId="37" fontId="24" fillId="0" borderId="4" xfId="0" applyFont="1" applyBorder="1"/>
    <xf numFmtId="37" fontId="12" fillId="0" borderId="13" xfId="0" applyFont="1" applyBorder="1"/>
    <xf numFmtId="37" fontId="12" fillId="0" borderId="10" xfId="0" applyFont="1" applyBorder="1"/>
    <xf numFmtId="37" fontId="24" fillId="0" borderId="14" xfId="0" applyFont="1" applyBorder="1" applyAlignment="1">
      <alignment horizontal="centerContinuous"/>
    </xf>
    <xf numFmtId="37" fontId="24" fillId="0" borderId="2" xfId="0" applyFont="1" applyBorder="1" applyAlignment="1">
      <alignment horizontal="centerContinuous"/>
    </xf>
    <xf numFmtId="37" fontId="24" fillId="0" borderId="8" xfId="0" applyFont="1" applyBorder="1" applyAlignment="1">
      <alignment horizontal="centerContinuous"/>
    </xf>
    <xf numFmtId="37" fontId="12" fillId="0" borderId="8" xfId="0" applyFont="1" applyBorder="1" applyAlignment="1">
      <alignment horizontal="centerContinuous"/>
    </xf>
    <xf numFmtId="37" fontId="12" fillId="0" borderId="2" xfId="0" applyFont="1" applyBorder="1" applyAlignment="1">
      <alignment horizontal="centerContinuous"/>
    </xf>
    <xf numFmtId="37" fontId="24" fillId="0" borderId="1" xfId="0" applyFont="1" applyBorder="1" applyAlignment="1">
      <alignment horizontal="center"/>
    </xf>
    <xf numFmtId="37" fontId="24" fillId="0" borderId="2" xfId="0" applyFont="1" applyBorder="1" applyAlignment="1">
      <alignment horizontal="center"/>
    </xf>
    <xf numFmtId="37" fontId="24" fillId="0" borderId="2" xfId="0" quotePrefix="1" applyFont="1" applyBorder="1" applyAlignment="1">
      <alignment horizontal="left"/>
    </xf>
    <xf numFmtId="37" fontId="24" fillId="0" borderId="12" xfId="0" applyFont="1" applyBorder="1"/>
    <xf numFmtId="37" fontId="12" fillId="0" borderId="4" xfId="0" applyFont="1" applyBorder="1"/>
    <xf numFmtId="37" fontId="24" fillId="0" borderId="8" xfId="0" quotePrefix="1" applyFont="1" applyBorder="1" applyAlignment="1">
      <alignment horizontal="left"/>
    </xf>
    <xf numFmtId="37" fontId="12" fillId="0" borderId="2" xfId="0" applyFont="1" applyBorder="1"/>
    <xf numFmtId="37" fontId="12" fillId="0" borderId="3" xfId="0" applyFont="1" applyBorder="1"/>
    <xf numFmtId="37" fontId="24" fillId="0" borderId="0" xfId="0" applyFont="1" applyAlignment="1">
      <alignment horizontal="left"/>
    </xf>
    <xf numFmtId="37" fontId="12" fillId="2" borderId="0" xfId="0" applyFont="1" applyFill="1"/>
    <xf numFmtId="37" fontId="12" fillId="2" borderId="4" xfId="0" applyFont="1" applyFill="1" applyBorder="1"/>
    <xf numFmtId="37" fontId="12" fillId="0" borderId="9" xfId="0" applyFont="1" applyBorder="1"/>
    <xf numFmtId="37" fontId="24" fillId="0" borderId="12" xfId="0" applyFont="1" applyBorder="1" applyAlignment="1">
      <alignment horizontal="left"/>
    </xf>
    <xf numFmtId="37" fontId="24" fillId="0" borderId="10" xfId="0" applyFont="1" applyBorder="1" applyAlignment="1">
      <alignment horizontal="right"/>
    </xf>
    <xf numFmtId="37" fontId="12" fillId="2" borderId="12" xfId="0" applyFont="1" applyFill="1" applyBorder="1"/>
    <xf numFmtId="37" fontId="12" fillId="2" borderId="10" xfId="0" applyFont="1" applyFill="1" applyBorder="1"/>
    <xf numFmtId="37" fontId="16" fillId="0" borderId="0" xfId="0" quotePrefix="1" applyFont="1" applyAlignment="1">
      <alignment horizontal="right"/>
    </xf>
    <xf numFmtId="37" fontId="16" fillId="0" borderId="16" xfId="0" applyFont="1" applyBorder="1"/>
    <xf numFmtId="37" fontId="16" fillId="0" borderId="17" xfId="0" applyFont="1" applyBorder="1"/>
    <xf numFmtId="37" fontId="16" fillId="0" borderId="18" xfId="0" applyFont="1" applyBorder="1"/>
    <xf numFmtId="37" fontId="16" fillId="0" borderId="19" xfId="0" applyFont="1" applyBorder="1"/>
    <xf numFmtId="37" fontId="16" fillId="0" borderId="20" xfId="0" applyFont="1" applyBorder="1"/>
    <xf numFmtId="37" fontId="16" fillId="0" borderId="21" xfId="0" applyFont="1" applyBorder="1"/>
    <xf numFmtId="37" fontId="16" fillId="0" borderId="22" xfId="0" applyFont="1" applyBorder="1"/>
    <xf numFmtId="37" fontId="16" fillId="0" borderId="23" xfId="0" applyFont="1" applyBorder="1"/>
    <xf numFmtId="37" fontId="16" fillId="0" borderId="17" xfId="0" applyFont="1" applyBorder="1" applyAlignment="1">
      <alignment horizontal="center"/>
    </xf>
    <xf numFmtId="37" fontId="16" fillId="0" borderId="17" xfId="0" applyFont="1" applyBorder="1" applyAlignment="1">
      <alignment horizontal="right"/>
    </xf>
    <xf numFmtId="37" fontId="16" fillId="0" borderId="24" xfId="0" applyFont="1" applyBorder="1"/>
    <xf numFmtId="37" fontId="16" fillId="0" borderId="8" xfId="0" applyFont="1" applyBorder="1"/>
    <xf numFmtId="37" fontId="16" fillId="0" borderId="8" xfId="0" applyFont="1" applyBorder="1" applyAlignment="1">
      <alignment horizontal="center"/>
    </xf>
    <xf numFmtId="37" fontId="16" fillId="0" borderId="25" xfId="0" applyFont="1" applyBorder="1"/>
    <xf numFmtId="37" fontId="16" fillId="0" borderId="26" xfId="0" applyFont="1" applyBorder="1"/>
    <xf numFmtId="37" fontId="16" fillId="0" borderId="6" xfId="0" applyFont="1" applyBorder="1"/>
    <xf numFmtId="37" fontId="16" fillId="0" borderId="27" xfId="0" applyFont="1" applyBorder="1"/>
    <xf numFmtId="37" fontId="16" fillId="0" borderId="28" xfId="0" quotePrefix="1" applyFont="1" applyBorder="1" applyAlignment="1">
      <alignment horizontal="left"/>
    </xf>
    <xf numFmtId="37" fontId="16" fillId="0" borderId="12" xfId="0" applyFont="1" applyBorder="1"/>
    <xf numFmtId="37" fontId="16" fillId="0" borderId="29" xfId="0" applyFont="1" applyBorder="1"/>
    <xf numFmtId="37" fontId="16" fillId="0" borderId="28" xfId="0" applyFont="1" applyBorder="1" applyAlignment="1">
      <alignment horizontal="center"/>
    </xf>
    <xf numFmtId="37" fontId="16" fillId="0" borderId="30" xfId="0" applyFont="1" applyBorder="1"/>
    <xf numFmtId="37" fontId="16" fillId="0" borderId="31" xfId="0" applyFont="1" applyBorder="1"/>
    <xf numFmtId="37" fontId="16" fillId="0" borderId="31" xfId="0" applyFont="1" applyBorder="1" applyAlignment="1">
      <alignment horizontal="center"/>
    </xf>
    <xf numFmtId="37" fontId="16" fillId="0" borderId="32" xfId="0" applyFont="1" applyBorder="1"/>
    <xf numFmtId="37" fontId="24" fillId="0" borderId="0" xfId="0" quotePrefix="1" applyFont="1" applyAlignment="1">
      <alignment horizontal="left"/>
    </xf>
    <xf numFmtId="37" fontId="24" fillId="0" borderId="5" xfId="0" applyFont="1" applyBorder="1" applyAlignment="1">
      <alignment horizontal="centerContinuous"/>
    </xf>
    <xf numFmtId="37" fontId="12" fillId="0" borderId="6" xfId="0" applyFont="1" applyBorder="1" applyAlignment="1">
      <alignment horizontal="centerContinuous"/>
    </xf>
    <xf numFmtId="37" fontId="12" fillId="0" borderId="7" xfId="0" applyFont="1" applyBorder="1" applyAlignment="1">
      <alignment horizontal="centerContinuous"/>
    </xf>
    <xf numFmtId="37" fontId="24" fillId="0" borderId="11" xfId="0" applyFont="1" applyBorder="1"/>
    <xf numFmtId="37" fontId="24" fillId="0" borderId="2" xfId="0" quotePrefix="1" applyFont="1" applyBorder="1" applyAlignment="1">
      <alignment horizontal="centerContinuous"/>
    </xf>
    <xf numFmtId="37" fontId="24" fillId="0" borderId="3" xfId="0" applyFont="1" applyBorder="1" applyAlignment="1">
      <alignment horizontal="center"/>
    </xf>
    <xf numFmtId="37" fontId="24" fillId="0" borderId="2" xfId="0" quotePrefix="1" applyFont="1" applyBorder="1"/>
    <xf numFmtId="37" fontId="24" fillId="0" borderId="13" xfId="0" applyFont="1" applyBorder="1" applyAlignment="1">
      <alignment horizontal="center"/>
    </xf>
    <xf numFmtId="37" fontId="24" fillId="0" borderId="0" xfId="0" quotePrefix="1" applyFont="1"/>
    <xf numFmtId="37" fontId="24" fillId="0" borderId="4" xfId="0" quotePrefix="1" applyFont="1" applyBorder="1"/>
    <xf numFmtId="37" fontId="24" fillId="0" borderId="13" xfId="0" applyFont="1" applyBorder="1" applyAlignment="1">
      <alignment horizontal="centerContinuous"/>
    </xf>
    <xf numFmtId="37" fontId="12" fillId="0" borderId="4" xfId="0" applyFont="1" applyBorder="1" applyAlignment="1">
      <alignment horizontal="centerContinuous"/>
    </xf>
    <xf numFmtId="37" fontId="24" fillId="0" borderId="7" xfId="0" applyFont="1" applyBorder="1" applyAlignment="1">
      <alignment horizontal="centerContinuous"/>
    </xf>
    <xf numFmtId="37" fontId="24" fillId="0" borderId="14" xfId="0" applyFont="1" applyBorder="1" applyAlignment="1">
      <alignment horizontal="left"/>
    </xf>
    <xf numFmtId="37" fontId="12" fillId="0" borderId="12" xfId="0" applyFont="1" applyBorder="1"/>
    <xf numFmtId="37" fontId="12" fillId="0" borderId="7" xfId="0" applyFont="1" applyBorder="1"/>
    <xf numFmtId="37" fontId="12" fillId="0" borderId="15" xfId="0" applyFont="1" applyBorder="1"/>
    <xf numFmtId="37" fontId="24" fillId="0" borderId="12" xfId="0" quotePrefix="1" applyFont="1" applyBorder="1" applyAlignment="1">
      <alignment horizontal="left"/>
    </xf>
    <xf numFmtId="37" fontId="12" fillId="0" borderId="12" xfId="0" quotePrefix="1" applyFont="1" applyBorder="1"/>
    <xf numFmtId="37" fontId="12" fillId="0" borderId="12" xfId="0" quotePrefix="1" applyFont="1" applyBorder="1" applyAlignment="1">
      <alignment horizontal="left"/>
    </xf>
    <xf numFmtId="37" fontId="24" fillId="0" borderId="0" xfId="0" applyFont="1" applyAlignment="1">
      <alignment horizontal="centerContinuous"/>
    </xf>
    <xf numFmtId="37" fontId="24" fillId="0" borderId="0" xfId="0" quotePrefix="1" applyFont="1" applyAlignment="1">
      <alignment horizontal="center"/>
    </xf>
    <xf numFmtId="37" fontId="24" fillId="0" borderId="9" xfId="0" quotePrefix="1" applyFont="1" applyBorder="1"/>
    <xf numFmtId="37" fontId="24" fillId="0" borderId="9" xfId="0" applyFont="1" applyBorder="1"/>
    <xf numFmtId="37" fontId="12" fillId="0" borderId="1" xfId="0" applyFont="1" applyBorder="1"/>
    <xf numFmtId="37" fontId="24" fillId="0" borderId="4" xfId="0" applyFont="1" applyBorder="1" applyAlignment="1">
      <alignment horizontal="centerContinuous"/>
    </xf>
    <xf numFmtId="37" fontId="24" fillId="0" borderId="6" xfId="0" applyFont="1" applyBorder="1" applyAlignment="1">
      <alignment horizontal="centerContinuous"/>
    </xf>
    <xf numFmtId="37" fontId="24" fillId="0" borderId="1" xfId="0" applyFont="1" applyBorder="1" applyAlignment="1">
      <alignment horizontal="centerContinuous"/>
    </xf>
    <xf numFmtId="37" fontId="12" fillId="0" borderId="0" xfId="0" quotePrefix="1" applyFont="1" applyAlignment="1">
      <alignment horizontal="left"/>
    </xf>
    <xf numFmtId="37" fontId="24" fillId="0" borderId="7" xfId="0" applyFont="1" applyBorder="1"/>
    <xf numFmtId="37" fontId="24" fillId="0" borderId="7" xfId="0" applyFont="1" applyBorder="1" applyAlignment="1">
      <alignment horizontal="center"/>
    </xf>
    <xf numFmtId="37" fontId="24" fillId="0" borderId="3" xfId="0" applyFont="1" applyBorder="1"/>
    <xf numFmtId="37" fontId="24" fillId="0" borderId="4" xfId="0" applyFont="1" applyBorder="1" applyAlignment="1">
      <alignment horizontal="center"/>
    </xf>
    <xf numFmtId="37" fontId="24" fillId="0" borderId="3" xfId="0" applyFont="1" applyBorder="1" applyAlignment="1">
      <alignment horizontal="centerContinuous"/>
    </xf>
    <xf numFmtId="37" fontId="24" fillId="2" borderId="2" xfId="0" applyFont="1" applyFill="1" applyBorder="1"/>
    <xf numFmtId="37" fontId="24" fillId="0" borderId="10" xfId="0" applyFont="1" applyBorder="1"/>
    <xf numFmtId="37" fontId="24" fillId="0" borderId="10" xfId="0" applyFont="1" applyBorder="1" applyAlignment="1">
      <alignment horizontal="center"/>
    </xf>
    <xf numFmtId="164" fontId="24" fillId="0" borderId="2" xfId="0" applyNumberFormat="1" applyFont="1" applyBorder="1"/>
    <xf numFmtId="37" fontId="24" fillId="0" borderId="0" xfId="0" applyFont="1" applyAlignment="1">
      <alignment horizontal="center"/>
    </xf>
    <xf numFmtId="164" fontId="24" fillId="0" borderId="2" xfId="0" applyNumberFormat="1" applyFont="1" applyBorder="1" applyAlignment="1">
      <alignment horizontal="right"/>
    </xf>
    <xf numFmtId="164" fontId="24" fillId="0" borderId="1" xfId="0" applyNumberFormat="1" applyFont="1" applyBorder="1"/>
    <xf numFmtId="164" fontId="24" fillId="0" borderId="3" xfId="0" applyNumberFormat="1" applyFont="1" applyBorder="1"/>
    <xf numFmtId="164" fontId="24" fillId="0" borderId="2" xfId="0" quotePrefix="1" applyNumberFormat="1" applyFont="1" applyBorder="1" applyAlignment="1">
      <alignment horizontal="left"/>
    </xf>
    <xf numFmtId="37" fontId="24" fillId="0" borderId="14" xfId="0" applyFont="1" applyBorder="1" applyAlignment="1">
      <alignment horizontal="center"/>
    </xf>
    <xf numFmtId="37" fontId="24" fillId="0" borderId="8" xfId="0" applyFont="1" applyBorder="1" applyAlignment="1">
      <alignment horizontal="center"/>
    </xf>
    <xf numFmtId="37" fontId="24" fillId="0" borderId="14" xfId="0" applyFont="1" applyBorder="1"/>
    <xf numFmtId="37" fontId="12" fillId="0" borderId="14" xfId="0" applyFont="1" applyBorder="1"/>
    <xf numFmtId="37" fontId="25" fillId="0" borderId="0" xfId="0" applyFont="1" applyAlignment="1">
      <alignment horizontal="centerContinuous"/>
    </xf>
    <xf numFmtId="37" fontId="16" fillId="0" borderId="0" xfId="0" applyFont="1" applyAlignment="1">
      <alignment horizontal="centerContinuous"/>
    </xf>
    <xf numFmtId="37" fontId="25" fillId="0" borderId="0" xfId="0" applyFont="1"/>
    <xf numFmtId="37" fontId="25" fillId="0" borderId="5" xfId="0" applyFont="1" applyBorder="1"/>
    <xf numFmtId="37" fontId="25" fillId="0" borderId="6" xfId="0" quotePrefix="1" applyFont="1" applyBorder="1" applyAlignment="1">
      <alignment horizontal="centerContinuous"/>
    </xf>
    <xf numFmtId="37" fontId="25" fillId="0" borderId="7" xfId="0" applyFont="1" applyBorder="1" applyAlignment="1">
      <alignment horizontal="centerContinuous"/>
    </xf>
    <xf numFmtId="37" fontId="25" fillId="0" borderId="1" xfId="0" applyFont="1" applyBorder="1"/>
    <xf numFmtId="37" fontId="25" fillId="0" borderId="2" xfId="0" applyFont="1" applyBorder="1" applyAlignment="1">
      <alignment horizontal="centerContinuous"/>
    </xf>
    <xf numFmtId="37" fontId="25" fillId="0" borderId="2" xfId="0" applyFont="1" applyBorder="1"/>
    <xf numFmtId="37" fontId="25" fillId="0" borderId="8" xfId="0" applyFont="1" applyBorder="1" applyAlignment="1">
      <alignment horizontal="centerContinuous"/>
    </xf>
    <xf numFmtId="37" fontId="25" fillId="0" borderId="8" xfId="0" applyFont="1" applyBorder="1"/>
    <xf numFmtId="37" fontId="25" fillId="0" borderId="9" xfId="0" applyFont="1" applyBorder="1"/>
    <xf numFmtId="37" fontId="25" fillId="0" borderId="10" xfId="0" applyFont="1" applyBorder="1"/>
    <xf numFmtId="37" fontId="25" fillId="0" borderId="11" xfId="0" applyFont="1" applyBorder="1"/>
    <xf numFmtId="37" fontId="25" fillId="0" borderId="6" xfId="0" applyFont="1" applyBorder="1" applyAlignment="1">
      <alignment horizontal="centerContinuous"/>
    </xf>
    <xf numFmtId="37" fontId="25" fillId="0" borderId="3" xfId="0" applyFont="1" applyBorder="1"/>
    <xf numFmtId="37" fontId="25" fillId="0" borderId="4" xfId="0" applyFont="1" applyBorder="1" applyAlignment="1">
      <alignment horizontal="centerContinuous"/>
    </xf>
    <xf numFmtId="37" fontId="25" fillId="0" borderId="2" xfId="0" quotePrefix="1" applyFont="1" applyBorder="1" applyAlignment="1">
      <alignment horizontal="center"/>
    </xf>
    <xf numFmtId="37" fontId="25" fillId="0" borderId="6" xfId="0" applyFont="1" applyBorder="1" applyAlignment="1">
      <alignment horizontal="center"/>
    </xf>
    <xf numFmtId="37" fontId="25" fillId="0" borderId="7" xfId="0" applyFont="1" applyBorder="1" applyAlignment="1">
      <alignment horizontal="center"/>
    </xf>
    <xf numFmtId="37" fontId="25" fillId="0" borderId="8" xfId="0" applyFont="1" applyBorder="1" applyAlignment="1">
      <alignment horizontal="left"/>
    </xf>
    <xf numFmtId="37" fontId="25" fillId="0" borderId="2" xfId="0" quotePrefix="1" applyFont="1" applyBorder="1"/>
    <xf numFmtId="37" fontId="9" fillId="0" borderId="2" xfId="0" applyFont="1" applyBorder="1"/>
    <xf numFmtId="37" fontId="9" fillId="0" borderId="2" xfId="0" quotePrefix="1" applyFont="1" applyBorder="1"/>
    <xf numFmtId="37" fontId="9" fillId="0" borderId="2" xfId="0" applyFont="1" applyBorder="1" applyAlignment="1">
      <alignment horizontal="left" indent="1"/>
    </xf>
    <xf numFmtId="37" fontId="25" fillId="0" borderId="2" xfId="0" applyFont="1" applyBorder="1" applyAlignment="1">
      <alignment horizontal="left" indent="1"/>
    </xf>
    <xf numFmtId="37" fontId="25" fillId="0" borderId="12" xfId="0" applyFont="1" applyBorder="1"/>
    <xf numFmtId="37" fontId="25" fillId="0" borderId="1" xfId="0" applyFont="1" applyBorder="1" applyAlignment="1">
      <alignment horizontal="right"/>
    </xf>
    <xf numFmtId="37" fontId="16" fillId="0" borderId="14" xfId="0" applyFont="1" applyBorder="1"/>
    <xf numFmtId="37" fontId="16" fillId="0" borderId="0" xfId="0" applyFont="1" applyAlignment="1">
      <alignment horizontal="center" vertical="center"/>
    </xf>
    <xf numFmtId="1" fontId="16" fillId="0" borderId="0" xfId="0" applyNumberFormat="1" applyFont="1" applyAlignment="1">
      <alignment horizontal="right"/>
    </xf>
    <xf numFmtId="1" fontId="16" fillId="0" borderId="0" xfId="0" applyNumberFormat="1" applyFont="1" applyAlignment="1">
      <alignment horizontal="left"/>
    </xf>
    <xf numFmtId="49" fontId="16" fillId="0" borderId="0" xfId="0" applyNumberFormat="1" applyFont="1" applyAlignment="1">
      <alignment horizontal="left"/>
    </xf>
    <xf numFmtId="2" fontId="16" fillId="0" borderId="0" xfId="0" applyNumberFormat="1" applyFont="1"/>
    <xf numFmtId="37" fontId="27" fillId="0" borderId="0" xfId="0" applyFont="1"/>
    <xf numFmtId="43" fontId="16" fillId="6" borderId="0" xfId="547" applyFont="1" applyFill="1"/>
    <xf numFmtId="37" fontId="21" fillId="6" borderId="0" xfId="0" applyFont="1" applyFill="1"/>
    <xf numFmtId="2" fontId="12" fillId="0" borderId="0" xfId="0" applyNumberFormat="1" applyFont="1"/>
    <xf numFmtId="37" fontId="27" fillId="0" borderId="0" xfId="0" applyFont="1" applyProtection="1">
      <protection locked="0"/>
    </xf>
    <xf numFmtId="2" fontId="16" fillId="3" borderId="0" xfId="0" quotePrefix="1" applyNumberFormat="1" applyFont="1" applyFill="1" applyAlignment="1">
      <alignment horizontal="left"/>
    </xf>
    <xf numFmtId="2" fontId="16" fillId="3" borderId="0" xfId="0" applyNumberFormat="1" applyFont="1" applyFill="1"/>
    <xf numFmtId="2" fontId="16" fillId="3" borderId="0" xfId="0" quotePrefix="1" applyNumberFormat="1" applyFont="1" applyFill="1" applyAlignment="1">
      <alignment horizontal="fill"/>
    </xf>
    <xf numFmtId="37" fontId="27" fillId="0" borderId="0" xfId="0" applyFont="1" applyAlignment="1">
      <alignment horizontal="center"/>
    </xf>
    <xf numFmtId="37" fontId="27" fillId="0" borderId="0" xfId="0" applyFont="1" applyAlignment="1">
      <alignment horizontal="left"/>
    </xf>
    <xf numFmtId="164" fontId="27" fillId="0" borderId="0" xfId="0" applyNumberFormat="1" applyFont="1"/>
    <xf numFmtId="37" fontId="27" fillId="0" borderId="0" xfId="0" quotePrefix="1" applyFont="1" applyAlignment="1">
      <alignment horizontal="left"/>
    </xf>
    <xf numFmtId="37" fontId="27" fillId="7" borderId="0" xfId="0" applyFont="1" applyFill="1"/>
    <xf numFmtId="37" fontId="26" fillId="0" borderId="0" xfId="0" applyFont="1"/>
    <xf numFmtId="164" fontId="27" fillId="0" borderId="0" xfId="0" applyNumberFormat="1" applyFont="1" applyAlignment="1">
      <alignment horizontal="left"/>
    </xf>
    <xf numFmtId="37" fontId="27" fillId="8" borderId="0" xfId="0" applyFont="1" applyFill="1"/>
    <xf numFmtId="37" fontId="27" fillId="8" borderId="0" xfId="0" applyFont="1" applyFill="1" applyAlignment="1">
      <alignment horizontal="center"/>
    </xf>
    <xf numFmtId="37" fontId="27" fillId="9" borderId="0" xfId="0" applyFont="1" applyFill="1"/>
    <xf numFmtId="37" fontId="27" fillId="9" borderId="0" xfId="0" applyFont="1" applyFill="1" applyAlignment="1">
      <alignment horizontal="left"/>
    </xf>
    <xf numFmtId="37" fontId="27" fillId="9" borderId="0" xfId="0" applyFont="1" applyFill="1" applyAlignment="1">
      <alignment horizontal="center"/>
    </xf>
    <xf numFmtId="39" fontId="27" fillId="9" borderId="0" xfId="0" applyNumberFormat="1" applyFont="1" applyFill="1"/>
    <xf numFmtId="39" fontId="27" fillId="8" borderId="0" xfId="0" applyNumberFormat="1" applyFont="1" applyFill="1"/>
    <xf numFmtId="37" fontId="16" fillId="6" borderId="0" xfId="0" quotePrefix="1" applyFont="1" applyFill="1" applyAlignment="1">
      <alignment horizontal="fill"/>
    </xf>
    <xf numFmtId="38" fontId="16" fillId="6" borderId="0" xfId="0" applyNumberFormat="1" applyFont="1" applyFill="1"/>
    <xf numFmtId="39" fontId="16" fillId="6" borderId="0" xfId="0" applyNumberFormat="1" applyFont="1" applyFill="1"/>
    <xf numFmtId="2" fontId="16" fillId="6" borderId="0" xfId="0" applyNumberFormat="1" applyFont="1" applyFill="1"/>
    <xf numFmtId="37" fontId="12" fillId="0" borderId="0" xfId="0" applyFont="1" applyAlignment="1">
      <alignment vertical="center"/>
    </xf>
    <xf numFmtId="37" fontId="12" fillId="0" borderId="1" xfId="0" applyFont="1" applyBorder="1" applyAlignment="1">
      <alignment vertical="center"/>
    </xf>
    <xf numFmtId="37" fontId="28" fillId="0" borderId="1" xfId="0" applyFont="1" applyBorder="1"/>
    <xf numFmtId="37" fontId="28" fillId="0" borderId="0" xfId="0" applyFont="1" applyAlignment="1">
      <alignment horizontal="centerContinuous"/>
    </xf>
    <xf numFmtId="37" fontId="29" fillId="0" borderId="0" xfId="0" applyFont="1" applyAlignment="1">
      <alignment horizontal="centerContinuous"/>
    </xf>
    <xf numFmtId="37" fontId="29" fillId="0" borderId="0" xfId="0" applyFont="1"/>
    <xf numFmtId="37" fontId="28" fillId="0" borderId="0" xfId="0" applyFont="1"/>
    <xf numFmtId="37" fontId="28" fillId="0" borderId="0" xfId="0" quotePrefix="1" applyFont="1" applyAlignment="1">
      <alignment horizontal="right"/>
    </xf>
    <xf numFmtId="37" fontId="29" fillId="0" borderId="0" xfId="0" quotePrefix="1" applyFont="1"/>
    <xf numFmtId="37" fontId="30" fillId="0" borderId="0" xfId="0" applyFont="1"/>
    <xf numFmtId="37" fontId="28" fillId="0" borderId="2" xfId="0" applyFont="1" applyBorder="1"/>
    <xf numFmtId="37" fontId="28" fillId="0" borderId="2" xfId="0" quotePrefix="1" applyFont="1" applyBorder="1" applyAlignment="1">
      <alignment horizontal="center"/>
    </xf>
    <xf numFmtId="37" fontId="28" fillId="0" borderId="2" xfId="0" applyFont="1" applyBorder="1" applyAlignment="1">
      <alignment horizontal="center"/>
    </xf>
    <xf numFmtId="37" fontId="28" fillId="0" borderId="3" xfId="0" applyFont="1" applyBorder="1"/>
    <xf numFmtId="37" fontId="28" fillId="0" borderId="4" xfId="0" applyFont="1" applyBorder="1"/>
    <xf numFmtId="37" fontId="28" fillId="0" borderId="4" xfId="0" quotePrefix="1" applyFont="1" applyBorder="1" applyAlignment="1">
      <alignment horizontal="center"/>
    </xf>
    <xf numFmtId="37" fontId="28" fillId="0" borderId="4" xfId="0" applyFont="1" applyBorder="1" applyAlignment="1">
      <alignment horizontal="center"/>
    </xf>
    <xf numFmtId="39" fontId="28" fillId="0" borderId="2" xfId="0" applyNumberFormat="1" applyFont="1" applyBorder="1"/>
    <xf numFmtId="37" fontId="28" fillId="0" borderId="2" xfId="0" quotePrefix="1" applyFont="1" applyBorder="1"/>
    <xf numFmtId="37" fontId="28" fillId="4" borderId="2" xfId="0" applyFont="1" applyFill="1" applyBorder="1"/>
    <xf numFmtId="37" fontId="28" fillId="5" borderId="2" xfId="0" applyFont="1" applyFill="1" applyBorder="1"/>
    <xf numFmtId="37" fontId="31" fillId="0" borderId="0" xfId="0" applyFont="1"/>
    <xf numFmtId="37" fontId="28" fillId="5" borderId="2" xfId="0" applyFont="1" applyFill="1" applyBorder="1" applyAlignment="1">
      <alignment horizontal="center"/>
    </xf>
    <xf numFmtId="37" fontId="32" fillId="0" borderId="0" xfId="0" applyFont="1"/>
    <xf numFmtId="37" fontId="28" fillId="0" borderId="2" xfId="0" quotePrefix="1" applyFont="1" applyBorder="1" applyAlignment="1">
      <alignment horizontal="left"/>
    </xf>
    <xf numFmtId="37" fontId="28" fillId="5" borderId="2" xfId="0" quotePrefix="1" applyFont="1" applyFill="1" applyBorder="1" applyAlignment="1">
      <alignment horizontal="center"/>
    </xf>
    <xf numFmtId="37" fontId="29" fillId="0" borderId="10" xfId="0" applyFont="1" applyBorder="1"/>
    <xf numFmtId="37" fontId="28" fillId="5" borderId="2" xfId="0" quotePrefix="1" applyFont="1" applyFill="1" applyBorder="1"/>
    <xf numFmtId="39" fontId="28" fillId="5" borderId="2" xfId="0" quotePrefix="1" applyNumberFormat="1" applyFont="1" applyFill="1" applyBorder="1" applyAlignment="1">
      <alignment horizontal="center"/>
    </xf>
    <xf numFmtId="3" fontId="28" fillId="0" borderId="2" xfId="0" applyNumberFormat="1" applyFont="1" applyBorder="1"/>
    <xf numFmtId="37" fontId="29" fillId="0" borderId="2" xfId="0" applyFont="1" applyBorder="1" applyAlignment="1">
      <alignment horizontal="center"/>
    </xf>
    <xf numFmtId="37" fontId="29" fillId="0" borderId="4" xfId="0" applyFont="1" applyBorder="1" applyAlignment="1">
      <alignment horizontal="center"/>
    </xf>
    <xf numFmtId="39" fontId="28" fillId="5" borderId="2" xfId="0" applyNumberFormat="1" applyFont="1" applyFill="1" applyBorder="1"/>
    <xf numFmtId="2" fontId="28" fillId="0" borderId="2" xfId="0" applyNumberFormat="1" applyFont="1" applyBorder="1"/>
    <xf numFmtId="3" fontId="28" fillId="5" borderId="2" xfId="0" applyNumberFormat="1" applyFont="1" applyFill="1" applyBorder="1"/>
    <xf numFmtId="37" fontId="16" fillId="6" borderId="0" xfId="547" applyNumberFormat="1" applyFont="1" applyFill="1"/>
    <xf numFmtId="0" fontId="16" fillId="3" borderId="0" xfId="0" quotePrefix="1" applyNumberFormat="1" applyFont="1" applyFill="1" applyAlignment="1">
      <alignment horizontal="fill"/>
    </xf>
    <xf numFmtId="39" fontId="16" fillId="3" borderId="0" xfId="0" quotePrefix="1" applyNumberFormat="1" applyFont="1" applyFill="1" applyAlignment="1">
      <alignment horizontal="fill"/>
    </xf>
    <xf numFmtId="0" fontId="17" fillId="0" borderId="0" xfId="631" applyFont="1">
      <alignment vertical="top"/>
      <protection locked="0"/>
    </xf>
    <xf numFmtId="37" fontId="44" fillId="0" borderId="0" xfId="0" applyFont="1"/>
    <xf numFmtId="37" fontId="45" fillId="0" borderId="0" xfId="0" applyFont="1"/>
    <xf numFmtId="37" fontId="46" fillId="0" borderId="0" xfId="0" applyFont="1"/>
    <xf numFmtId="37" fontId="47" fillId="0" borderId="0" xfId="0" applyFont="1"/>
    <xf numFmtId="2" fontId="16" fillId="0" borderId="0" xfId="0" applyNumberFormat="1" applyFont="1" applyAlignment="1">
      <alignment horizontal="right"/>
    </xf>
    <xf numFmtId="37" fontId="18" fillId="30" borderId="1" xfId="0" applyFont="1" applyFill="1" applyBorder="1" applyProtection="1">
      <protection locked="0"/>
    </xf>
    <xf numFmtId="37" fontId="18" fillId="30" borderId="1" xfId="0" quotePrefix="1" applyFont="1" applyFill="1" applyBorder="1" applyProtection="1">
      <protection locked="0"/>
    </xf>
    <xf numFmtId="2" fontId="18" fillId="30" borderId="1" xfId="547" quotePrefix="1" applyNumberFormat="1" applyFont="1" applyFill="1" applyBorder="1" applyProtection="1">
      <protection locked="0"/>
    </xf>
    <xf numFmtId="37" fontId="18" fillId="30" borderId="1" xfId="547" quotePrefix="1" applyNumberFormat="1" applyFont="1" applyFill="1" applyBorder="1" applyProtection="1">
      <protection locked="0"/>
    </xf>
    <xf numFmtId="37" fontId="18" fillId="30" borderId="1" xfId="547" applyNumberFormat="1" applyFont="1" applyFill="1" applyBorder="1" applyProtection="1">
      <protection locked="0"/>
    </xf>
    <xf numFmtId="2" fontId="18" fillId="30" borderId="1" xfId="0" quotePrefix="1" applyNumberFormat="1" applyFont="1" applyFill="1" applyBorder="1" applyProtection="1">
      <protection locked="0"/>
    </xf>
    <xf numFmtId="2" fontId="18" fillId="30" borderId="1" xfId="939" quotePrefix="1" applyNumberFormat="1" applyFont="1" applyFill="1" applyBorder="1" applyProtection="1">
      <protection locked="0"/>
    </xf>
    <xf numFmtId="2" fontId="18" fillId="30" borderId="1" xfId="547" applyNumberFormat="1" applyFont="1" applyFill="1" applyBorder="1" applyProtection="1">
      <protection locked="0"/>
    </xf>
    <xf numFmtId="37" fontId="18" fillId="30" borderId="1" xfId="939" quotePrefix="1" applyNumberFormat="1" applyFont="1" applyFill="1" applyBorder="1" applyProtection="1">
      <protection locked="0"/>
    </xf>
    <xf numFmtId="1" fontId="18" fillId="30" borderId="1" xfId="0" quotePrefix="1" applyNumberFormat="1" applyFont="1" applyFill="1" applyBorder="1" applyProtection="1">
      <protection locked="0"/>
    </xf>
    <xf numFmtId="37" fontId="18" fillId="29" borderId="1" xfId="0" quotePrefix="1" applyFont="1" applyFill="1" applyBorder="1" applyProtection="1">
      <protection locked="0"/>
    </xf>
    <xf numFmtId="167" fontId="18" fillId="29" borderId="1" xfId="0" quotePrefix="1" applyNumberFormat="1" applyFont="1" applyFill="1" applyBorder="1" applyProtection="1">
      <protection locked="0"/>
    </xf>
    <xf numFmtId="38" fontId="18" fillId="29" borderId="8" xfId="0" applyNumberFormat="1" applyFont="1" applyFill="1" applyBorder="1" applyProtection="1">
      <protection locked="0"/>
    </xf>
    <xf numFmtId="38" fontId="18" fillId="29" borderId="2" xfId="0" applyNumberFormat="1" applyFont="1" applyFill="1" applyBorder="1" applyProtection="1">
      <protection locked="0"/>
    </xf>
    <xf numFmtId="38" fontId="18" fillId="29" borderId="1" xfId="0" quotePrefix="1" applyNumberFormat="1" applyFont="1" applyFill="1" applyBorder="1" applyAlignment="1" applyProtection="1">
      <alignment horizontal="left"/>
      <protection locked="0"/>
    </xf>
    <xf numFmtId="38" fontId="18" fillId="29" borderId="14" xfId="0" applyNumberFormat="1" applyFont="1" applyFill="1" applyBorder="1" applyProtection="1">
      <protection locked="0"/>
    </xf>
    <xf numFmtId="38" fontId="18" fillId="29" borderId="14" xfId="0" quotePrefix="1" applyNumberFormat="1" applyFont="1" applyFill="1" applyBorder="1" applyProtection="1">
      <protection locked="0"/>
    </xf>
    <xf numFmtId="166" fontId="18" fillId="29" borderId="14" xfId="0" applyNumberFormat="1" applyFont="1" applyFill="1" applyBorder="1" applyAlignment="1" applyProtection="1">
      <alignment horizontal="left"/>
      <protection locked="0"/>
    </xf>
    <xf numFmtId="49" fontId="18" fillId="29" borderId="1" xfId="0" quotePrefix="1" applyNumberFormat="1" applyFont="1" applyFill="1" applyBorder="1" applyProtection="1">
      <protection locked="0"/>
    </xf>
    <xf numFmtId="168" fontId="18" fillId="29" borderId="1" xfId="0" quotePrefix="1" applyNumberFormat="1" applyFont="1" applyFill="1" applyBorder="1" applyAlignment="1" applyProtection="1">
      <alignment horizontal="left"/>
      <protection locked="0"/>
    </xf>
    <xf numFmtId="38" fontId="18" fillId="29" borderId="1" xfId="0" applyNumberFormat="1" applyFont="1" applyFill="1" applyBorder="1" applyProtection="1">
      <protection locked="0"/>
    </xf>
    <xf numFmtId="38" fontId="18" fillId="29" borderId="1" xfId="0" applyNumberFormat="1" applyFont="1" applyFill="1" applyBorder="1" applyAlignment="1" applyProtection="1">
      <alignment horizontal="right"/>
      <protection locked="0"/>
    </xf>
    <xf numFmtId="38" fontId="18" fillId="30" borderId="1" xfId="0" applyNumberFormat="1" applyFont="1" applyFill="1" applyBorder="1" applyProtection="1">
      <protection locked="0"/>
    </xf>
    <xf numFmtId="37" fontId="18" fillId="29" borderId="1" xfId="0" applyFont="1" applyFill="1" applyBorder="1" applyProtection="1">
      <protection locked="0"/>
    </xf>
    <xf numFmtId="38" fontId="26" fillId="29" borderId="1" xfId="0" applyNumberFormat="1" applyFont="1" applyFill="1" applyBorder="1" applyProtection="1">
      <protection locked="0"/>
    </xf>
    <xf numFmtId="38" fontId="18" fillId="29" borderId="1" xfId="0" applyNumberFormat="1" applyFont="1" applyFill="1" applyBorder="1" applyAlignment="1" applyProtection="1">
      <alignment horizontal="center"/>
      <protection locked="0"/>
    </xf>
    <xf numFmtId="37" fontId="16" fillId="29" borderId="0" xfId="0" applyFont="1" applyFill="1" applyProtection="1">
      <protection locked="0"/>
    </xf>
    <xf numFmtId="37" fontId="33" fillId="0" borderId="0" xfId="0" quotePrefix="1" applyFont="1" applyAlignment="1">
      <alignment horizontal="left"/>
    </xf>
    <xf numFmtId="37" fontId="8" fillId="0" borderId="0" xfId="0" applyFont="1"/>
    <xf numFmtId="38" fontId="8" fillId="0" borderId="0" xfId="0" applyNumberFormat="1" applyFont="1"/>
    <xf numFmtId="37" fontId="8" fillId="0" borderId="0" xfId="0" quotePrefix="1" applyFont="1" applyAlignment="1">
      <alignment horizontal="left"/>
    </xf>
    <xf numFmtId="37" fontId="7" fillId="0" borderId="0" xfId="0" quotePrefix="1" applyFont="1"/>
    <xf numFmtId="37" fontId="33" fillId="0" borderId="0" xfId="0" applyFont="1"/>
    <xf numFmtId="37" fontId="48" fillId="0" borderId="0" xfId="0" applyFont="1"/>
    <xf numFmtId="0" fontId="49" fillId="0" borderId="0" xfId="631" applyFont="1">
      <alignment vertical="top"/>
      <protection locked="0"/>
    </xf>
    <xf numFmtId="37" fontId="3" fillId="0" borderId="0" xfId="0" quotePrefix="1" applyFont="1" applyAlignment="1">
      <alignment vertical="center" readingOrder="1"/>
    </xf>
    <xf numFmtId="37" fontId="3" fillId="0" borderId="0" xfId="0" applyFont="1" applyAlignment="1">
      <alignment vertical="center" readingOrder="1"/>
    </xf>
    <xf numFmtId="37" fontId="12" fillId="0" borderId="0" xfId="0" quotePrefix="1" applyFont="1"/>
    <xf numFmtId="37" fontId="50" fillId="0" borderId="0" xfId="0" applyFont="1" applyAlignment="1">
      <alignment vertical="center"/>
    </xf>
    <xf numFmtId="37" fontId="51" fillId="0" borderId="0" xfId="0" applyFont="1"/>
    <xf numFmtId="0" fontId="17" fillId="0" borderId="0" xfId="630" applyNumberFormat="1" applyFont="1" applyAlignment="1" applyProtection="1">
      <alignment vertical="top"/>
      <protection locked="0"/>
    </xf>
    <xf numFmtId="37" fontId="17" fillId="0" borderId="0" xfId="630" applyNumberFormat="1" applyFont="1"/>
    <xf numFmtId="37" fontId="33" fillId="30" borderId="34" xfId="0" quotePrefix="1" applyFont="1" applyFill="1" applyBorder="1" applyAlignment="1">
      <alignment horizontal="left"/>
    </xf>
    <xf numFmtId="37" fontId="2" fillId="30" borderId="35" xfId="0" applyFont="1" applyFill="1" applyBorder="1"/>
    <xf numFmtId="38" fontId="2" fillId="30" borderId="35" xfId="0" applyNumberFormat="1" applyFont="1" applyFill="1" applyBorder="1"/>
    <xf numFmtId="37" fontId="2" fillId="30" borderId="36" xfId="0" applyFont="1" applyFill="1" applyBorder="1"/>
    <xf numFmtId="37" fontId="2" fillId="30" borderId="37" xfId="0" quotePrefix="1" applyFont="1" applyFill="1" applyBorder="1" applyAlignment="1">
      <alignment vertical="center" readingOrder="1"/>
    </xf>
    <xf numFmtId="37" fontId="2" fillId="30" borderId="0" xfId="0" quotePrefix="1" applyFont="1" applyFill="1" applyAlignment="1">
      <alignment horizontal="left"/>
    </xf>
    <xf numFmtId="38" fontId="2" fillId="30" borderId="0" xfId="0" applyNumberFormat="1" applyFont="1" applyFill="1"/>
    <xf numFmtId="37" fontId="2" fillId="30" borderId="0" xfId="0" applyFont="1" applyFill="1"/>
    <xf numFmtId="37" fontId="2" fillId="30" borderId="38" xfId="0" applyFont="1" applyFill="1" applyBorder="1"/>
    <xf numFmtId="37" fontId="2" fillId="30" borderId="37" xfId="0" quotePrefix="1" applyFont="1" applyFill="1" applyBorder="1"/>
    <xf numFmtId="37" fontId="2" fillId="30" borderId="37" xfId="0" applyFont="1" applyFill="1" applyBorder="1" applyAlignment="1">
      <alignment vertical="center" readingOrder="1"/>
    </xf>
    <xf numFmtId="37" fontId="2" fillId="30" borderId="39" xfId="0" quotePrefix="1" applyFont="1" applyFill="1" applyBorder="1"/>
    <xf numFmtId="37" fontId="2" fillId="30" borderId="40" xfId="0" applyFont="1" applyFill="1" applyBorder="1"/>
    <xf numFmtId="38" fontId="2" fillId="30" borderId="40" xfId="0" applyNumberFormat="1" applyFont="1" applyFill="1" applyBorder="1"/>
    <xf numFmtId="37" fontId="2" fillId="30" borderId="41" xfId="0" applyFont="1" applyFill="1" applyBorder="1"/>
    <xf numFmtId="37" fontId="16" fillId="30" borderId="0" xfId="0" applyFont="1" applyFill="1"/>
    <xf numFmtId="37" fontId="52" fillId="30" borderId="1" xfId="0" applyFont="1" applyFill="1" applyBorder="1" applyProtection="1">
      <protection locked="0"/>
    </xf>
    <xf numFmtId="37" fontId="18" fillId="30" borderId="1" xfId="546" quotePrefix="1" applyNumberFormat="1" applyFont="1" applyFill="1" applyBorder="1" applyProtection="1">
      <protection locked="0"/>
    </xf>
    <xf numFmtId="37" fontId="16" fillId="6" borderId="0" xfId="546" applyNumberFormat="1" applyFont="1" applyFill="1"/>
    <xf numFmtId="37" fontId="18" fillId="30" borderId="1" xfId="546" applyNumberFormat="1" applyFont="1" applyFill="1" applyBorder="1" applyProtection="1">
      <protection locked="0"/>
    </xf>
    <xf numFmtId="2" fontId="18" fillId="30" borderId="1" xfId="546" quotePrefix="1" applyNumberFormat="1" applyFont="1" applyFill="1" applyBorder="1" applyProtection="1">
      <protection locked="0"/>
    </xf>
    <xf numFmtId="2" fontId="18" fillId="30" borderId="1" xfId="546" applyNumberFormat="1" applyFont="1" applyFill="1" applyBorder="1" applyProtection="1">
      <protection locked="0"/>
    </xf>
    <xf numFmtId="2" fontId="16" fillId="30" borderId="0" xfId="0" applyNumberFormat="1" applyFont="1" applyFill="1"/>
    <xf numFmtId="170" fontId="10" fillId="30" borderId="0" xfId="546" quotePrefix="1" applyNumberFormat="1" applyFont="1" applyFill="1"/>
    <xf numFmtId="43" fontId="16" fillId="3" borderId="0" xfId="546" applyNumberFormat="1" applyFont="1" applyFill="1"/>
    <xf numFmtId="43" fontId="16" fillId="6" borderId="0" xfId="546" applyNumberFormat="1" applyFont="1" applyFill="1"/>
    <xf numFmtId="37" fontId="16" fillId="3" borderId="0" xfId="546" quotePrefix="1" applyNumberFormat="1" applyFont="1" applyFill="1" applyAlignment="1">
      <alignment horizontal="fill"/>
    </xf>
    <xf numFmtId="38" fontId="26" fillId="29" borderId="14" xfId="0" applyNumberFormat="1" applyFont="1" applyFill="1" applyBorder="1" applyProtection="1">
      <protection locked="0"/>
    </xf>
    <xf numFmtId="166" fontId="26" fillId="29" borderId="14" xfId="0" applyNumberFormat="1" applyFont="1" applyFill="1" applyBorder="1" applyAlignment="1" applyProtection="1">
      <alignment horizontal="left"/>
      <protection locked="0"/>
    </xf>
    <xf numFmtId="49" fontId="26" fillId="29" borderId="1" xfId="0" quotePrefix="1" applyNumberFormat="1" applyFont="1" applyFill="1" applyBorder="1" applyProtection="1">
      <protection locked="0"/>
    </xf>
    <xf numFmtId="168" fontId="26" fillId="29" borderId="1" xfId="0" quotePrefix="1" applyNumberFormat="1" applyFont="1" applyFill="1" applyBorder="1" applyAlignment="1" applyProtection="1">
      <alignment horizontal="left"/>
      <protection locked="0"/>
    </xf>
    <xf numFmtId="0" fontId="11" fillId="30" borderId="0" xfId="630" applyNumberFormat="1" applyFont="1" applyFill="1" applyAlignment="1" applyProtection="1">
      <alignment vertical="top"/>
      <protection locked="0"/>
    </xf>
    <xf numFmtId="37" fontId="16" fillId="0" borderId="0" xfId="0" applyFont="1" applyProtection="1">
      <protection locked="0"/>
    </xf>
    <xf numFmtId="37" fontId="55" fillId="0" borderId="0" xfId="0" applyFont="1" applyAlignment="1">
      <alignment vertical="center" wrapText="1"/>
    </xf>
    <xf numFmtId="171" fontId="34" fillId="0" borderId="0" xfId="980" applyNumberFormat="1" applyAlignment="1">
      <alignment wrapText="1"/>
    </xf>
    <xf numFmtId="49" fontId="34" fillId="0" borderId="0" xfId="980" applyNumberFormat="1" applyAlignment="1">
      <alignment wrapText="1"/>
    </xf>
    <xf numFmtId="37" fontId="18" fillId="3" borderId="0" xfId="0" applyFont="1" applyFill="1" applyAlignment="1">
      <alignment horizontal="center" vertical="center"/>
    </xf>
    <xf numFmtId="0" fontId="49" fillId="0" borderId="0" xfId="631" applyFont="1" applyAlignment="1">
      <alignment horizontal="left" vertical="top" wrapText="1"/>
      <protection locked="0"/>
    </xf>
    <xf numFmtId="0" fontId="49" fillId="0" borderId="0" xfId="631" applyFont="1" applyAlignment="1">
      <alignment vertical="top" wrapText="1"/>
      <protection locked="0"/>
    </xf>
  </cellXfs>
  <cellStyles count="1038">
    <cellStyle name="20% - Accent1 2" xfId="1" xr:uid="{0BCEE55E-FFDB-456B-B892-054764F78BCD}"/>
    <cellStyle name="20% - Accent1 2 2" xfId="2" xr:uid="{15A00383-4B79-4647-BC8B-6391FF7893C9}"/>
    <cellStyle name="20% - Accent1 2 2 2" xfId="3" xr:uid="{57D09D19-CA54-4DD0-954D-7F34D86F7BD3}"/>
    <cellStyle name="20% - Accent1 2 2 2 2" xfId="4" xr:uid="{992CA709-CC20-421E-AD25-AC283664D3BE}"/>
    <cellStyle name="20% - Accent1 2 2 2 2 2" xfId="5" xr:uid="{4BA63892-84F1-4FCF-957B-E67A920C7D34}"/>
    <cellStyle name="20% - Accent1 2 2 2 3" xfId="6" xr:uid="{26B135B0-DBFD-4C38-A5EC-6D20E6884E6B}"/>
    <cellStyle name="20% - Accent1 2 2 3" xfId="7" xr:uid="{34F5D2DF-3B78-45CA-AF8C-7504DC647A68}"/>
    <cellStyle name="20% - Accent1 2 2 3 2" xfId="8" xr:uid="{C4648ED7-8BBA-4763-8A8C-C5C55F3DF9F3}"/>
    <cellStyle name="20% - Accent1 2 2 4" xfId="9" xr:uid="{B7D043C1-DD45-4BBD-9896-4711A3F21FE3}"/>
    <cellStyle name="20% - Accent1 2 3" xfId="10" xr:uid="{49E6BF13-C1AD-4302-B54B-6423082DE033}"/>
    <cellStyle name="20% - Accent1 2 3 2" xfId="11" xr:uid="{97FB40C8-0469-4737-9971-4F2DC1C4521B}"/>
    <cellStyle name="20% - Accent1 2 3 2 2" xfId="12" xr:uid="{81AA6EF6-F3F0-4E5B-8083-7FA88F0CDC5B}"/>
    <cellStyle name="20% - Accent1 2 3 3" xfId="13" xr:uid="{8FC03139-8E01-4F15-863D-86507BD2AEFF}"/>
    <cellStyle name="20% - Accent1 2 4" xfId="14" xr:uid="{023F32A8-6656-4657-B704-678FED8685CB}"/>
    <cellStyle name="20% - Accent1 2 4 2" xfId="15" xr:uid="{A4E77E4A-74A5-4D20-9002-1D745900FEAD}"/>
    <cellStyle name="20% - Accent1 2 4 2 2" xfId="16" xr:uid="{B9580D0A-4912-48CE-883B-3524D2D0ADE1}"/>
    <cellStyle name="20% - Accent1 2 4 3" xfId="17" xr:uid="{C0B7DE4B-6ECB-4D3B-AC96-111103DC3EE7}"/>
    <cellStyle name="20% - Accent1 2 5" xfId="18" xr:uid="{58B1AA26-8193-43E6-BBF2-C55FD7D65910}"/>
    <cellStyle name="20% - Accent1 2 5 2" xfId="19" xr:uid="{37736DF4-6DF2-4727-A4FF-04F5E070DE0E}"/>
    <cellStyle name="20% - Accent1 2 6" xfId="20" xr:uid="{546318D8-AE79-4E37-B145-C0B95A126CFB}"/>
    <cellStyle name="20% - Accent1 2 6 2" xfId="21" xr:uid="{3D451600-FDD9-4816-9338-8C7E1761BC26}"/>
    <cellStyle name="20% - Accent1 2 7" xfId="22" xr:uid="{25D7F9F4-F515-44CF-9CA8-2C45DE2E61A5}"/>
    <cellStyle name="20% - Accent1 3" xfId="23" xr:uid="{DA7522FE-28BA-47BC-92B8-F1C77FCC53FB}"/>
    <cellStyle name="20% - Accent1 3 2" xfId="24" xr:uid="{03D6B6C3-12B7-43B3-9580-C61790CCF075}"/>
    <cellStyle name="20% - Accent1 3 2 2" xfId="25" xr:uid="{2CEE5627-81DE-41CC-9B21-5A0D8A12CC03}"/>
    <cellStyle name="20% - Accent1 3 2 2 2" xfId="26" xr:uid="{2EFC985A-0CED-4BA6-A9A3-C82BC1365396}"/>
    <cellStyle name="20% - Accent1 3 2 3" xfId="27" xr:uid="{915F006D-7270-4E55-A104-6414B38CEE22}"/>
    <cellStyle name="20% - Accent1 3 3" xfId="28" xr:uid="{1F6A3954-B96E-470E-8071-25CE5EBF3A9D}"/>
    <cellStyle name="20% - Accent1 3 3 2" xfId="29" xr:uid="{B2550B72-EA84-4BE6-AF7B-2C835D64613B}"/>
    <cellStyle name="20% - Accent1 3 4" xfId="30" xr:uid="{A9EFB3CA-FCF6-4567-A86D-8C52AAD7B2E3}"/>
    <cellStyle name="20% - Accent1 4" xfId="31" xr:uid="{1C1B6E4E-E91D-448C-9F76-F88534E64534}"/>
    <cellStyle name="20% - Accent1 4 2" xfId="32" xr:uid="{45364016-FA63-4A7C-AE50-F509DE431EC4}"/>
    <cellStyle name="20% - Accent1 4 2 2" xfId="33" xr:uid="{EE24AA3C-0DB2-4125-B454-9264C30E3503}"/>
    <cellStyle name="20% - Accent1 4 3" xfId="34" xr:uid="{96B4F023-C39D-4BA4-B1AB-3661D47C75B8}"/>
    <cellStyle name="20% - Accent1 5" xfId="35" xr:uid="{9D8FE1BB-4041-4B24-B869-32FA7D34EA58}"/>
    <cellStyle name="20% - Accent1 5 2" xfId="36" xr:uid="{EB5E59C6-D1B3-4D49-9DF3-C277BDDF86A7}"/>
    <cellStyle name="20% - Accent1 5 2 2" xfId="37" xr:uid="{C12F6EC4-EE1B-4E23-A52D-748E4D9CB6A5}"/>
    <cellStyle name="20% - Accent1 5 3" xfId="38" xr:uid="{CEC706B5-4F10-4E7E-8B73-DE3981B3F7BC}"/>
    <cellStyle name="20% - Accent1 6" xfId="39" xr:uid="{842F35D3-FF51-4E2E-BAE7-84DCDBA2CF4E}"/>
    <cellStyle name="20% - Accent1 6 2" xfId="40" xr:uid="{1F023914-F1E2-4747-8E4F-A7D8DCEE6E25}"/>
    <cellStyle name="20% - Accent1 7" xfId="41" xr:uid="{6F00EB95-F44A-4E02-A4A2-66BF32EF93D0}"/>
    <cellStyle name="20% - Accent1 7 2" xfId="42" xr:uid="{086D3584-1284-4CDB-951C-0AF0F7898BCE}"/>
    <cellStyle name="20% - Accent2 2" xfId="43" xr:uid="{F81284A1-A5B8-487C-9B41-A1F0D8D634AB}"/>
    <cellStyle name="20% - Accent2 2 2" xfId="44" xr:uid="{C750C349-D124-41ED-9F16-0E4DC09ACFF6}"/>
    <cellStyle name="20% - Accent2 2 2 2" xfId="45" xr:uid="{5DEA78F8-4805-4D95-A5AE-92CF3E59A975}"/>
    <cellStyle name="20% - Accent2 2 2 2 2" xfId="46" xr:uid="{14AA0D56-6090-454B-B3CB-FE258B300384}"/>
    <cellStyle name="20% - Accent2 2 2 2 2 2" xfId="47" xr:uid="{0D6DF464-C707-4648-9C4A-F9A95464DBEE}"/>
    <cellStyle name="20% - Accent2 2 2 2 3" xfId="48" xr:uid="{7244480A-65E0-4EA4-9387-F45579C204D5}"/>
    <cellStyle name="20% - Accent2 2 2 3" xfId="49" xr:uid="{DDF33C4C-23FD-44C0-85CA-CAE1ED3FEC71}"/>
    <cellStyle name="20% - Accent2 2 2 3 2" xfId="50" xr:uid="{8B11CEA3-28DE-4658-A806-AD36D8417B14}"/>
    <cellStyle name="20% - Accent2 2 2 4" xfId="51" xr:uid="{B7FF2C2D-815B-41A8-8B42-4DB583DB47A2}"/>
    <cellStyle name="20% - Accent2 2 3" xfId="52" xr:uid="{C4A59F9E-0792-4E0D-B6F1-0845055FEBF2}"/>
    <cellStyle name="20% - Accent2 2 3 2" xfId="53" xr:uid="{06BF72EF-210F-4B73-82F1-948B670BE259}"/>
    <cellStyle name="20% - Accent2 2 3 2 2" xfId="54" xr:uid="{4338F3BD-28B2-4B71-916D-F0C40DE12967}"/>
    <cellStyle name="20% - Accent2 2 3 3" xfId="55" xr:uid="{95AE32F4-8DDA-4B1D-9212-7506CA167704}"/>
    <cellStyle name="20% - Accent2 2 4" xfId="56" xr:uid="{1FE60EE6-5D8A-4A62-A70A-37F0438FF558}"/>
    <cellStyle name="20% - Accent2 2 4 2" xfId="57" xr:uid="{CF397CDD-BD35-4355-9A10-E0DD91C6CE43}"/>
    <cellStyle name="20% - Accent2 2 4 2 2" xfId="58" xr:uid="{5FEF9E3B-2EC2-4D46-912A-E3682A070FBA}"/>
    <cellStyle name="20% - Accent2 2 4 3" xfId="59" xr:uid="{C213FAFE-5142-445B-BA47-88BF4FE7D849}"/>
    <cellStyle name="20% - Accent2 2 5" xfId="60" xr:uid="{50F9AD3F-06F7-499E-B5B2-DBE13CEA8349}"/>
    <cellStyle name="20% - Accent2 2 5 2" xfId="61" xr:uid="{033CC59D-B5E7-4060-8CA4-72033EBE92CF}"/>
    <cellStyle name="20% - Accent2 2 6" xfId="62" xr:uid="{0F43AF63-D2E8-4CA8-8F99-70A3DA69682F}"/>
    <cellStyle name="20% - Accent2 2 6 2" xfId="63" xr:uid="{398F51DF-FA74-4B59-8C4F-F922359FEF55}"/>
    <cellStyle name="20% - Accent2 2 7" xfId="64" xr:uid="{95D3EA1B-DB6B-4696-A849-D90133B1255C}"/>
    <cellStyle name="20% - Accent2 3" xfId="65" xr:uid="{2B4F5C0C-3F57-453F-A674-FB0421B9675D}"/>
    <cellStyle name="20% - Accent2 3 2" xfId="66" xr:uid="{ECD6549C-7E50-49CB-AD9D-FFEB232E4ED3}"/>
    <cellStyle name="20% - Accent2 3 2 2" xfId="67" xr:uid="{B2A61369-74DA-4CE1-B5DB-EECD4C83A57B}"/>
    <cellStyle name="20% - Accent2 3 2 2 2" xfId="68" xr:uid="{493DD514-1B9B-4D72-B9D6-ADCA971C838A}"/>
    <cellStyle name="20% - Accent2 3 2 3" xfId="69" xr:uid="{52C6F2E7-8514-4A46-8C05-0D0F608B75F9}"/>
    <cellStyle name="20% - Accent2 3 3" xfId="70" xr:uid="{1491CE4D-5C03-4F94-AE3D-DBA968D0D958}"/>
    <cellStyle name="20% - Accent2 3 3 2" xfId="71" xr:uid="{C329CA93-655B-4FB1-96B3-6F5EB0163AE4}"/>
    <cellStyle name="20% - Accent2 3 4" xfId="72" xr:uid="{DC7E5E7B-1789-4A23-960D-9A98ACD9779D}"/>
    <cellStyle name="20% - Accent2 4" xfId="73" xr:uid="{F5C144FE-8564-4C21-B266-F87176E086EB}"/>
    <cellStyle name="20% - Accent2 4 2" xfId="74" xr:uid="{F08433D4-9513-4B8F-8C30-78801D2E981F}"/>
    <cellStyle name="20% - Accent2 4 2 2" xfId="75" xr:uid="{915F31B0-795B-4177-A414-0FC13E3C153B}"/>
    <cellStyle name="20% - Accent2 4 3" xfId="76" xr:uid="{64D18BD1-190F-4D3F-9F0E-F5C4930C8057}"/>
    <cellStyle name="20% - Accent2 5" xfId="77" xr:uid="{A291C65E-6519-40FC-9067-282789E375B1}"/>
    <cellStyle name="20% - Accent2 5 2" xfId="78" xr:uid="{7AB2D1D8-EFF0-4445-9778-7002D62EA444}"/>
    <cellStyle name="20% - Accent2 5 2 2" xfId="79" xr:uid="{2ED1457A-C0DD-4709-8E6F-29B391C8E4D6}"/>
    <cellStyle name="20% - Accent2 5 3" xfId="80" xr:uid="{7D4E7CFD-BC5D-43BD-A4E3-FB3118B12FD5}"/>
    <cellStyle name="20% - Accent2 6" xfId="81" xr:uid="{22237C09-BE89-4E4F-8E35-32B2192A6E41}"/>
    <cellStyle name="20% - Accent2 6 2" xfId="82" xr:uid="{43D901A5-C3C5-47F2-80AB-DAAA3E3E7EA2}"/>
    <cellStyle name="20% - Accent2 7" xfId="83" xr:uid="{E967E575-DDD1-416D-B2C6-DD2EE53D1FD7}"/>
    <cellStyle name="20% - Accent2 7 2" xfId="84" xr:uid="{A2970169-0F62-4ACA-AF43-831E258D563F}"/>
    <cellStyle name="20% - Accent3 2" xfId="85" xr:uid="{C1D89D31-A64A-4931-9BF2-099D9535940F}"/>
    <cellStyle name="20% - Accent3 2 2" xfId="86" xr:uid="{B37DE2E0-00E8-44EC-BE62-738BBE4B468E}"/>
    <cellStyle name="20% - Accent3 2 2 2" xfId="87" xr:uid="{B90EDA07-EDD1-4759-B520-E651BCA9A671}"/>
    <cellStyle name="20% - Accent3 2 2 2 2" xfId="88" xr:uid="{3173C3E0-C503-4067-A33C-5042884D9941}"/>
    <cellStyle name="20% - Accent3 2 2 2 2 2" xfId="89" xr:uid="{3D19705E-3A85-4876-8E55-9BE7D148D18D}"/>
    <cellStyle name="20% - Accent3 2 2 2 3" xfId="90" xr:uid="{B7125913-5576-41E4-AC0B-86ABB0911581}"/>
    <cellStyle name="20% - Accent3 2 2 3" xfId="91" xr:uid="{10A9E037-A1B2-408E-AFEA-D065DC60D38C}"/>
    <cellStyle name="20% - Accent3 2 2 3 2" xfId="92" xr:uid="{0F0EB2F4-F9C3-42F6-8151-9D1F230EE4B5}"/>
    <cellStyle name="20% - Accent3 2 2 4" xfId="93" xr:uid="{DD2ECE43-93A4-4ADA-A8B0-DA2E2E088019}"/>
    <cellStyle name="20% - Accent3 2 3" xfId="94" xr:uid="{31E7EAB0-31C4-442F-A3DB-CFF34F902C6A}"/>
    <cellStyle name="20% - Accent3 2 3 2" xfId="95" xr:uid="{28872C5F-076D-4A0B-B633-0BAB64E4BB67}"/>
    <cellStyle name="20% - Accent3 2 3 2 2" xfId="96" xr:uid="{5AA835E5-7696-4BC1-8A5C-18C7F5160664}"/>
    <cellStyle name="20% - Accent3 2 3 3" xfId="97" xr:uid="{B4590507-E60C-41FD-B818-3574350D107D}"/>
    <cellStyle name="20% - Accent3 2 4" xfId="98" xr:uid="{68D67F37-D8D3-4816-BEFE-E1E35BB21A39}"/>
    <cellStyle name="20% - Accent3 2 4 2" xfId="99" xr:uid="{2EF58371-47CA-4923-A7AF-FE30CC545301}"/>
    <cellStyle name="20% - Accent3 2 4 2 2" xfId="100" xr:uid="{8B678F5B-8140-4714-B48D-5E2CEC41B3E8}"/>
    <cellStyle name="20% - Accent3 2 4 3" xfId="101" xr:uid="{826CE6AF-95AD-4615-85DB-C319CD372777}"/>
    <cellStyle name="20% - Accent3 2 5" xfId="102" xr:uid="{4099871A-0779-4E7E-83E9-B7F9ED2E58CA}"/>
    <cellStyle name="20% - Accent3 2 5 2" xfId="103" xr:uid="{B3BC5D0B-BC38-448D-9423-F584A89AEC4B}"/>
    <cellStyle name="20% - Accent3 2 6" xfId="104" xr:uid="{3DFCD6B4-4223-4D84-BE4D-F61DF549F95B}"/>
    <cellStyle name="20% - Accent3 2 6 2" xfId="105" xr:uid="{243FC673-335E-49CE-B62B-9EB7812BE798}"/>
    <cellStyle name="20% - Accent3 2 7" xfId="106" xr:uid="{DF7D5641-1181-4297-B5BC-0093C49A119F}"/>
    <cellStyle name="20% - Accent3 3" xfId="107" xr:uid="{2076BE7B-A8FA-4117-8FDF-50CDC2A20CAA}"/>
    <cellStyle name="20% - Accent3 3 2" xfId="108" xr:uid="{75EB9AF4-E800-4037-9589-1F591BEB46FA}"/>
    <cellStyle name="20% - Accent3 3 2 2" xfId="109" xr:uid="{577E406B-3D7F-4E5F-B1F2-8D26925BAD53}"/>
    <cellStyle name="20% - Accent3 3 2 2 2" xfId="110" xr:uid="{B211AD83-0110-40D4-A224-5B019C1A1C3A}"/>
    <cellStyle name="20% - Accent3 3 2 3" xfId="111" xr:uid="{153224D8-4C0E-4CD5-96EF-05BD44E1B201}"/>
    <cellStyle name="20% - Accent3 3 3" xfId="112" xr:uid="{B9CD084E-C0ED-4B83-A0CE-52ABE7B0A06E}"/>
    <cellStyle name="20% - Accent3 3 3 2" xfId="113" xr:uid="{038D385C-4F44-4FEF-BDF9-831303BAAC81}"/>
    <cellStyle name="20% - Accent3 3 4" xfId="114" xr:uid="{A5D50AF0-3C74-4E64-85A8-EED6DB808E5A}"/>
    <cellStyle name="20% - Accent3 4" xfId="115" xr:uid="{CCEC22A4-5002-47C2-839D-2C072E98BC71}"/>
    <cellStyle name="20% - Accent3 4 2" xfId="116" xr:uid="{8D4D40CC-AADF-452C-A043-F90183C356B7}"/>
    <cellStyle name="20% - Accent3 4 2 2" xfId="117" xr:uid="{9293A3E8-B984-4F70-9604-93E395294377}"/>
    <cellStyle name="20% - Accent3 4 3" xfId="118" xr:uid="{5C026BCF-5367-44D4-8FC1-75F6D18E8A62}"/>
    <cellStyle name="20% - Accent3 5" xfId="119" xr:uid="{6246CC6D-26A4-44AF-9E14-AB589F7BD0DD}"/>
    <cellStyle name="20% - Accent3 5 2" xfId="120" xr:uid="{9574B6C7-B271-4D09-83AB-87970D991C1E}"/>
    <cellStyle name="20% - Accent3 5 2 2" xfId="121" xr:uid="{E12CB4DF-BC96-42E5-A058-5AD6821C5471}"/>
    <cellStyle name="20% - Accent3 5 3" xfId="122" xr:uid="{1E91EA4A-E022-44D7-86A9-A79352E38091}"/>
    <cellStyle name="20% - Accent3 6" xfId="123" xr:uid="{9276889E-8E59-4273-A464-A8AE33988C93}"/>
    <cellStyle name="20% - Accent3 6 2" xfId="124" xr:uid="{04EDD7CF-27B9-4D34-B71B-227C5BC5C838}"/>
    <cellStyle name="20% - Accent3 7" xfId="125" xr:uid="{3AECE89B-3D1C-4B37-9CB3-5E13CAC0B49C}"/>
    <cellStyle name="20% - Accent3 7 2" xfId="126" xr:uid="{D34F51AF-A0AE-4C9D-90A6-BEC693580D29}"/>
    <cellStyle name="20% - Accent4 2" xfId="127" xr:uid="{6F252E6B-C1D5-4146-A7DF-AEE3465B354E}"/>
    <cellStyle name="20% - Accent4 2 2" xfId="128" xr:uid="{88293C1F-DE39-4CDF-A764-F3203BB18AB7}"/>
    <cellStyle name="20% - Accent4 2 2 2" xfId="129" xr:uid="{A0E9EC23-3067-4AB4-87CD-3EBCB3D46CB4}"/>
    <cellStyle name="20% - Accent4 2 2 2 2" xfId="130" xr:uid="{8917E649-E3CF-432D-BA6E-C5AD4E0A5286}"/>
    <cellStyle name="20% - Accent4 2 2 2 2 2" xfId="131" xr:uid="{D03D68B8-F53E-48EE-A29E-4913D09A8A50}"/>
    <cellStyle name="20% - Accent4 2 2 2 3" xfId="132" xr:uid="{6BF44937-4509-40C1-B364-2E1132A4C706}"/>
    <cellStyle name="20% - Accent4 2 2 3" xfId="133" xr:uid="{3BBC5F0E-CADD-444A-8D75-ED294FCF82A9}"/>
    <cellStyle name="20% - Accent4 2 2 3 2" xfId="134" xr:uid="{B805CBE9-9F10-4E7A-9595-90643D01085C}"/>
    <cellStyle name="20% - Accent4 2 2 4" xfId="135" xr:uid="{EAEECCD9-D7BC-4127-B19B-536027F0B459}"/>
    <cellStyle name="20% - Accent4 2 3" xfId="136" xr:uid="{0B27BFC2-E333-4E13-B640-C6190B6EA53B}"/>
    <cellStyle name="20% - Accent4 2 3 2" xfId="137" xr:uid="{E675302B-D920-4A01-A5ED-9626CE508C4E}"/>
    <cellStyle name="20% - Accent4 2 3 2 2" xfId="138" xr:uid="{02761067-9873-4EA1-9F33-A2C2C3A9FBFC}"/>
    <cellStyle name="20% - Accent4 2 3 3" xfId="139" xr:uid="{65479BCD-170C-429D-B21C-9343CE2D0078}"/>
    <cellStyle name="20% - Accent4 2 4" xfId="140" xr:uid="{C6792A2B-1918-4B2C-ADC5-F642BBFD791F}"/>
    <cellStyle name="20% - Accent4 2 4 2" xfId="141" xr:uid="{0159A883-58EF-477F-AB9C-69F426E75E2C}"/>
    <cellStyle name="20% - Accent4 2 4 2 2" xfId="142" xr:uid="{C92CB41D-8B29-4B5A-B490-89488483A9CF}"/>
    <cellStyle name="20% - Accent4 2 4 3" xfId="143" xr:uid="{96F15470-D07F-447B-A7AE-C39A098825C5}"/>
    <cellStyle name="20% - Accent4 2 5" xfId="144" xr:uid="{2361583A-9289-4407-8AE8-2A4DF52DD5A4}"/>
    <cellStyle name="20% - Accent4 2 5 2" xfId="145" xr:uid="{7C5F27C5-55BE-4CCD-9A42-8BA5FE41A663}"/>
    <cellStyle name="20% - Accent4 2 6" xfId="146" xr:uid="{B7D85DAD-B7BE-4963-BF99-C08500D024D1}"/>
    <cellStyle name="20% - Accent4 2 6 2" xfId="147" xr:uid="{CD9F1B37-5784-4AC4-8F0D-9FC258AF452E}"/>
    <cellStyle name="20% - Accent4 2 7" xfId="148" xr:uid="{13D27386-34CB-424C-BA0C-3D688808ED93}"/>
    <cellStyle name="20% - Accent4 3" xfId="149" xr:uid="{EB1E9B12-B1D5-4FC5-A09E-FF55A4171E23}"/>
    <cellStyle name="20% - Accent4 3 2" xfId="150" xr:uid="{38CF7E5D-E3BC-48D0-95EA-38C11C3F895F}"/>
    <cellStyle name="20% - Accent4 3 2 2" xfId="151" xr:uid="{09B139EC-6A77-4F1B-8E29-1C66216265D6}"/>
    <cellStyle name="20% - Accent4 3 2 2 2" xfId="152" xr:uid="{50376CC9-4476-4A12-93CD-7A4A09CB9314}"/>
    <cellStyle name="20% - Accent4 3 2 3" xfId="153" xr:uid="{D1EC1766-09BC-4965-BC68-547AF19AC6E3}"/>
    <cellStyle name="20% - Accent4 3 3" xfId="154" xr:uid="{BD53A6F4-6246-4A40-8E09-3116F6D7607E}"/>
    <cellStyle name="20% - Accent4 3 3 2" xfId="155" xr:uid="{04B5C08A-9BF6-4A73-B132-630C4CF3A406}"/>
    <cellStyle name="20% - Accent4 3 4" xfId="156" xr:uid="{6AD688DC-1241-44F8-88F5-FB0F738D0BB4}"/>
    <cellStyle name="20% - Accent4 4" xfId="157" xr:uid="{2D5E0A58-409B-47AD-AC7C-BB5B381FCEF1}"/>
    <cellStyle name="20% - Accent4 4 2" xfId="158" xr:uid="{D1F6FDA0-1947-405E-98A9-537650429209}"/>
    <cellStyle name="20% - Accent4 4 2 2" xfId="159" xr:uid="{BFBD9B19-E3AD-47AA-A372-17A31E6560A4}"/>
    <cellStyle name="20% - Accent4 4 3" xfId="160" xr:uid="{8468E94A-49EF-4D76-B755-9667CA20DFD4}"/>
    <cellStyle name="20% - Accent4 5" xfId="161" xr:uid="{7DA221F3-38BC-48D5-A22B-155CB06FA8C7}"/>
    <cellStyle name="20% - Accent4 5 2" xfId="162" xr:uid="{587C705C-983F-4269-945B-2EED7CA19A3A}"/>
    <cellStyle name="20% - Accent4 5 2 2" xfId="163" xr:uid="{5CED2DEC-28BC-4854-974D-B38D42E20FD5}"/>
    <cellStyle name="20% - Accent4 5 3" xfId="164" xr:uid="{36A8BD4A-1F35-40FD-9630-854D3A3E164E}"/>
    <cellStyle name="20% - Accent4 6" xfId="165" xr:uid="{7C12A55B-0156-41AD-AC65-AB142561D03F}"/>
    <cellStyle name="20% - Accent4 6 2" xfId="166" xr:uid="{5757D283-FAE5-439F-B3D9-AF1B42CAD711}"/>
    <cellStyle name="20% - Accent4 7" xfId="167" xr:uid="{383F3CBF-C2A4-4980-97D2-65758AF9B8FA}"/>
    <cellStyle name="20% - Accent4 7 2" xfId="168" xr:uid="{EE6224D7-EC37-46FC-90EA-9F50E45172AC}"/>
    <cellStyle name="20% - Accent5 2" xfId="169" xr:uid="{24617419-08D2-479B-9B18-36945512B335}"/>
    <cellStyle name="20% - Accent5 2 2" xfId="170" xr:uid="{3247869A-221E-4E5D-BA53-FA6803186103}"/>
    <cellStyle name="20% - Accent5 2 2 2" xfId="171" xr:uid="{FEDADAB6-1DEF-42F5-B597-D4E0CFDF3C61}"/>
    <cellStyle name="20% - Accent5 2 2 2 2" xfId="172" xr:uid="{69E1C485-920F-40AC-A525-603B9181B294}"/>
    <cellStyle name="20% - Accent5 2 2 2 2 2" xfId="173" xr:uid="{846B33AD-925E-47AD-9505-F2F9165E0CDB}"/>
    <cellStyle name="20% - Accent5 2 2 2 3" xfId="174" xr:uid="{6BD9DC75-5558-4D03-9656-3564A97EB146}"/>
    <cellStyle name="20% - Accent5 2 2 3" xfId="175" xr:uid="{FC602D45-3507-49FB-A1DE-E29FF75FB002}"/>
    <cellStyle name="20% - Accent5 2 2 3 2" xfId="176" xr:uid="{58A9FF09-4DD4-45B7-8832-17325360A466}"/>
    <cellStyle name="20% - Accent5 2 2 4" xfId="177" xr:uid="{CC587974-EAD5-43DB-87E1-209399EAF932}"/>
    <cellStyle name="20% - Accent5 2 3" xfId="178" xr:uid="{FEDA2287-35ED-4F44-89C1-FC570DE4745B}"/>
    <cellStyle name="20% - Accent5 2 3 2" xfId="179" xr:uid="{06A26DDA-4EF0-4FF7-82CC-295A68A93DA3}"/>
    <cellStyle name="20% - Accent5 2 3 2 2" xfId="180" xr:uid="{26CF8BA5-7A97-4767-A896-A458B561CD97}"/>
    <cellStyle name="20% - Accent5 2 3 3" xfId="181" xr:uid="{C5C6DFE8-57D9-4522-ACCD-834E7BF49FF5}"/>
    <cellStyle name="20% - Accent5 2 4" xfId="182" xr:uid="{58C415C3-D5CC-49B0-AE2E-3D96ADF6D792}"/>
    <cellStyle name="20% - Accent5 2 4 2" xfId="183" xr:uid="{56C90476-017D-457E-B4B5-9574E49BDFC7}"/>
    <cellStyle name="20% - Accent5 2 4 2 2" xfId="184" xr:uid="{5E636B5A-36CF-4A09-AD03-8A8289629ECD}"/>
    <cellStyle name="20% - Accent5 2 4 3" xfId="185" xr:uid="{1CA06B35-E07A-46C3-A518-259C1FBC3122}"/>
    <cellStyle name="20% - Accent5 2 5" xfId="186" xr:uid="{791FC132-8C16-4823-A457-7BE811B53C9E}"/>
    <cellStyle name="20% - Accent5 2 5 2" xfId="187" xr:uid="{972653D4-B8BE-4089-8089-90E5B01D5566}"/>
    <cellStyle name="20% - Accent5 2 6" xfId="188" xr:uid="{1ADAD278-6136-4846-9E71-45A9ABA8D9AC}"/>
    <cellStyle name="20% - Accent5 2 6 2" xfId="189" xr:uid="{22356EAA-C913-4C5C-8383-8FE0DCD55975}"/>
    <cellStyle name="20% - Accent5 2 7" xfId="190" xr:uid="{55BC07F6-2D33-47D2-9F6F-735001AC9F99}"/>
    <cellStyle name="20% - Accent5 3" xfId="191" xr:uid="{79FBE0FE-415D-4DD6-B2A6-6601E676DE23}"/>
    <cellStyle name="20% - Accent5 3 2" xfId="192" xr:uid="{88E2B661-0F14-47A3-8834-D618A5561E69}"/>
    <cellStyle name="20% - Accent5 3 2 2" xfId="193" xr:uid="{873EAD1C-9D3F-4772-BB21-FF4855A5F65E}"/>
    <cellStyle name="20% - Accent5 3 2 2 2" xfId="194" xr:uid="{2BF0AB47-59BA-476A-B17D-C10C728C11D8}"/>
    <cellStyle name="20% - Accent5 3 2 3" xfId="195" xr:uid="{DF45CF19-E2B1-4591-A3B9-E1E81E2B6FFB}"/>
    <cellStyle name="20% - Accent5 3 3" xfId="196" xr:uid="{6802D7DE-4604-45E7-8B0A-6D995E754FF0}"/>
    <cellStyle name="20% - Accent5 3 3 2" xfId="197" xr:uid="{35D0C6B7-12E8-45AD-86F8-0F8FDBEB9312}"/>
    <cellStyle name="20% - Accent5 3 4" xfId="198" xr:uid="{3A2C23E3-5098-4841-8620-60A4BC635EC2}"/>
    <cellStyle name="20% - Accent5 4" xfId="199" xr:uid="{03775084-DB5E-40ED-A050-EA6037A9B518}"/>
    <cellStyle name="20% - Accent5 4 2" xfId="200" xr:uid="{C6EA24D0-0DC3-4E93-B8F5-159D9C77C64C}"/>
    <cellStyle name="20% - Accent5 4 2 2" xfId="201" xr:uid="{BA5D334A-28D1-4918-8797-B0057E7DC8C6}"/>
    <cellStyle name="20% - Accent5 4 3" xfId="202" xr:uid="{27B5E4E5-5DD8-41B4-977D-6B7A14C31919}"/>
    <cellStyle name="20% - Accent5 5" xfId="203" xr:uid="{0C9BD06D-4EB2-4688-ACE9-56E78AE6F6AF}"/>
    <cellStyle name="20% - Accent5 5 2" xfId="204" xr:uid="{FA4DE211-7ED8-42DA-B0BB-787F2C69AA03}"/>
    <cellStyle name="20% - Accent5 5 2 2" xfId="205" xr:uid="{D0C583E9-5047-4AE0-A70D-955842876A0E}"/>
    <cellStyle name="20% - Accent5 5 3" xfId="206" xr:uid="{15852968-FA1A-49AF-B363-04FFAEC8C114}"/>
    <cellStyle name="20% - Accent5 6" xfId="207" xr:uid="{3B347272-4A8E-4B5E-8E59-B018A1E8407A}"/>
    <cellStyle name="20% - Accent5 6 2" xfId="208" xr:uid="{E3FBC8CF-01A1-4BE8-98E0-E0F3F6C98ED5}"/>
    <cellStyle name="20% - Accent5 7" xfId="209" xr:uid="{D1A74165-20A5-412F-880E-1E3E12681512}"/>
    <cellStyle name="20% - Accent5 7 2" xfId="210" xr:uid="{95230AA6-5975-4556-9B67-C6DC9B99C511}"/>
    <cellStyle name="20% - Accent6 2" xfId="211" xr:uid="{A7DE9E4A-09FB-4A28-8372-AEE9D537D578}"/>
    <cellStyle name="20% - Accent6 2 2" xfId="212" xr:uid="{255B4559-12F2-4068-BE4A-8FC7A2E86CD1}"/>
    <cellStyle name="20% - Accent6 2 2 2" xfId="213" xr:uid="{4BBEA9BF-4AEC-43F8-9C44-77AED879769F}"/>
    <cellStyle name="20% - Accent6 2 2 2 2" xfId="214" xr:uid="{818479B3-B527-42AF-BF21-1F3E2F9FC050}"/>
    <cellStyle name="20% - Accent6 2 2 2 2 2" xfId="215" xr:uid="{69DC6F52-1604-486D-A90B-BB6CAFC16631}"/>
    <cellStyle name="20% - Accent6 2 2 2 3" xfId="216" xr:uid="{77C4630A-E5F5-4DB4-AA39-1FB7E3F657E5}"/>
    <cellStyle name="20% - Accent6 2 2 3" xfId="217" xr:uid="{505F7625-9546-4B27-A21D-5BDFFF7B86DE}"/>
    <cellStyle name="20% - Accent6 2 2 3 2" xfId="218" xr:uid="{EF891727-30E3-4F26-B98C-6D57577C89AE}"/>
    <cellStyle name="20% - Accent6 2 2 4" xfId="219" xr:uid="{612A2DB5-4CAF-4AF0-A530-559A8D4308FE}"/>
    <cellStyle name="20% - Accent6 2 3" xfId="220" xr:uid="{15C2D104-248D-470C-A291-EA715AE9970D}"/>
    <cellStyle name="20% - Accent6 2 3 2" xfId="221" xr:uid="{BDA76005-3C39-49E7-A304-956B75D9FC4F}"/>
    <cellStyle name="20% - Accent6 2 3 2 2" xfId="222" xr:uid="{328621FB-6A22-4228-ADCE-6BEA6877CD35}"/>
    <cellStyle name="20% - Accent6 2 3 3" xfId="223" xr:uid="{47559E48-956C-4E6A-894F-B7C3B5D0057A}"/>
    <cellStyle name="20% - Accent6 2 4" xfId="224" xr:uid="{7FFCF223-B493-4F18-984D-F444B292A71B}"/>
    <cellStyle name="20% - Accent6 2 4 2" xfId="225" xr:uid="{DF5C892C-0F5A-49E8-A386-216F99B2FA7D}"/>
    <cellStyle name="20% - Accent6 2 4 2 2" xfId="226" xr:uid="{F2D1722C-ACC2-458F-A727-1FD03F332082}"/>
    <cellStyle name="20% - Accent6 2 4 3" xfId="227" xr:uid="{E4A0CB5D-B2A3-4C28-B05C-7097D4A4D0DD}"/>
    <cellStyle name="20% - Accent6 2 5" xfId="228" xr:uid="{54FFED0F-1832-4481-803A-E9B80938EF66}"/>
    <cellStyle name="20% - Accent6 2 5 2" xfId="229" xr:uid="{FA1CB3DE-BFE6-451B-8271-A81A040142CF}"/>
    <cellStyle name="20% - Accent6 2 6" xfId="230" xr:uid="{2FCCED9E-B857-44AD-A77F-73B1AA4B7192}"/>
    <cellStyle name="20% - Accent6 2 6 2" xfId="231" xr:uid="{562EF24D-5D80-4D0F-B172-32C3C86F18E9}"/>
    <cellStyle name="20% - Accent6 2 7" xfId="232" xr:uid="{F980843A-E4E5-4F70-B5D5-EB516EB72A57}"/>
    <cellStyle name="20% - Accent6 3" xfId="233" xr:uid="{06D46F2F-EB1C-4C6D-B825-05D45A840E50}"/>
    <cellStyle name="20% - Accent6 3 2" xfId="234" xr:uid="{E8D458CC-FB0F-4F82-8435-CB12EFE7CC88}"/>
    <cellStyle name="20% - Accent6 3 2 2" xfId="235" xr:uid="{1F147506-31D9-42D3-BAA6-82D30DA37C61}"/>
    <cellStyle name="20% - Accent6 3 2 2 2" xfId="236" xr:uid="{C92096BB-324C-4E9E-AA81-F907FB6BF31D}"/>
    <cellStyle name="20% - Accent6 3 2 3" xfId="237" xr:uid="{8D315B0F-CFC3-4B74-BA7A-3A2700984CF4}"/>
    <cellStyle name="20% - Accent6 3 3" xfId="238" xr:uid="{1209D388-3077-4568-BD81-75C9DD442709}"/>
    <cellStyle name="20% - Accent6 3 3 2" xfId="239" xr:uid="{82357551-57F7-4DF8-9971-96727CEC30BC}"/>
    <cellStyle name="20% - Accent6 3 4" xfId="240" xr:uid="{B336D7C0-D9B0-44CC-AF87-8A6CDDA2A2FE}"/>
    <cellStyle name="20% - Accent6 4" xfId="241" xr:uid="{476ECE2A-7A22-4473-80AE-93C05430BC69}"/>
    <cellStyle name="20% - Accent6 4 2" xfId="242" xr:uid="{484B322D-9EB8-4EAA-A129-6926DB968866}"/>
    <cellStyle name="20% - Accent6 4 2 2" xfId="243" xr:uid="{535AF5D1-5010-4948-8307-E0AB1DF65D8C}"/>
    <cellStyle name="20% - Accent6 4 3" xfId="244" xr:uid="{A352790D-5F34-4974-BA14-05B9B1104C61}"/>
    <cellStyle name="20% - Accent6 5" xfId="245" xr:uid="{2EEF5845-5B3B-4ECD-8CFE-00BF3A17FE34}"/>
    <cellStyle name="20% - Accent6 5 2" xfId="246" xr:uid="{A6EBA932-F3DC-4E1F-8BE7-6D244C49917F}"/>
    <cellStyle name="20% - Accent6 5 2 2" xfId="247" xr:uid="{DA4E6CB9-D79B-4E9A-8FAA-644104874F15}"/>
    <cellStyle name="20% - Accent6 5 3" xfId="248" xr:uid="{0BC18E39-33EF-4062-A830-D88F64C27C68}"/>
    <cellStyle name="20% - Accent6 6" xfId="249" xr:uid="{AE56B88F-61EF-42D8-BC9B-B388C938737E}"/>
    <cellStyle name="20% - Accent6 6 2" xfId="250" xr:uid="{73B7AEC2-E3AB-43E5-8518-3CD6DC285C55}"/>
    <cellStyle name="20% - Accent6 7" xfId="251" xr:uid="{C511CF5A-03F0-4050-BE7E-39B7091022AD}"/>
    <cellStyle name="20% - Accent6 7 2" xfId="252" xr:uid="{98B169E4-5E1A-4AC9-A18B-2B5B8DF52F41}"/>
    <cellStyle name="40% - Accent1 2" xfId="253" xr:uid="{73BA494F-6932-4719-9CDF-3237AA54CC29}"/>
    <cellStyle name="40% - Accent1 2 2" xfId="254" xr:uid="{FC314FE4-37E3-4AEC-A078-FE9FE699FFDE}"/>
    <cellStyle name="40% - Accent1 2 2 2" xfId="255" xr:uid="{6A2A1E8D-7E9F-4918-A56D-7295C8003469}"/>
    <cellStyle name="40% - Accent1 2 2 2 2" xfId="256" xr:uid="{EFF2D196-4952-4A6B-AF98-49BC25A24C8F}"/>
    <cellStyle name="40% - Accent1 2 2 2 2 2" xfId="257" xr:uid="{BF4E4024-6A29-4C0A-9679-BD48C9CEE80E}"/>
    <cellStyle name="40% - Accent1 2 2 2 3" xfId="258" xr:uid="{57497C4C-E059-4C6B-A888-917AA1BE497E}"/>
    <cellStyle name="40% - Accent1 2 2 3" xfId="259" xr:uid="{5EB4BCB1-2BCD-4B26-9130-0D1D09A44F15}"/>
    <cellStyle name="40% - Accent1 2 2 3 2" xfId="260" xr:uid="{7A9C30D0-AEC9-4C3F-AFFD-DBF19DD24FAD}"/>
    <cellStyle name="40% - Accent1 2 2 4" xfId="261" xr:uid="{A9B37054-72CC-4F1E-AFD5-A7CADBE2DF6C}"/>
    <cellStyle name="40% - Accent1 2 3" xfId="262" xr:uid="{B4C0111C-FB42-4AC4-80C4-306C9E9FA729}"/>
    <cellStyle name="40% - Accent1 2 3 2" xfId="263" xr:uid="{31A06770-8BC2-419F-AE79-E848710C1A12}"/>
    <cellStyle name="40% - Accent1 2 3 2 2" xfId="264" xr:uid="{DD2B2C13-F955-447F-B2EA-628C394DA89D}"/>
    <cellStyle name="40% - Accent1 2 3 3" xfId="265" xr:uid="{10FB5A83-6803-4684-A8AB-78DDB02E1435}"/>
    <cellStyle name="40% - Accent1 2 4" xfId="266" xr:uid="{6CDFF978-51C2-4E0E-8972-659D45CC879E}"/>
    <cellStyle name="40% - Accent1 2 4 2" xfId="267" xr:uid="{F567D14C-AE8C-432F-91F3-A1E94E8831EB}"/>
    <cellStyle name="40% - Accent1 2 4 2 2" xfId="268" xr:uid="{084EAD6F-1FBE-4AB9-87DD-87ABCBA49E51}"/>
    <cellStyle name="40% - Accent1 2 4 3" xfId="269" xr:uid="{A6DFA4F7-A909-4E76-93B0-E511EE959F56}"/>
    <cellStyle name="40% - Accent1 2 5" xfId="270" xr:uid="{657CEBE8-61E6-46EE-A79A-9AB1EBA6682A}"/>
    <cellStyle name="40% - Accent1 2 5 2" xfId="271" xr:uid="{8C1FF0B5-A3D6-4076-AF3C-55D1E8BD47F3}"/>
    <cellStyle name="40% - Accent1 2 6" xfId="272" xr:uid="{8936E1AB-0754-4BB4-AADD-C3DE9A827A55}"/>
    <cellStyle name="40% - Accent1 2 6 2" xfId="273" xr:uid="{ABBCD039-65DC-48ED-9FBF-F7FD0BDDC2B6}"/>
    <cellStyle name="40% - Accent1 2 7" xfId="274" xr:uid="{BC8A76FC-8DD7-4F83-A495-6208A3C95CA9}"/>
    <cellStyle name="40% - Accent1 3" xfId="275" xr:uid="{9DBB8CE4-6FAC-4D64-9AED-55C7DE701A86}"/>
    <cellStyle name="40% - Accent1 3 2" xfId="276" xr:uid="{9DA6AB2B-9D6B-4447-969F-8227926AD464}"/>
    <cellStyle name="40% - Accent1 3 2 2" xfId="277" xr:uid="{918CB886-C298-4CE0-9C48-D66A4AB0FBEB}"/>
    <cellStyle name="40% - Accent1 3 2 2 2" xfId="278" xr:uid="{8ED631DC-E3FE-4D73-8BF2-5B59FE59BCD9}"/>
    <cellStyle name="40% - Accent1 3 2 3" xfId="279" xr:uid="{6BE6EC7A-FC27-4ACF-AABA-051E492FB45F}"/>
    <cellStyle name="40% - Accent1 3 3" xfId="280" xr:uid="{28AF3D3C-66F1-4669-96EF-8F89F132583E}"/>
    <cellStyle name="40% - Accent1 3 3 2" xfId="281" xr:uid="{D3FD9086-0CE7-4D6A-ABB1-8DC0CCF46217}"/>
    <cellStyle name="40% - Accent1 3 4" xfId="282" xr:uid="{F11A53C2-0265-4E5F-814C-2A5E845F9DF6}"/>
    <cellStyle name="40% - Accent1 4" xfId="283" xr:uid="{6B1E63C2-2CA9-486B-A481-F8A1A5C42E25}"/>
    <cellStyle name="40% - Accent1 4 2" xfId="284" xr:uid="{D86F886A-2154-4968-BFB6-08026B952B0E}"/>
    <cellStyle name="40% - Accent1 4 2 2" xfId="285" xr:uid="{0567BCA9-7E0A-44AF-8D90-D4FB8CD1DA0D}"/>
    <cellStyle name="40% - Accent1 4 3" xfId="286" xr:uid="{9AC79106-45BF-466A-9C83-A54A702096D1}"/>
    <cellStyle name="40% - Accent1 5" xfId="287" xr:uid="{34E476CA-7C2F-4610-82D6-C26954AA29FF}"/>
    <cellStyle name="40% - Accent1 5 2" xfId="288" xr:uid="{C296BCDF-1650-41C3-8848-631BCC8B9D0B}"/>
    <cellStyle name="40% - Accent1 5 2 2" xfId="289" xr:uid="{8C1F04AF-3C13-4D32-BAC8-5B5EED74D6D9}"/>
    <cellStyle name="40% - Accent1 5 3" xfId="290" xr:uid="{E315FFA1-7D1A-4183-BA56-A339FB32A44D}"/>
    <cellStyle name="40% - Accent1 6" xfId="291" xr:uid="{D471CFD4-0CC6-4E2D-892D-180B5C4ED99F}"/>
    <cellStyle name="40% - Accent1 6 2" xfId="292" xr:uid="{A848637D-52AA-44E0-89CF-2394B448ECCF}"/>
    <cellStyle name="40% - Accent1 7" xfId="293" xr:uid="{13306025-2F7F-4741-B8D4-F69EB839FADE}"/>
    <cellStyle name="40% - Accent1 7 2" xfId="294" xr:uid="{A892EC3C-1CC8-426D-8289-2F897D45B33B}"/>
    <cellStyle name="40% - Accent2 2" xfId="295" xr:uid="{33CB9107-F7BD-4E8C-871D-D4A1CC6B269C}"/>
    <cellStyle name="40% - Accent2 2 2" xfId="296" xr:uid="{B9171869-A75F-4E67-8110-FE0696EEBF2F}"/>
    <cellStyle name="40% - Accent2 2 2 2" xfId="297" xr:uid="{AA6922D2-6C5E-4DED-AA29-B883DC97C2E1}"/>
    <cellStyle name="40% - Accent2 2 2 2 2" xfId="298" xr:uid="{F1E93BD9-CDD3-440F-B75D-56FF8BA126BC}"/>
    <cellStyle name="40% - Accent2 2 2 2 2 2" xfId="299" xr:uid="{2A2A71A1-249E-43DF-81D1-D93BD1B26F9D}"/>
    <cellStyle name="40% - Accent2 2 2 2 3" xfId="300" xr:uid="{349E3DB0-7F53-4359-92D5-C9DA07145ACE}"/>
    <cellStyle name="40% - Accent2 2 2 3" xfId="301" xr:uid="{27975DF4-C665-417C-BAFA-7201F660F466}"/>
    <cellStyle name="40% - Accent2 2 2 3 2" xfId="302" xr:uid="{33112A0E-8DDF-46DF-AFE3-66CA5D4FC84C}"/>
    <cellStyle name="40% - Accent2 2 2 4" xfId="303" xr:uid="{0DD1F9C4-2EDD-4A60-9F76-8C96A3294C91}"/>
    <cellStyle name="40% - Accent2 2 3" xfId="304" xr:uid="{B9EF7185-B063-4100-9F73-E55EFBCF9C69}"/>
    <cellStyle name="40% - Accent2 2 3 2" xfId="305" xr:uid="{1C93F3BC-397F-4933-BE9D-E0B7184EFD1D}"/>
    <cellStyle name="40% - Accent2 2 3 2 2" xfId="306" xr:uid="{7F49F012-7C0B-4A2E-B74C-D255B86B8481}"/>
    <cellStyle name="40% - Accent2 2 3 3" xfId="307" xr:uid="{000C3385-C0FD-47E0-80BD-EAE0C31FDF4E}"/>
    <cellStyle name="40% - Accent2 2 4" xfId="308" xr:uid="{1EA1A76E-D5A7-4E23-B33A-BD9BD48E12EE}"/>
    <cellStyle name="40% - Accent2 2 4 2" xfId="309" xr:uid="{1F76C301-44F0-41DE-A7A7-9DE4D807CC37}"/>
    <cellStyle name="40% - Accent2 2 4 2 2" xfId="310" xr:uid="{60143AD6-1D87-465D-9495-EFFCE306EF19}"/>
    <cellStyle name="40% - Accent2 2 4 3" xfId="311" xr:uid="{3E627D31-52B3-4E8F-A321-F5613BF5E907}"/>
    <cellStyle name="40% - Accent2 2 5" xfId="312" xr:uid="{417388A5-0EE7-4414-8DC5-0888EFBA8FFB}"/>
    <cellStyle name="40% - Accent2 2 5 2" xfId="313" xr:uid="{D2A3239C-A07B-4229-92FD-9BD722354D6C}"/>
    <cellStyle name="40% - Accent2 2 6" xfId="314" xr:uid="{16DB5B07-17B5-44AB-947C-5ACD91CAC009}"/>
    <cellStyle name="40% - Accent2 2 6 2" xfId="315" xr:uid="{4DD06764-5A9D-4ED8-BBA7-FCB92885D669}"/>
    <cellStyle name="40% - Accent2 2 7" xfId="316" xr:uid="{23A1FD96-08EF-42BF-802B-8E7F928B69A9}"/>
    <cellStyle name="40% - Accent2 3" xfId="317" xr:uid="{D2FA0913-BB13-41E5-AE97-A80ED81069C1}"/>
    <cellStyle name="40% - Accent2 3 2" xfId="318" xr:uid="{F53B07E5-3C1C-43CF-997C-4AFD5864687E}"/>
    <cellStyle name="40% - Accent2 3 2 2" xfId="319" xr:uid="{2CB09958-5BD0-491D-88CC-872B1850FF7F}"/>
    <cellStyle name="40% - Accent2 3 2 2 2" xfId="320" xr:uid="{1EC810EC-BFA6-4620-BB74-63DB1B306A04}"/>
    <cellStyle name="40% - Accent2 3 2 3" xfId="321" xr:uid="{9233C834-BA41-4213-8D5D-C64A0E9D2190}"/>
    <cellStyle name="40% - Accent2 3 3" xfId="322" xr:uid="{2B3E817C-8C3D-4583-A5A4-830CA0B8C16D}"/>
    <cellStyle name="40% - Accent2 3 3 2" xfId="323" xr:uid="{4FEF4FA1-AEE0-49E6-8FC1-E699651B14D3}"/>
    <cellStyle name="40% - Accent2 3 4" xfId="324" xr:uid="{A4F91980-E4E7-4B8C-AF80-09D61E8D879D}"/>
    <cellStyle name="40% - Accent2 4" xfId="325" xr:uid="{2B240FF3-C5AA-4343-83A4-F4BE4153A1A4}"/>
    <cellStyle name="40% - Accent2 4 2" xfId="326" xr:uid="{1B98C16A-4DE2-49DA-B60D-0683319BE25A}"/>
    <cellStyle name="40% - Accent2 4 2 2" xfId="327" xr:uid="{8F6912DF-C70E-4716-B142-5804954AD7C1}"/>
    <cellStyle name="40% - Accent2 4 3" xfId="328" xr:uid="{9147CC8F-00C9-474E-937A-FC0A744156E1}"/>
    <cellStyle name="40% - Accent2 5" xfId="329" xr:uid="{41994479-A479-4966-872D-1564DE57761D}"/>
    <cellStyle name="40% - Accent2 5 2" xfId="330" xr:uid="{F6F09056-0286-43F0-AA15-716B2AB2BC4E}"/>
    <cellStyle name="40% - Accent2 5 2 2" xfId="331" xr:uid="{87F4044F-DE02-40E2-B6DE-18D586A07DED}"/>
    <cellStyle name="40% - Accent2 5 3" xfId="332" xr:uid="{59F9F5CE-3158-4FD9-9A88-A734DB48C25D}"/>
    <cellStyle name="40% - Accent2 6" xfId="333" xr:uid="{A55A3AE5-557F-4C18-B6C6-47418F44B52E}"/>
    <cellStyle name="40% - Accent2 6 2" xfId="334" xr:uid="{3131B50C-E393-4843-8FED-0F7934B1A224}"/>
    <cellStyle name="40% - Accent2 7" xfId="335" xr:uid="{6E4D8FD3-0FF5-47FC-A963-A28D789BC390}"/>
    <cellStyle name="40% - Accent2 7 2" xfId="336" xr:uid="{6CBE59F8-1847-41CB-8D01-D218AE7DA5A1}"/>
    <cellStyle name="40% - Accent3 2" xfId="337" xr:uid="{3987151B-1D2F-4D8B-B5EC-F838866D2B8A}"/>
    <cellStyle name="40% - Accent3 2 2" xfId="338" xr:uid="{9894601A-46B4-4B20-BCC0-C3D97C345A20}"/>
    <cellStyle name="40% - Accent3 2 2 2" xfId="339" xr:uid="{816E1E5C-F20E-4CDF-9C02-7158C492432A}"/>
    <cellStyle name="40% - Accent3 2 2 2 2" xfId="340" xr:uid="{5807C95F-B80C-439C-A9B8-60C1106B8A6B}"/>
    <cellStyle name="40% - Accent3 2 2 2 2 2" xfId="341" xr:uid="{212389CD-7E66-4FBA-A56F-CF46F726A610}"/>
    <cellStyle name="40% - Accent3 2 2 2 3" xfId="342" xr:uid="{286AAE45-6642-491F-895F-91794B5D3332}"/>
    <cellStyle name="40% - Accent3 2 2 3" xfId="343" xr:uid="{762F9FFB-6577-460B-A39E-A0CCEF9A7B4B}"/>
    <cellStyle name="40% - Accent3 2 2 3 2" xfId="344" xr:uid="{7A5A3A83-29D2-4387-A871-8E71243F2F74}"/>
    <cellStyle name="40% - Accent3 2 2 4" xfId="345" xr:uid="{31CC545E-3AF0-4F95-9FBA-CD0F2070A886}"/>
    <cellStyle name="40% - Accent3 2 3" xfId="346" xr:uid="{732AA9A7-312B-4019-893F-46305F3780C2}"/>
    <cellStyle name="40% - Accent3 2 3 2" xfId="347" xr:uid="{EAA80121-6411-44BD-BABB-26FA1FAEA3BB}"/>
    <cellStyle name="40% - Accent3 2 3 2 2" xfId="348" xr:uid="{88960444-92A9-4E82-B5C5-9C4744BEF76F}"/>
    <cellStyle name="40% - Accent3 2 3 3" xfId="349" xr:uid="{445B8B71-DCB5-4F55-B9C3-F59EAC6F0F11}"/>
    <cellStyle name="40% - Accent3 2 4" xfId="350" xr:uid="{C2010022-225F-4E0B-AE48-D4BF38887B5A}"/>
    <cellStyle name="40% - Accent3 2 4 2" xfId="351" xr:uid="{AA01438C-809C-49F5-8B7B-20F7DEBCB4A8}"/>
    <cellStyle name="40% - Accent3 2 4 2 2" xfId="352" xr:uid="{4A689EBE-356D-40E2-BEE3-431294736D74}"/>
    <cellStyle name="40% - Accent3 2 4 3" xfId="353" xr:uid="{CE4C7860-5062-4C6C-AF3E-E09123CF039C}"/>
    <cellStyle name="40% - Accent3 2 5" xfId="354" xr:uid="{44FE2787-1945-4A44-93A6-3578D0E0413B}"/>
    <cellStyle name="40% - Accent3 2 5 2" xfId="355" xr:uid="{C92F01CF-F696-458B-AE7A-EB7163058976}"/>
    <cellStyle name="40% - Accent3 2 6" xfId="356" xr:uid="{71FF4680-1710-4633-97E4-3269104ABCA0}"/>
    <cellStyle name="40% - Accent3 2 6 2" xfId="357" xr:uid="{193F2F2C-AA8B-4C1F-A99E-2D58C5BB92BE}"/>
    <cellStyle name="40% - Accent3 2 7" xfId="358" xr:uid="{09D364B2-92F9-4FE1-82E7-059075FDCD92}"/>
    <cellStyle name="40% - Accent3 3" xfId="359" xr:uid="{B3173481-772F-4448-B1E8-4C8450A3301F}"/>
    <cellStyle name="40% - Accent3 3 2" xfId="360" xr:uid="{F063074C-832B-4399-BB78-17E94607D6B9}"/>
    <cellStyle name="40% - Accent3 3 2 2" xfId="361" xr:uid="{557ED029-9B23-48BD-AA99-168B1D7AF9A5}"/>
    <cellStyle name="40% - Accent3 3 2 2 2" xfId="362" xr:uid="{8A2E1341-EF67-40BD-93F9-6BEB0B9A7CE4}"/>
    <cellStyle name="40% - Accent3 3 2 3" xfId="363" xr:uid="{8819C5C2-FAE1-4D7D-9FB2-2ED3436BD2B4}"/>
    <cellStyle name="40% - Accent3 3 3" xfId="364" xr:uid="{7F89123A-2386-4A13-8622-9D9D626A14B5}"/>
    <cellStyle name="40% - Accent3 3 3 2" xfId="365" xr:uid="{1D6EBC21-57C9-4138-8282-CF032D7AD4D5}"/>
    <cellStyle name="40% - Accent3 3 4" xfId="366" xr:uid="{9FB1FCAD-BC4A-4329-BBC2-1E4E35367F0B}"/>
    <cellStyle name="40% - Accent3 4" xfId="367" xr:uid="{45416DFD-AC4F-4F00-93E5-46771A5E1E33}"/>
    <cellStyle name="40% - Accent3 4 2" xfId="368" xr:uid="{576076F6-C59B-4013-A30C-D4039FA149E8}"/>
    <cellStyle name="40% - Accent3 4 2 2" xfId="369" xr:uid="{8244A8A5-7477-4B6F-BB38-5594F2F10534}"/>
    <cellStyle name="40% - Accent3 4 3" xfId="370" xr:uid="{8D377D81-6101-497D-A879-EBF36C2783C2}"/>
    <cellStyle name="40% - Accent3 5" xfId="371" xr:uid="{74044C25-8C52-4A9B-BAB5-CDB7DD7F8781}"/>
    <cellStyle name="40% - Accent3 5 2" xfId="372" xr:uid="{131300F8-63B8-4815-95F4-645EA9C79CD2}"/>
    <cellStyle name="40% - Accent3 5 2 2" xfId="373" xr:uid="{1084BE6D-0419-48EB-A09D-1118AD294315}"/>
    <cellStyle name="40% - Accent3 5 3" xfId="374" xr:uid="{B962106D-AB30-4311-9DB6-629E3042EE31}"/>
    <cellStyle name="40% - Accent3 6" xfId="375" xr:uid="{FA54B4A6-317B-4B28-9B5E-EF39D060E943}"/>
    <cellStyle name="40% - Accent3 6 2" xfId="376" xr:uid="{C4E0D6C8-7468-4142-90BB-6BDF7530DACC}"/>
    <cellStyle name="40% - Accent3 7" xfId="377" xr:uid="{A27D9880-A7CD-4561-BB7E-463DFB5EE476}"/>
    <cellStyle name="40% - Accent3 7 2" xfId="378" xr:uid="{751A72F5-0BCF-476D-ADFF-DDA848FEA1E4}"/>
    <cellStyle name="40% - Accent4 2" xfId="379" xr:uid="{0B7A73BE-66A9-47CA-84CF-D5DEF4C0483F}"/>
    <cellStyle name="40% - Accent4 2 2" xfId="380" xr:uid="{F88CEA8E-327F-4281-8755-18546D816D68}"/>
    <cellStyle name="40% - Accent4 2 2 2" xfId="381" xr:uid="{4129B02D-BF90-4043-89A4-C80AAF3C886B}"/>
    <cellStyle name="40% - Accent4 2 2 2 2" xfId="382" xr:uid="{56E16E91-A679-485D-85E5-78F87F1FBBC0}"/>
    <cellStyle name="40% - Accent4 2 2 2 2 2" xfId="383" xr:uid="{52A94617-D9C6-4590-AAC6-08BB30DAE06A}"/>
    <cellStyle name="40% - Accent4 2 2 2 3" xfId="384" xr:uid="{34E5BA05-FE6A-4581-AB54-2838D9450EDB}"/>
    <cellStyle name="40% - Accent4 2 2 3" xfId="385" xr:uid="{B365A40B-3FA5-48FF-A1D2-C47E1A081A6F}"/>
    <cellStyle name="40% - Accent4 2 2 3 2" xfId="386" xr:uid="{6FF4D0DE-EB9B-4FF6-9416-3237F313381C}"/>
    <cellStyle name="40% - Accent4 2 2 4" xfId="387" xr:uid="{8A4BB3DF-A4D8-43FC-B5D9-6888D5769EB1}"/>
    <cellStyle name="40% - Accent4 2 3" xfId="388" xr:uid="{353E3D4D-BE43-41BA-B2B0-FEF7A394E75F}"/>
    <cellStyle name="40% - Accent4 2 3 2" xfId="389" xr:uid="{90EAE293-2709-4F01-8A27-E7B30C933F51}"/>
    <cellStyle name="40% - Accent4 2 3 2 2" xfId="390" xr:uid="{6EAFBDFF-90A2-4B2B-80F6-B2494D66AF59}"/>
    <cellStyle name="40% - Accent4 2 3 3" xfId="391" xr:uid="{4B100289-6D20-4A98-97AF-73BDDFA93FD5}"/>
    <cellStyle name="40% - Accent4 2 4" xfId="392" xr:uid="{7FCA9D09-BF7A-49ED-82F4-433625AC30B7}"/>
    <cellStyle name="40% - Accent4 2 4 2" xfId="393" xr:uid="{2F244E49-F0E6-4662-9A9F-39C9C10F16A8}"/>
    <cellStyle name="40% - Accent4 2 4 2 2" xfId="394" xr:uid="{E9817F05-E703-4FAC-BA0E-803B9B651AA6}"/>
    <cellStyle name="40% - Accent4 2 4 3" xfId="395" xr:uid="{20F2B0F4-1604-47B3-9BC6-D8D2AD7E0A19}"/>
    <cellStyle name="40% - Accent4 2 5" xfId="396" xr:uid="{CCA72493-E2F1-4F32-AA9D-983E88102B1A}"/>
    <cellStyle name="40% - Accent4 2 5 2" xfId="397" xr:uid="{2D65DEA4-2E07-43C3-9993-D8B6A253DF32}"/>
    <cellStyle name="40% - Accent4 2 6" xfId="398" xr:uid="{14FEA210-3BF3-4017-9630-1993DF0C960F}"/>
    <cellStyle name="40% - Accent4 2 6 2" xfId="399" xr:uid="{7EF2EF11-B649-4154-8D22-892BC5F514D7}"/>
    <cellStyle name="40% - Accent4 2 7" xfId="400" xr:uid="{93028B9F-B9E4-47CF-9E32-F4CF6D1F39B2}"/>
    <cellStyle name="40% - Accent4 3" xfId="401" xr:uid="{927745E9-2040-4124-9B13-B4D5E8F77771}"/>
    <cellStyle name="40% - Accent4 3 2" xfId="402" xr:uid="{09C0C62C-ED30-4ADD-8E65-9EDE24D3AA15}"/>
    <cellStyle name="40% - Accent4 3 2 2" xfId="403" xr:uid="{F466AB06-0DF1-415E-8AAD-F259FEB26C6E}"/>
    <cellStyle name="40% - Accent4 3 2 2 2" xfId="404" xr:uid="{B9B24595-796B-4E3F-8455-EFD363B76BCF}"/>
    <cellStyle name="40% - Accent4 3 2 3" xfId="405" xr:uid="{2683FC22-5DD4-4891-803C-D7EA0411E78E}"/>
    <cellStyle name="40% - Accent4 3 3" xfId="406" xr:uid="{47E83481-906A-4966-962D-13751C211C69}"/>
    <cellStyle name="40% - Accent4 3 3 2" xfId="407" xr:uid="{D94440C4-6319-463E-BCA2-4BA1D22B47AF}"/>
    <cellStyle name="40% - Accent4 3 4" xfId="408" xr:uid="{141BC7C2-9B22-4522-889A-961142DEB2EF}"/>
    <cellStyle name="40% - Accent4 4" xfId="409" xr:uid="{3109F878-54EB-47D9-BEB5-4782850C7640}"/>
    <cellStyle name="40% - Accent4 4 2" xfId="410" xr:uid="{B367257A-4713-4CBF-93F9-A710C044D1A6}"/>
    <cellStyle name="40% - Accent4 4 2 2" xfId="411" xr:uid="{A9700E5C-1D50-4B52-BBFA-EE5254F5BC3A}"/>
    <cellStyle name="40% - Accent4 4 3" xfId="412" xr:uid="{5B0DE5E1-AE37-456B-939D-516CF0F67594}"/>
    <cellStyle name="40% - Accent4 5" xfId="413" xr:uid="{625109A0-C419-4467-A833-6FB47098ADEC}"/>
    <cellStyle name="40% - Accent4 5 2" xfId="414" xr:uid="{C1689B68-9ECB-4437-8B3D-E5F38F1D15DF}"/>
    <cellStyle name="40% - Accent4 5 2 2" xfId="415" xr:uid="{BF7F59EB-3120-4B05-A887-9BBA2E39BBE8}"/>
    <cellStyle name="40% - Accent4 5 3" xfId="416" xr:uid="{8E4B61C1-271F-4582-AFD0-9474082E0EA5}"/>
    <cellStyle name="40% - Accent4 6" xfId="417" xr:uid="{0F79F545-B159-42F2-A57B-206896E79B24}"/>
    <cellStyle name="40% - Accent4 6 2" xfId="418" xr:uid="{64747DE7-62CB-4427-B630-0612DFFEE8BA}"/>
    <cellStyle name="40% - Accent4 7" xfId="419" xr:uid="{6AB9616A-DB4A-44CB-8DD4-B1AF6263A96F}"/>
    <cellStyle name="40% - Accent4 7 2" xfId="420" xr:uid="{170081EA-DEDB-4744-99E5-51C0528B71DB}"/>
    <cellStyle name="40% - Accent5 2" xfId="421" xr:uid="{D12F7621-96F5-4B4B-A397-04CB653F001F}"/>
    <cellStyle name="40% - Accent5 2 2" xfId="422" xr:uid="{CB4A0A0C-6F76-4A1B-86B2-AA640A9B3444}"/>
    <cellStyle name="40% - Accent5 2 2 2" xfId="423" xr:uid="{7283C8CB-C534-461D-9947-711EC3F6E1D4}"/>
    <cellStyle name="40% - Accent5 2 2 2 2" xfId="424" xr:uid="{D1AB871D-8FF8-41CD-86BA-6C7596EC18BB}"/>
    <cellStyle name="40% - Accent5 2 2 2 2 2" xfId="425" xr:uid="{440AD035-1305-4651-83CB-3232237F3518}"/>
    <cellStyle name="40% - Accent5 2 2 2 3" xfId="426" xr:uid="{AC24316C-6C1F-42C4-9BDE-8770034D48AD}"/>
    <cellStyle name="40% - Accent5 2 2 3" xfId="427" xr:uid="{15BE5621-DCD2-49CB-90E9-3BB537BDE6ED}"/>
    <cellStyle name="40% - Accent5 2 2 3 2" xfId="428" xr:uid="{EF6B16BB-385D-4778-BFD9-6DA60D277D5C}"/>
    <cellStyle name="40% - Accent5 2 2 4" xfId="429" xr:uid="{D40D5ADD-6BFE-4896-8010-CEFECF2895D9}"/>
    <cellStyle name="40% - Accent5 2 3" xfId="430" xr:uid="{576F068B-E2DC-4CA3-A30D-86AFAA673DA1}"/>
    <cellStyle name="40% - Accent5 2 3 2" xfId="431" xr:uid="{5226C8A5-0A30-463D-9028-DA3DC597142B}"/>
    <cellStyle name="40% - Accent5 2 3 2 2" xfId="432" xr:uid="{AF90E0D3-B4E7-4389-B6DB-EC11C50B2103}"/>
    <cellStyle name="40% - Accent5 2 3 3" xfId="433" xr:uid="{292B2A2E-97CD-43AA-A9F3-81EF7E05724F}"/>
    <cellStyle name="40% - Accent5 2 4" xfId="434" xr:uid="{3706E236-325D-44B5-BDF4-7CA2C1D0A3C9}"/>
    <cellStyle name="40% - Accent5 2 4 2" xfId="435" xr:uid="{150A0DA3-4996-424E-8086-B8419DBA1C4F}"/>
    <cellStyle name="40% - Accent5 2 4 2 2" xfId="436" xr:uid="{9D3ECC60-56BD-412B-B5A8-DB912FC5BBD5}"/>
    <cellStyle name="40% - Accent5 2 4 3" xfId="437" xr:uid="{CC6D7CC7-637F-492A-ADE6-A487A17D6F26}"/>
    <cellStyle name="40% - Accent5 2 5" xfId="438" xr:uid="{D7E54B2D-6EEE-45BB-844A-E2A7A3AE9BD4}"/>
    <cellStyle name="40% - Accent5 2 5 2" xfId="439" xr:uid="{E26ADD1C-AFF4-4B13-8270-A31A2E7C5C87}"/>
    <cellStyle name="40% - Accent5 2 6" xfId="440" xr:uid="{FC89CCA4-90E4-493D-808A-9C6ABE8766DC}"/>
    <cellStyle name="40% - Accent5 2 6 2" xfId="441" xr:uid="{8AE1A73E-3C74-4435-9199-9F1E05F7057A}"/>
    <cellStyle name="40% - Accent5 2 7" xfId="442" xr:uid="{F92FD0DA-B3F8-4D81-9AD2-5C85D5A3789A}"/>
    <cellStyle name="40% - Accent5 3" xfId="443" xr:uid="{A3ABE689-6807-463C-87D2-E5528ECB09A7}"/>
    <cellStyle name="40% - Accent5 3 2" xfId="444" xr:uid="{5BF8A4B6-59C9-4D3E-959A-D699D554E89A}"/>
    <cellStyle name="40% - Accent5 3 2 2" xfId="445" xr:uid="{9F665C80-18C4-4D7D-8776-F2F2F02F98C2}"/>
    <cellStyle name="40% - Accent5 3 2 2 2" xfId="446" xr:uid="{305EC3F4-5A1C-417A-BB6B-4D5B0FDF692D}"/>
    <cellStyle name="40% - Accent5 3 2 3" xfId="447" xr:uid="{25520F9F-AB70-4490-A175-8188EB8CE8C1}"/>
    <cellStyle name="40% - Accent5 3 3" xfId="448" xr:uid="{56FCCE78-4102-414A-89B6-3E55CB219E38}"/>
    <cellStyle name="40% - Accent5 3 3 2" xfId="449" xr:uid="{89026B74-D657-4162-A648-995D498A42F4}"/>
    <cellStyle name="40% - Accent5 3 4" xfId="450" xr:uid="{F33C06BF-D3C5-4263-8375-3602DC647D5B}"/>
    <cellStyle name="40% - Accent5 4" xfId="451" xr:uid="{E120948F-E37A-4F59-B1F8-C7FB81E63E8F}"/>
    <cellStyle name="40% - Accent5 4 2" xfId="452" xr:uid="{1A2AF20E-BDFF-42F7-8865-988702614CCD}"/>
    <cellStyle name="40% - Accent5 4 2 2" xfId="453" xr:uid="{5F014AA0-00AC-41D0-898F-DD28B68B9C0A}"/>
    <cellStyle name="40% - Accent5 4 3" xfId="454" xr:uid="{7E12F578-C145-454E-9528-48E0F52B4722}"/>
    <cellStyle name="40% - Accent5 5" xfId="455" xr:uid="{536F91B1-2103-4ECC-B145-A8C55A023B78}"/>
    <cellStyle name="40% - Accent5 5 2" xfId="456" xr:uid="{59C551DD-8C00-42A0-89E2-608E4FA89783}"/>
    <cellStyle name="40% - Accent5 5 2 2" xfId="457" xr:uid="{60CA87E4-04CD-4815-8D7A-952BCC1A847E}"/>
    <cellStyle name="40% - Accent5 5 3" xfId="458" xr:uid="{155698AE-2F2D-4CCF-A33D-7DAF61BFD07D}"/>
    <cellStyle name="40% - Accent5 6" xfId="459" xr:uid="{B88290F0-6DE2-45B7-A0BD-89A591C4DBDC}"/>
    <cellStyle name="40% - Accent5 6 2" xfId="460" xr:uid="{2D0C5C52-97D9-4DE4-A351-6FA5E47A9E4B}"/>
    <cellStyle name="40% - Accent5 7" xfId="461" xr:uid="{E589AC6A-4858-4BB5-90AB-5E2BCEEB7FCE}"/>
    <cellStyle name="40% - Accent5 7 2" xfId="462" xr:uid="{A8181C09-0DD5-4BE0-8F97-E2598B9CE11D}"/>
    <cellStyle name="40% - Accent6 2" xfId="463" xr:uid="{BDDB586B-D0F4-4F39-9BB1-54AEB3490F7B}"/>
    <cellStyle name="40% - Accent6 2 2" xfId="464" xr:uid="{D244546F-3DE8-4129-B275-77D2B71F5026}"/>
    <cellStyle name="40% - Accent6 2 2 2" xfId="465" xr:uid="{60AD005A-7233-4CD5-BDD4-781C12940D19}"/>
    <cellStyle name="40% - Accent6 2 2 2 2" xfId="466" xr:uid="{3E6557F4-0C3F-4CC1-9ADE-CDD8E85BF872}"/>
    <cellStyle name="40% - Accent6 2 2 2 2 2" xfId="467" xr:uid="{3FF39C32-F3A1-4D71-A8E1-737F2F4D1C68}"/>
    <cellStyle name="40% - Accent6 2 2 2 3" xfId="468" xr:uid="{42B2959D-2CBF-4341-B206-568FDC471673}"/>
    <cellStyle name="40% - Accent6 2 2 3" xfId="469" xr:uid="{E42D6270-4B32-48C9-9466-C312BE2C06AE}"/>
    <cellStyle name="40% - Accent6 2 2 3 2" xfId="470" xr:uid="{78CB20BC-069E-43F7-BEAE-42D90F13AD40}"/>
    <cellStyle name="40% - Accent6 2 2 4" xfId="471" xr:uid="{744165B7-93CC-41FA-8DF2-D60537C3529C}"/>
    <cellStyle name="40% - Accent6 2 3" xfId="472" xr:uid="{48D199F8-76B8-4E91-8A1F-20010D400104}"/>
    <cellStyle name="40% - Accent6 2 3 2" xfId="473" xr:uid="{B1EAB5D2-889C-4FFA-9171-5BE8D68E6F92}"/>
    <cellStyle name="40% - Accent6 2 3 2 2" xfId="474" xr:uid="{D5129242-50F8-4FCB-9858-088E7BEC95B4}"/>
    <cellStyle name="40% - Accent6 2 3 3" xfId="475" xr:uid="{A7D655FF-C881-4AC4-960C-C4AC6A1C50F0}"/>
    <cellStyle name="40% - Accent6 2 4" xfId="476" xr:uid="{A931F950-F3D8-4DF5-8039-675C08970039}"/>
    <cellStyle name="40% - Accent6 2 4 2" xfId="477" xr:uid="{3540FB2D-A8B4-424F-978D-6C192A51F832}"/>
    <cellStyle name="40% - Accent6 2 4 2 2" xfId="478" xr:uid="{2F897781-46A9-41E5-9F6E-1BDD9EF79585}"/>
    <cellStyle name="40% - Accent6 2 4 3" xfId="479" xr:uid="{E168F463-3097-44CB-8F94-6608E5663773}"/>
    <cellStyle name="40% - Accent6 2 5" xfId="480" xr:uid="{3915BDA4-F3B5-460A-831F-6D98A7E94543}"/>
    <cellStyle name="40% - Accent6 2 5 2" xfId="481" xr:uid="{FD2EAC76-C3C7-47C3-A047-6D9C0632D397}"/>
    <cellStyle name="40% - Accent6 2 6" xfId="482" xr:uid="{85A04089-C0DC-4F89-929D-BFD5527C6DEC}"/>
    <cellStyle name="40% - Accent6 2 6 2" xfId="483" xr:uid="{8E197106-BC11-4844-99E7-A6C6AF8653AE}"/>
    <cellStyle name="40% - Accent6 2 7" xfId="484" xr:uid="{4C071D00-8E6E-4A1A-AD7B-5A0C79027D12}"/>
    <cellStyle name="40% - Accent6 3" xfId="485" xr:uid="{F4E2CDA3-A633-48FC-98C3-8C46980C5CEA}"/>
    <cellStyle name="40% - Accent6 3 2" xfId="486" xr:uid="{9FA6C374-63CA-40D4-8EA9-ED19F8F73F52}"/>
    <cellStyle name="40% - Accent6 3 2 2" xfId="487" xr:uid="{9A089441-656A-442E-A53A-C79A0A0B548E}"/>
    <cellStyle name="40% - Accent6 3 2 2 2" xfId="488" xr:uid="{8320530C-B313-40E3-BDFA-6C39248CA0A2}"/>
    <cellStyle name="40% - Accent6 3 2 3" xfId="489" xr:uid="{F8FF69A4-9AD3-4E9F-B365-CA742F37F1C3}"/>
    <cellStyle name="40% - Accent6 3 3" xfId="490" xr:uid="{BD5EEFA9-417B-4383-8B7D-39FF211C8634}"/>
    <cellStyle name="40% - Accent6 3 3 2" xfId="491" xr:uid="{AAA6DC21-1676-434C-9B53-62D9C509B8AA}"/>
    <cellStyle name="40% - Accent6 3 4" xfId="492" xr:uid="{A36A28A4-02C1-4017-A0AA-767571F6ADF0}"/>
    <cellStyle name="40% - Accent6 4" xfId="493" xr:uid="{D5CC99B7-BB06-4CFF-9EA8-F3B4299C6B43}"/>
    <cellStyle name="40% - Accent6 4 2" xfId="494" xr:uid="{1C16A4A4-172E-45C7-9120-37010491729D}"/>
    <cellStyle name="40% - Accent6 4 2 2" xfId="495" xr:uid="{1687F355-AD87-4553-B2AC-739A9EDE34E0}"/>
    <cellStyle name="40% - Accent6 4 3" xfId="496" xr:uid="{2F085BD0-F79D-46D2-B909-DA1E0EC01691}"/>
    <cellStyle name="40% - Accent6 5" xfId="497" xr:uid="{F38CF394-DED2-4D95-AF15-AE9671DD57BA}"/>
    <cellStyle name="40% - Accent6 5 2" xfId="498" xr:uid="{9DC3AD22-4EA6-4CF0-825E-5DD195B593C9}"/>
    <cellStyle name="40% - Accent6 5 2 2" xfId="499" xr:uid="{7527F670-3017-497A-98AB-DAD1E8D0E160}"/>
    <cellStyle name="40% - Accent6 5 3" xfId="500" xr:uid="{AE46395A-37F8-4AFD-8FC6-09AC0F6222C9}"/>
    <cellStyle name="40% - Accent6 6" xfId="501" xr:uid="{C90CCF8B-5FD9-4F20-B633-8587608F8A5E}"/>
    <cellStyle name="40% - Accent6 6 2" xfId="502" xr:uid="{DDA721E9-4EC1-470D-89DB-E06F08E110D4}"/>
    <cellStyle name="40% - Accent6 7" xfId="503" xr:uid="{B133C1CB-491F-49B9-BBF3-19A641EAD6FD}"/>
    <cellStyle name="40% - Accent6 7 2" xfId="504" xr:uid="{EA8D3A5B-9961-46E7-A983-ED09A429FB48}"/>
    <cellStyle name="60% - Accent1 2" xfId="505" xr:uid="{D3D25FFC-0ABF-4EE1-8E89-56C33D30282D}"/>
    <cellStyle name="60% - Accent1 2 2" xfId="506" xr:uid="{3902B747-37A1-4078-B7FB-F8165F9AFC71}"/>
    <cellStyle name="60% - Accent1 2 2 2" xfId="507" xr:uid="{2891FF44-96F4-4F44-A864-39F19619DB5F}"/>
    <cellStyle name="60% - Accent1 2 3" xfId="508" xr:uid="{0465A5DF-7375-4D0B-B614-36A191C63898}"/>
    <cellStyle name="60% - Accent1 3" xfId="509" xr:uid="{13272442-8E20-479A-B6A1-272B74D122AD}"/>
    <cellStyle name="60% - Accent1 4" xfId="510" xr:uid="{90D483CB-AF4C-4AA2-9945-7D84D936DACC}"/>
    <cellStyle name="60% - Accent1 4 2" xfId="511" xr:uid="{F7DB2A35-F439-4224-A0AA-C1DF58F4E744}"/>
    <cellStyle name="60% - Accent2 2" xfId="512" xr:uid="{A7410DC7-F7F9-47E5-82C4-EBFBF2539F38}"/>
    <cellStyle name="60% - Accent2 2 2" xfId="513" xr:uid="{A4C747B0-D88C-4AE2-A6A5-73311EB24B3C}"/>
    <cellStyle name="60% - Accent2 2 2 2" xfId="514" xr:uid="{DB90ED0C-BC73-4A95-A863-AF88BE109833}"/>
    <cellStyle name="60% - Accent2 2 3" xfId="515" xr:uid="{78DD4310-28F5-4ED9-A37E-5AD624F51618}"/>
    <cellStyle name="60% - Accent2 3" xfId="516" xr:uid="{7AEFAA1E-B0F5-4308-A2D4-8AE474FEDD4D}"/>
    <cellStyle name="60% - Accent2 4" xfId="517" xr:uid="{75A2B15F-B935-41CC-9060-C8FFC77C39AC}"/>
    <cellStyle name="60% - Accent2 4 2" xfId="518" xr:uid="{D14CBCBC-76C5-4ACC-A1AC-1187209CB586}"/>
    <cellStyle name="60% - Accent3 2" xfId="519" xr:uid="{01E61A45-8481-407F-BA6C-0DF973CEDA55}"/>
    <cellStyle name="60% - Accent3 2 2" xfId="520" xr:uid="{281E2905-8FF8-42A7-A3EC-3635AFA347E2}"/>
    <cellStyle name="60% - Accent3 2 2 2" xfId="521" xr:uid="{ADB3666B-F96C-4D27-A944-FD6DB0631445}"/>
    <cellStyle name="60% - Accent3 2 3" xfId="522" xr:uid="{49714B12-BE6A-4F03-A4A7-BA6E54774F60}"/>
    <cellStyle name="60% - Accent3 3" xfId="523" xr:uid="{E4C103D5-7C43-4C77-A5F5-4DA3667899E0}"/>
    <cellStyle name="60% - Accent3 4" xfId="524" xr:uid="{D6A19130-9ECB-434A-BFEF-ACD80334AD0C}"/>
    <cellStyle name="60% - Accent3 4 2" xfId="525" xr:uid="{962C931F-8B69-4A96-8F44-09E11F8A0132}"/>
    <cellStyle name="60% - Accent4 2" xfId="526" xr:uid="{19AC77D3-719D-49D4-A943-AD4AA9EF31F9}"/>
    <cellStyle name="60% - Accent4 2 2" xfId="527" xr:uid="{17991CC7-7D67-4014-9BB1-4F6DBE22E9AD}"/>
    <cellStyle name="60% - Accent4 2 2 2" xfId="528" xr:uid="{AAFFC085-01AA-4CDD-A5B5-E0BCE571F760}"/>
    <cellStyle name="60% - Accent4 2 3" xfId="529" xr:uid="{64FEE3F4-6332-4014-ABD0-2EA707DEF35A}"/>
    <cellStyle name="60% - Accent4 3" xfId="530" xr:uid="{0765500A-69BD-4FC9-8767-6593BFA11E8F}"/>
    <cellStyle name="60% - Accent4 4" xfId="531" xr:uid="{2885899B-FB2A-4755-AB53-2A9CACB88B14}"/>
    <cellStyle name="60% - Accent4 4 2" xfId="532" xr:uid="{87C0CB51-0242-4D87-ADDB-569E0F712090}"/>
    <cellStyle name="60% - Accent5 2" xfId="533" xr:uid="{66F5431B-13E0-41DC-804D-DEE557FF59A5}"/>
    <cellStyle name="60% - Accent5 2 2" xfId="534" xr:uid="{1232A7EF-B68C-4088-9AD9-6DBCF585676C}"/>
    <cellStyle name="60% - Accent5 2 2 2" xfId="535" xr:uid="{B0CCB7C8-EB20-4B57-A7C8-5B1809B7EEAA}"/>
    <cellStyle name="60% - Accent5 2 3" xfId="536" xr:uid="{ABCF7A70-8AD9-4CEE-9DC1-35340C374930}"/>
    <cellStyle name="60% - Accent5 3" xfId="537" xr:uid="{7DBFA383-F152-4373-BB99-65247FF53B1D}"/>
    <cellStyle name="60% - Accent5 4" xfId="538" xr:uid="{77DFCB9B-BB52-4BA1-89CB-1C43AB2D5040}"/>
    <cellStyle name="60% - Accent5 4 2" xfId="539" xr:uid="{2EA3186F-934C-4A29-9259-8F32605C6E13}"/>
    <cellStyle name="60% - Accent6 2" xfId="540" xr:uid="{E531608C-824A-4902-872A-A00FF9F01696}"/>
    <cellStyle name="60% - Accent6 2 2" xfId="541" xr:uid="{152B72C8-8332-4F7B-9F49-BE90E0110EA9}"/>
    <cellStyle name="60% - Accent6 2 2 2" xfId="542" xr:uid="{00551EE9-85F6-4B77-8B7D-503E46938100}"/>
    <cellStyle name="60% - Accent6 2 3" xfId="543" xr:uid="{49C268AA-B8AC-4D42-94E1-EDEDBDBD3940}"/>
    <cellStyle name="60% - Accent6 3" xfId="544" xr:uid="{F23DAF90-1C35-41C1-ADE0-D981FF474D29}"/>
    <cellStyle name="60% - Accent6 4" xfId="545" xr:uid="{5028A68E-9C9D-448A-9148-A189FE4F09B1}"/>
    <cellStyle name="60% - Accent6 4 2" xfId="546" xr:uid="{A9325329-C80C-4BBC-9F50-67CE89AE3AAD}"/>
    <cellStyle name="Comma" xfId="547" builtinId="3"/>
    <cellStyle name="Comma [0] 2" xfId="548" xr:uid="{32FA1C11-9067-44F1-9633-99F12BACD6C5}"/>
    <cellStyle name="Comma [0] 2 2" xfId="991" xr:uid="{73F603E7-A78F-4476-ABF6-3B851880D324}"/>
    <cellStyle name="Comma [0] 3" xfId="549" xr:uid="{6011A93F-E0CF-4824-B0C5-A7A128BE1E7D}"/>
    <cellStyle name="Comma [0] 3 2" xfId="985" xr:uid="{7DEC4E62-B9C8-4246-B9E0-07A4DF9A091F}"/>
    <cellStyle name="Comma 10" xfId="550" xr:uid="{C07BDC7F-C61F-4D9C-92E9-4A8BB73A6073}"/>
    <cellStyle name="Comma 10 2" xfId="551" xr:uid="{2BDCDC0D-1483-448C-AAB1-FC0FDCBACD6B}"/>
    <cellStyle name="Comma 10 3" xfId="552" xr:uid="{387331F8-3DAB-4D2C-9958-81E64462BC2C}"/>
    <cellStyle name="Comma 11" xfId="553" xr:uid="{BD2A3ED0-FD77-4BDE-B708-5A26A08E2A94}"/>
    <cellStyle name="Comma 12" xfId="554" xr:uid="{8B5398EA-F353-4A35-AD47-C6424B9C02C6}"/>
    <cellStyle name="Comma 13" xfId="555" xr:uid="{D22BA3F0-AB67-4B57-876B-C6F851B0D6CD}"/>
    <cellStyle name="Comma 14" xfId="556" xr:uid="{FAAF3FEA-8EA9-42A4-9643-4C2D43D8EAB1}"/>
    <cellStyle name="Comma 15" xfId="557" xr:uid="{790A96FB-7A90-4BDB-B2D2-2927174ED7E0}"/>
    <cellStyle name="Comma 16" xfId="977" xr:uid="{D15BD3B4-50C9-493D-8FE7-8573CDA74B32}"/>
    <cellStyle name="Comma 17" xfId="995" xr:uid="{2A5489ED-A2D6-4D6A-829E-85D02AD947EC}"/>
    <cellStyle name="Comma 18" xfId="996" xr:uid="{401A1FF1-85C8-47E7-BA9F-F5EC9F55C565}"/>
    <cellStyle name="Comma 19" xfId="997" xr:uid="{EB9A03CE-BB15-443F-9398-05894AC341F4}"/>
    <cellStyle name="Comma 2" xfId="558" xr:uid="{12FE6A8C-F106-4159-8F19-8634A10A3344}"/>
    <cellStyle name="Comma 2 2" xfId="559" xr:uid="{9D110EF8-CE48-4BD8-9F46-AB6B9A3CEFBB}"/>
    <cellStyle name="Comma 2 2 2" xfId="560" xr:uid="{A9BC6F97-8607-4F96-A578-2D93BDA87D86}"/>
    <cellStyle name="Comma 2 2 2 2" xfId="561" xr:uid="{A13DBD8D-39D1-43C8-9265-AEBEDC7491FA}"/>
    <cellStyle name="Comma 2 2 2 2 2" xfId="562" xr:uid="{E63EC9D2-E53B-44FB-98DD-88BD64C7F6C2}"/>
    <cellStyle name="Comma 2 2 2 3" xfId="563" xr:uid="{00DCB2DA-16FB-4D95-A47C-721E714337B3}"/>
    <cellStyle name="Comma 2 2 2 3 2" xfId="564" xr:uid="{5F98B3C2-4D94-4AB1-BC05-659A639BE5BE}"/>
    <cellStyle name="Comma 2 2 2 4" xfId="565" xr:uid="{49C8415D-CDA4-4B77-9ED0-3D1A1113B7CE}"/>
    <cellStyle name="Comma 2 2 2 5" xfId="566" xr:uid="{015C5C5D-6BF7-4701-B56A-39AA5D64A98F}"/>
    <cellStyle name="Comma 2 2 3" xfId="993" xr:uid="{C027BF60-482A-45BB-B669-262CBE45925D}"/>
    <cellStyle name="Comma 2 3" xfId="567" xr:uid="{D5836296-92E4-42F5-B9D8-231DF1A13DD2}"/>
    <cellStyle name="Comma 2 3 2" xfId="568" xr:uid="{C9FF770C-C038-4162-8A37-893DF1027F6C}"/>
    <cellStyle name="Comma 2 3 2 2" xfId="569" xr:uid="{868AD0AE-0518-4545-83EF-1BF90B6DA905}"/>
    <cellStyle name="Comma 2 3 2 3" xfId="570" xr:uid="{7CCD1EA1-CEC7-4642-AACF-F8BD79A0E71E}"/>
    <cellStyle name="Comma 2 3 2 3 2" xfId="571" xr:uid="{E32751B4-20A7-41CE-937C-778E3B89C84F}"/>
    <cellStyle name="Comma 2 4" xfId="572" xr:uid="{32682376-CD17-42A5-AABC-5A8ED89D412D}"/>
    <cellStyle name="Comma 2 4 2" xfId="573" xr:uid="{C905CED8-5DB1-47F9-B4CF-A746F8D65BDA}"/>
    <cellStyle name="Comma 2 4 2 2" xfId="574" xr:uid="{CE022F2C-A5CD-438E-9F33-6C9AFC0CF95A}"/>
    <cellStyle name="Comma 2 4 3" xfId="575" xr:uid="{D98F50E7-2F34-4F17-B1EA-B721F8EA0B72}"/>
    <cellStyle name="Comma 2 4 3 2" xfId="576" xr:uid="{3796252C-1054-4AE4-8E58-9290DAF8842A}"/>
    <cellStyle name="Comma 2 4 4" xfId="577" xr:uid="{1CCF9010-917F-4467-AF40-31EC859BC004}"/>
    <cellStyle name="Comma 2 4 4 2" xfId="578" xr:uid="{1D6999D9-284E-48A1-8C07-46950C9EB86D}"/>
    <cellStyle name="Comma 2 4 5" xfId="579" xr:uid="{6C5F79FF-6622-4F1B-A976-B322D88252D9}"/>
    <cellStyle name="Comma 2 4 6" xfId="580" xr:uid="{878C6536-34C9-4999-9166-7341F3FAECA4}"/>
    <cellStyle name="Comma 2 5" xfId="581" xr:uid="{CA6F51B9-C39B-4ECF-913E-3135D9255650}"/>
    <cellStyle name="Comma 2 6" xfId="978" xr:uid="{51149689-9820-4D8D-B1FB-64655CAB3DA1}"/>
    <cellStyle name="Comma 20" xfId="998" xr:uid="{96452046-F4E7-43E7-9D10-4EF61767BB95}"/>
    <cellStyle name="Comma 21" xfId="999" xr:uid="{352DF135-D1E7-44D0-A735-27947ED02CDA}"/>
    <cellStyle name="Comma 22" xfId="1000" xr:uid="{CD247F39-33B3-45B8-BB6E-50DE4DC076B8}"/>
    <cellStyle name="Comma 23" xfId="1001" xr:uid="{68778FD4-3AE4-4F7D-BADC-AEE49177C68A}"/>
    <cellStyle name="Comma 24" xfId="1002" xr:uid="{9A4CFA9A-22A1-403A-BCB9-8CD6FCDB6BF5}"/>
    <cellStyle name="Comma 25" xfId="1003" xr:uid="{C59BC790-8F1B-4B44-86FD-7DA2E5297C00}"/>
    <cellStyle name="Comma 26" xfId="1004" xr:uid="{BB46B027-5515-4908-97DA-0DED93F9E590}"/>
    <cellStyle name="Comma 27" xfId="1005" xr:uid="{6C3E8FB3-6ABA-4275-B70F-726583712458}"/>
    <cellStyle name="Comma 28" xfId="1006" xr:uid="{E896DC11-4A30-4C9F-955A-E20136EC3BF6}"/>
    <cellStyle name="Comma 29" xfId="1007" xr:uid="{0408678C-B475-447C-AAF2-E7847D6428F8}"/>
    <cellStyle name="Comma 3" xfId="582" xr:uid="{5C729F4B-5BA6-4B09-9B8A-C15C4775637D}"/>
    <cellStyle name="Comma 3 2" xfId="583" xr:uid="{13B6BCED-E43C-40A2-849C-C720156220C2}"/>
    <cellStyle name="Comma 3 2 2" xfId="584" xr:uid="{1F603A25-CC4F-4BF5-8612-B8B0FE5636F5}"/>
    <cellStyle name="Comma 3 2 3" xfId="585" xr:uid="{CB3A5476-1FD0-42CB-939E-5D4F78EBBD93}"/>
    <cellStyle name="Comma 3 3" xfId="586" xr:uid="{0CE4A1E9-F3F3-438E-A772-B196508CF7AF}"/>
    <cellStyle name="Comma 3 4" xfId="587" xr:uid="{17A4AC75-242A-49AE-937B-5870927A98FA}"/>
    <cellStyle name="Comma 3 5" xfId="588" xr:uid="{0E0092A1-4A68-4310-9CC0-DADFFA4AB7BB}"/>
    <cellStyle name="Comma 3 6" xfId="990" xr:uid="{9C1B3765-4320-41FE-9878-74193BD90D74}"/>
    <cellStyle name="Comma 30" xfId="1008" xr:uid="{B02FBF1E-8C47-4BE0-974A-E5BBBF9EA6A5}"/>
    <cellStyle name="Comma 31" xfId="1009" xr:uid="{DC5CF886-7C56-4F1B-A89E-ADEF460C6080}"/>
    <cellStyle name="Comma 32" xfId="1010" xr:uid="{741CC48B-3949-46D3-9C5A-3169C78ECF7D}"/>
    <cellStyle name="Comma 33" xfId="1011" xr:uid="{C5524812-E757-477A-9349-CFD12DD1F918}"/>
    <cellStyle name="Comma 34" xfId="1012" xr:uid="{837F613C-2B05-4500-862A-366DDCF400DD}"/>
    <cellStyle name="Comma 35" xfId="1013" xr:uid="{AAD10B8D-AEE4-4012-943A-C953F3D4D441}"/>
    <cellStyle name="Comma 36" xfId="1014" xr:uid="{D535E0F7-4E6D-43E9-9B2D-ABAB0733D302}"/>
    <cellStyle name="Comma 37" xfId="1015" xr:uid="{9405BF10-2BDF-42F3-A9CF-2E6189D8B90A}"/>
    <cellStyle name="Comma 38" xfId="1016" xr:uid="{FA763151-ABBF-4FDA-A61B-A1A0FFBE01B8}"/>
    <cellStyle name="Comma 39" xfId="1017" xr:uid="{8F4E116B-0592-4E67-8FD0-A71322C6C21B}"/>
    <cellStyle name="Comma 4" xfId="589" xr:uid="{18A1E632-FD6F-4F79-A11E-DAD1F94FBEDB}"/>
    <cellStyle name="Comma 4 2" xfId="590" xr:uid="{5FCEBAEA-9615-4A2A-B9BE-01349AA75637}"/>
    <cellStyle name="Comma 4 2 2" xfId="591" xr:uid="{325B664E-75B0-4F9F-A1FB-B25508F2F9CF}"/>
    <cellStyle name="Comma 4 2 3" xfId="592" xr:uid="{47346DDC-E069-4357-9486-45F84387D6EB}"/>
    <cellStyle name="Comma 4 3" xfId="984" xr:uid="{1330DF95-3BAE-46E6-B0DE-FEDEE5A081C4}"/>
    <cellStyle name="Comma 40" xfId="1018" xr:uid="{EDEA2F2D-093F-4620-A179-EB2D622AA0AE}"/>
    <cellStyle name="Comma 41" xfId="1019" xr:uid="{2957420C-9BC5-4918-9881-8A99C82832ED}"/>
    <cellStyle name="Comma 42" xfId="1020" xr:uid="{F57E4712-465E-4776-9BA8-43412A4BE913}"/>
    <cellStyle name="Comma 43" xfId="1021" xr:uid="{36E380D4-4E77-48A2-BBCF-D3575A9885C1}"/>
    <cellStyle name="Comma 44" xfId="1022" xr:uid="{3A5CF0D8-A556-428B-8FB5-AE3A52F45AFC}"/>
    <cellStyle name="Comma 45" xfId="1023" xr:uid="{C70F4B23-2B72-464D-BF71-B147F9BC43A2}"/>
    <cellStyle name="Comma 46" xfId="1024" xr:uid="{84C1175E-EA98-4BB3-9AD0-7DD591E8C3A9}"/>
    <cellStyle name="Comma 47" xfId="1025" xr:uid="{AE5EF1F0-E374-443E-AD3F-7626ECF0752E}"/>
    <cellStyle name="Comma 48" xfId="1026" xr:uid="{E48A2D51-A472-47F5-8C74-F6469EE5CDC6}"/>
    <cellStyle name="Comma 49" xfId="1027" xr:uid="{E3962477-101B-40B6-9B1D-CCCD7630FFFA}"/>
    <cellStyle name="Comma 5" xfId="593" xr:uid="{4D687039-EBD0-4792-8413-2CFEC5DA1601}"/>
    <cellStyle name="Comma 5 2" xfId="594" xr:uid="{03CEFF58-B64A-4D23-A7C7-C2014CED407F}"/>
    <cellStyle name="Comma 5 3" xfId="595" xr:uid="{5651BC04-5C34-4209-8DCE-28B493B6C2AA}"/>
    <cellStyle name="Comma 5 4" xfId="596" xr:uid="{95A3EF46-19D0-454D-84A5-3DB5030A7FD2}"/>
    <cellStyle name="Comma 5 4 2" xfId="597" xr:uid="{1A3D639A-19D4-4379-856B-3927A12F6363}"/>
    <cellStyle name="Comma 5 5" xfId="981" xr:uid="{9B5CB6EC-63C5-4B4F-8798-508ECFBB6187}"/>
    <cellStyle name="Comma 50" xfId="1028" xr:uid="{693F9719-3F29-4D7E-A0FB-4A278F859FC3}"/>
    <cellStyle name="Comma 51" xfId="1029" xr:uid="{BB7C0DE6-296D-4FE1-8696-FD50434F1A35}"/>
    <cellStyle name="Comma 52" xfId="1030" xr:uid="{6501C136-B23B-49DB-BB4B-BDE90ADC5ED5}"/>
    <cellStyle name="Comma 53" xfId="1031" xr:uid="{0ECD7BD8-2D6F-41FE-901A-429768F1ED7E}"/>
    <cellStyle name="Comma 54" xfId="1032" xr:uid="{EC185B2D-866D-471A-A64A-08925EA53720}"/>
    <cellStyle name="Comma 55" xfId="1033" xr:uid="{25DCDB1A-607E-4A66-9105-315A30763F0C}"/>
    <cellStyle name="Comma 56" xfId="1034" xr:uid="{65D2168F-6AE4-4556-85FC-57477E3A41E9}"/>
    <cellStyle name="Comma 57" xfId="1035" xr:uid="{76F4EF83-D5B2-48F9-BBF8-A063AF58A882}"/>
    <cellStyle name="Comma 58" xfId="1036" xr:uid="{797837B0-450E-4219-ABDC-5E98AD467F1C}"/>
    <cellStyle name="Comma 59" xfId="1037" xr:uid="{25DF62C0-E6CF-4C8E-BE5C-FD75D22098EC}"/>
    <cellStyle name="Comma 6" xfId="598" xr:uid="{9ADE81FC-091B-4489-9B00-A56649110160}"/>
    <cellStyle name="Comma 6 2" xfId="599" xr:uid="{B03FB11A-9AB3-4883-8066-2BFC9F0350E7}"/>
    <cellStyle name="Comma 6 3" xfId="600" xr:uid="{8AF5D27F-80BC-41D5-AE70-1B13B42AC955}"/>
    <cellStyle name="Comma 6 3 2" xfId="601" xr:uid="{5A1C058C-8DC9-4571-A95C-1AF4C5E881E7}"/>
    <cellStyle name="Comma 6 4" xfId="994" xr:uid="{ED0A2FBA-887B-43B3-A2C7-69BDDE82750B}"/>
    <cellStyle name="Comma 7" xfId="602" xr:uid="{045725F2-9094-413C-A119-0B61A6EDFFB1}"/>
    <cellStyle name="Comma 7 2" xfId="603" xr:uid="{EE841C91-36ED-419F-93B1-01A50D94528D}"/>
    <cellStyle name="Comma 7 2 2" xfId="604" xr:uid="{E62D6F23-72C5-4334-99CC-E713BB8435B3}"/>
    <cellStyle name="Comma 7 3" xfId="605" xr:uid="{B06BAE1B-D059-4E4B-96AB-344A63DF24C8}"/>
    <cellStyle name="Comma 7 4" xfId="606" xr:uid="{E43A030B-9DE4-4F08-BF90-4A953744DAFD}"/>
    <cellStyle name="Comma 8" xfId="607" xr:uid="{FFFECCFB-2D04-4134-9E2F-CE1CB07277AD}"/>
    <cellStyle name="Comma 8 2" xfId="608" xr:uid="{DAB6D1E1-9D15-4C60-B8C2-E8951D968184}"/>
    <cellStyle name="Comma 8 3" xfId="609" xr:uid="{DCC8338D-7A06-402C-8B80-1A0A0158F99E}"/>
    <cellStyle name="Comma 8 3 2" xfId="610" xr:uid="{3C175A75-A47D-4EF0-9B9D-294CFA2854D5}"/>
    <cellStyle name="Comma 8 3 2 2" xfId="611" xr:uid="{4AC616F3-2999-4CD0-A692-19C7B7662688}"/>
    <cellStyle name="Comma 9" xfId="612" xr:uid="{B11EE26D-631D-492A-917E-22F1BDACBBB9}"/>
    <cellStyle name="Comma 9 2" xfId="613" xr:uid="{A98FCD49-F679-4ABF-9D1D-426B69F03405}"/>
    <cellStyle name="Comma 9 3" xfId="614" xr:uid="{E9ADA992-6A6F-4731-8312-36F678236A6B}"/>
    <cellStyle name="Currency [0] 2" xfId="615" xr:uid="{93A60FB3-5377-4630-9FE6-C2A75ACC1550}"/>
    <cellStyle name="Currency [0] 2 2" xfId="989" xr:uid="{3707E052-0BD9-4887-B105-311089E84E3D}"/>
    <cellStyle name="Currency [0] 3" xfId="616" xr:uid="{5989D65A-D4F8-43D5-AADC-F598729F73D9}"/>
    <cellStyle name="Currency [0] 3 2" xfId="983" xr:uid="{DF4CD224-AABC-4581-B309-37A829621FEB}"/>
    <cellStyle name="Currency 2" xfId="617" xr:uid="{D3618849-B830-4F57-B6EE-B0945DF32517}"/>
    <cellStyle name="Currency 2 2" xfId="618" xr:uid="{9BBCE015-AFDE-485C-9B4B-7255A19977D0}"/>
    <cellStyle name="Currency 2 2 2" xfId="619" xr:uid="{0E21F67B-9EFD-4516-99FF-B8211CE0F16C}"/>
    <cellStyle name="Currency 2 2 2 2" xfId="620" xr:uid="{411D13FF-FEF9-4ED5-A238-177DE6AB58A0}"/>
    <cellStyle name="Currency 2 3" xfId="621" xr:uid="{976B9A1B-17E3-4754-B13E-F5D3C585CFAE}"/>
    <cellStyle name="Currency 2 3 2" xfId="622" xr:uid="{6E06CFD6-2470-424F-8CE0-771AE22E1419}"/>
    <cellStyle name="Currency 2 4" xfId="623" xr:uid="{D3F320E5-DBA9-44AD-A944-C3B3A60EDD29}"/>
    <cellStyle name="Currency 2 5" xfId="624" xr:uid="{F2C74B1E-7E29-4687-8D89-F494831056D1}"/>
    <cellStyle name="Currency 2 6" xfId="988" xr:uid="{CCCC8445-0E5B-4B1B-9241-A76BADECCFD8}"/>
    <cellStyle name="Currency 3" xfId="625" xr:uid="{EC9EE869-9115-4813-8A2C-4126BDB8AE5B}"/>
    <cellStyle name="Currency 3 2" xfId="982" xr:uid="{F5171CD7-EC35-4BE0-B1FD-F51F23D036E6}"/>
    <cellStyle name="Currency 4" xfId="626" xr:uid="{F7362295-5CCD-403C-9F28-9081E8B2B3B8}"/>
    <cellStyle name="Currency 5" xfId="627" xr:uid="{B7A4F1DA-139A-41A6-9610-F152D4EF33C1}"/>
    <cellStyle name="Currency 6" xfId="628" xr:uid="{ED44A28B-5F57-456F-84E6-6D7F0B86C39A}"/>
    <cellStyle name="Currency 7" xfId="629" xr:uid="{F129607A-4C3B-455F-858E-AC0A369C8744}"/>
    <cellStyle name="Currency 8" xfId="630" xr:uid="{BF1285C0-96B1-4B61-A1E7-CE7F4FAC5815}"/>
    <cellStyle name="Hyperlink" xfId="631" builtinId="8"/>
    <cellStyle name="Hyperlink 2" xfId="632" xr:uid="{72C248C7-D0F7-4568-897B-9508CE00105E}"/>
    <cellStyle name="Hyperlink 2 2" xfId="992" xr:uid="{E84CDCD7-1265-45B0-B9BF-9744C9527742}"/>
    <cellStyle name="Hyperlink 3" xfId="633" xr:uid="{325A48BC-2671-48BA-B978-3356B3928895}"/>
    <cellStyle name="Hyperlink 4" xfId="634" xr:uid="{4E246F5C-2532-4DE9-AEDB-229C548EC72F}"/>
    <cellStyle name="Hyperlink 5" xfId="986" xr:uid="{C2F6E845-7FB0-4CB5-97A8-B70DC192C6EB}"/>
    <cellStyle name="Neutral 2" xfId="635" xr:uid="{79177FC8-16C0-40A6-8AA7-25337658310C}"/>
    <cellStyle name="Neutral 3" xfId="636" xr:uid="{A23A70BF-F25F-4546-9343-5EF89EE01D3C}"/>
    <cellStyle name="Neutral 4" xfId="637" xr:uid="{C3B92DAA-E070-4907-897C-8C12144FBDA6}"/>
    <cellStyle name="Normal" xfId="0" builtinId="0"/>
    <cellStyle name="Normal 10" xfId="638" xr:uid="{7564AD33-7F52-4DC6-9B64-749C5A3049E4}"/>
    <cellStyle name="Normal 10 2" xfId="639" xr:uid="{4FBC3D8D-AAFB-4494-BC66-CC4D4A2370FA}"/>
    <cellStyle name="Normal 10 2 2" xfId="640" xr:uid="{7DC3BF57-14EA-416B-B2D8-49D8B10ED635}"/>
    <cellStyle name="Normal 10 2 2 2" xfId="641" xr:uid="{268BE867-D6CA-455E-A318-CF5856EC170A}"/>
    <cellStyle name="Normal 10 2 2 2 2" xfId="642" xr:uid="{3CE8652A-BB05-4E78-A302-FC9A4A9542EC}"/>
    <cellStyle name="Normal 10 2 2 3" xfId="643" xr:uid="{A484FED7-637B-4A0F-9A5B-26DDDF44F7BF}"/>
    <cellStyle name="Normal 10 2 3" xfId="644" xr:uid="{ACBF9B93-4116-429A-97F7-B795CACE7D99}"/>
    <cellStyle name="Normal 10 2 3 2" xfId="645" xr:uid="{C20DD564-555A-48FF-9AAE-EEDE546498B6}"/>
    <cellStyle name="Normal 10 2 4" xfId="646" xr:uid="{DC3DD205-F7BB-4FE2-9685-8F1C1B1F4F57}"/>
    <cellStyle name="Normal 10 3" xfId="647" xr:uid="{1B46FA9F-50E5-4A8F-BF2B-1B74CCFC9875}"/>
    <cellStyle name="Normal 10 3 2" xfId="648" xr:uid="{0AE493DC-9C20-4679-A7DB-657D65A3C003}"/>
    <cellStyle name="Normal 10 3 2 2" xfId="649" xr:uid="{08843A90-1AA3-4F85-AED2-ED084A33CA60}"/>
    <cellStyle name="Normal 10 3 3" xfId="650" xr:uid="{F739C181-A55B-4208-BA30-28843C3C3905}"/>
    <cellStyle name="Normal 10 4" xfId="651" xr:uid="{3CFF927F-03DF-4CEA-BB0A-B4CD7564C3A6}"/>
    <cellStyle name="Normal 10 4 2" xfId="652" xr:uid="{6228B66A-BA48-4CB5-AABA-BEC873EEEB0E}"/>
    <cellStyle name="Normal 10 4 2 2" xfId="653" xr:uid="{3651C299-DC8D-4B34-8407-C331184F7B84}"/>
    <cellStyle name="Normal 10 4 3" xfId="654" xr:uid="{2E0076E5-588F-4600-ADAB-65BF50C4BF6B}"/>
    <cellStyle name="Normal 10 5" xfId="655" xr:uid="{9819C990-34C3-4BED-84E5-59C38EFDA677}"/>
    <cellStyle name="Normal 10 5 2" xfId="656" xr:uid="{27D0A213-C87F-460C-8B8A-79126D5D14FC}"/>
    <cellStyle name="Normal 10 6" xfId="657" xr:uid="{AFA34B20-5EFE-4B2F-9DC6-FCC3B9546F27}"/>
    <cellStyle name="Normal 11" xfId="658" xr:uid="{4DFF44E5-A9A8-4373-860A-052E3A6179D5}"/>
    <cellStyle name="Normal 11 2" xfId="659" xr:uid="{B70C7FBF-3758-4604-99DB-D6B678552F50}"/>
    <cellStyle name="Normal 11 2 2" xfId="660" xr:uid="{33B69C2E-1237-4D2F-9560-1E22CEE895D5}"/>
    <cellStyle name="Normal 11 3" xfId="661" xr:uid="{8C0773E3-FEAE-4787-83F1-F4767A577642}"/>
    <cellStyle name="Normal 12" xfId="662" xr:uid="{F6A866D3-D331-4A58-90F6-45A1335B29E1}"/>
    <cellStyle name="Normal 12 2" xfId="663" xr:uid="{AC2FA3F9-8395-4B46-BC9F-8EC843354406}"/>
    <cellStyle name="Normal 12 2 2" xfId="664" xr:uid="{AD70CA6A-7644-4619-A533-7C542A5C4C3E}"/>
    <cellStyle name="Normal 13" xfId="665" xr:uid="{C0C5C85F-5CA4-4ADC-82A5-5444DF57AF2E}"/>
    <cellStyle name="Normal 13 2" xfId="666" xr:uid="{F4466316-6B99-460C-8517-F2EA99C15592}"/>
    <cellStyle name="Normal 14" xfId="667" xr:uid="{57B6D162-5BA2-4D24-99D4-37FD4888EBBE}"/>
    <cellStyle name="Normal 15" xfId="668" xr:uid="{0B0AA0B6-4F0A-4164-949C-FFC676BC6229}"/>
    <cellStyle name="Normal 16" xfId="980" xr:uid="{783982FB-64F3-4741-9A32-E09F3A9C981E}"/>
    <cellStyle name="Normal 2" xfId="669" xr:uid="{B190D761-ADDB-4CFB-8149-54EEFCE0B1C0}"/>
    <cellStyle name="Normal 2 10" xfId="670" xr:uid="{25635D35-6675-4E4D-AAB1-9A83726B5117}"/>
    <cellStyle name="Normal 2 2" xfId="671" xr:uid="{55E2D636-4C9F-4C55-9A3D-57247FEC84CD}"/>
    <cellStyle name="Normal 2 2 2" xfId="672" xr:uid="{F6E20830-CB29-47A4-B0A7-092DAD9B1053}"/>
    <cellStyle name="Normal 2 2 3" xfId="673" xr:uid="{70F82632-05ED-411E-A5E9-816E6BE868EF}"/>
    <cellStyle name="Normal 2 2 4" xfId="674" xr:uid="{787980A7-A1D0-4AB3-BD87-C3C6CA094986}"/>
    <cellStyle name="Normal 2 3" xfId="675" xr:uid="{EE51CE16-A86F-4A42-B2B8-C3995AB8789D}"/>
    <cellStyle name="Normal 2 4" xfId="676" xr:uid="{62F8335A-0A0B-473F-BFB1-B1345EC3444C}"/>
    <cellStyle name="Normal 2 5" xfId="677" xr:uid="{1018115F-0B68-4177-878D-9C0AC00A4442}"/>
    <cellStyle name="Normal 2 5 2" xfId="678" xr:uid="{8789BCFD-BFDF-43D8-BBF7-0B43107CEE65}"/>
    <cellStyle name="Normal 2 5 3" xfId="679" xr:uid="{63557A34-8E41-4EEA-8236-120652649AD6}"/>
    <cellStyle name="Normal 2 5 3 2" xfId="680" xr:uid="{1CF34A91-7FB5-4070-AB32-83A6E8A236AD}"/>
    <cellStyle name="Normal 2 6" xfId="681" xr:uid="{0DE13140-C6B1-40AE-87DF-195FB27EE2A4}"/>
    <cellStyle name="Normal 2 7" xfId="682" xr:uid="{CB1065D6-AD36-4EC5-B4D5-C61BF4CCEE2B}"/>
    <cellStyle name="Normal 2 7 2" xfId="683" xr:uid="{8BEC1807-E7E5-4E52-9C27-29361B5EE81F}"/>
    <cellStyle name="Normal 2 8" xfId="684" xr:uid="{38121FA4-9845-4987-B0F6-C865DEF1E885}"/>
    <cellStyle name="Normal 2 9" xfId="685" xr:uid="{2EB4CE9B-28FF-4B50-85FA-CD94D99C8F74}"/>
    <cellStyle name="Normal 3" xfId="686" xr:uid="{FA44C62A-AE90-40A1-AE26-4083C65C8737}"/>
    <cellStyle name="Normal 3 10" xfId="687" xr:uid="{25131E57-6E37-4D51-8C61-581136D4B736}"/>
    <cellStyle name="Normal 3 2" xfId="688" xr:uid="{E81436E7-1BAA-4701-95F3-20C3700A2133}"/>
    <cellStyle name="Normal 3 2 2" xfId="689" xr:uid="{56B92704-34C3-4475-8915-290624A141AB}"/>
    <cellStyle name="Normal 3 2 2 2" xfId="690" xr:uid="{FA402BEE-59D8-4E50-A925-FA9DE0BEE8E4}"/>
    <cellStyle name="Normal 3 2 2 2 2" xfId="691" xr:uid="{C6C7CDBA-7A3B-4293-A6A6-3ECC00EC61F4}"/>
    <cellStyle name="Normal 3 2 2 2 2 2" xfId="692" xr:uid="{851849C6-0491-4EE0-9EAD-492CB2C0056E}"/>
    <cellStyle name="Normal 3 2 2 2 2 2 2" xfId="693" xr:uid="{EFC66967-3D89-4D24-B559-98117BBCE60E}"/>
    <cellStyle name="Normal 3 2 2 2 2 3" xfId="694" xr:uid="{EF49C759-4180-43D3-A67A-292B6F990792}"/>
    <cellStyle name="Normal 3 2 2 2 3" xfId="695" xr:uid="{F0A25478-B998-4266-A275-2CC74B35F8B5}"/>
    <cellStyle name="Normal 3 2 2 2 3 2" xfId="696" xr:uid="{A7230ABC-CBCA-43C0-8C9A-5D6FE9E33408}"/>
    <cellStyle name="Normal 3 2 2 2 4" xfId="697" xr:uid="{B525BC2D-12DE-44CD-934C-6E90F4F5AC76}"/>
    <cellStyle name="Normal 3 2 2 3" xfId="698" xr:uid="{CE41C0A7-D03C-41D2-9C0B-9684F5A79AF5}"/>
    <cellStyle name="Normal 3 2 2 3 2" xfId="699" xr:uid="{24D78439-816D-4D8D-B5C9-3B5CAEAE7639}"/>
    <cellStyle name="Normal 3 2 2 3 2 2" xfId="700" xr:uid="{D7897F63-594B-4DAD-B941-030CA1E5C408}"/>
    <cellStyle name="Normal 3 2 2 3 3" xfId="701" xr:uid="{ECC9F8C5-081B-4588-AA52-3F45F81F1FCC}"/>
    <cellStyle name="Normal 3 2 2 4" xfId="702" xr:uid="{566048A9-88D4-4574-91B4-306CD59E5E51}"/>
    <cellStyle name="Normal 3 2 2 4 2" xfId="703" xr:uid="{7E99E61C-33D1-4750-ADBB-E9C49FBEB8A8}"/>
    <cellStyle name="Normal 3 2 2 4 2 2" xfId="704" xr:uid="{265FC7CE-8BB3-46EE-83B2-089E22812045}"/>
    <cellStyle name="Normal 3 2 2 4 3" xfId="705" xr:uid="{7D8BB6D3-E8F1-41A0-A43B-A984197EF5B1}"/>
    <cellStyle name="Normal 3 2 2 5" xfId="706" xr:uid="{4498BB89-B864-421F-BB6E-449085AE8AD8}"/>
    <cellStyle name="Normal 3 2 2 5 2" xfId="707" xr:uid="{BEE51D17-757E-4A5D-9F72-C9A1FA2C0514}"/>
    <cellStyle name="Normal 3 2 2 6" xfId="708" xr:uid="{B8C92B9F-8386-4A1C-ACE4-3AB3142E1929}"/>
    <cellStyle name="Normal 3 2 3" xfId="709" xr:uid="{F7777BA1-D894-4509-935A-8A819AB5ED7E}"/>
    <cellStyle name="Normal 3 2 3 2" xfId="710" xr:uid="{7C5FAA0D-6F92-4C14-80F6-9DDB4A0CAB19}"/>
    <cellStyle name="Normal 3 2 3 2 2" xfId="711" xr:uid="{5D45C365-D40D-40AA-BE41-20DE39C46F84}"/>
    <cellStyle name="Normal 3 2 3 2 2 2" xfId="712" xr:uid="{775C7476-F9B4-417F-AFD5-9EA2F38521C7}"/>
    <cellStyle name="Normal 3 2 3 2 3" xfId="713" xr:uid="{E7BF92E8-01DC-4D3E-9763-7B6C8A6AC278}"/>
    <cellStyle name="Normal 3 2 3 3" xfId="714" xr:uid="{7700AAF2-49A7-441A-B865-0911529CEB94}"/>
    <cellStyle name="Normal 3 2 3 3 2" xfId="715" xr:uid="{25DA516C-F5DE-49FD-AC94-CC821CC1F880}"/>
    <cellStyle name="Normal 3 2 3 4" xfId="716" xr:uid="{A9DAD83A-794B-43DA-9D86-8B1B4BFD87F9}"/>
    <cellStyle name="Normal 3 2 4" xfId="717" xr:uid="{75987B48-2C41-473A-B3E9-2A9A632A8BAB}"/>
    <cellStyle name="Normal 3 2 4 2" xfId="718" xr:uid="{CBEB7D61-625F-4B8E-A049-7107BA099904}"/>
    <cellStyle name="Normal 3 2 4 2 2" xfId="719" xr:uid="{CBF5A475-03EA-4BC5-94FF-9414E6B35175}"/>
    <cellStyle name="Normal 3 2 4 3" xfId="720" xr:uid="{4538E28C-B035-4376-901F-57D2F660E618}"/>
    <cellStyle name="Normal 3 2 5" xfId="721" xr:uid="{3C15C0BE-159C-4BDA-81C9-E371D3203D02}"/>
    <cellStyle name="Normal 3 2 6" xfId="722" xr:uid="{D36F4CB6-D186-4BA6-BB07-197F24C0AFCD}"/>
    <cellStyle name="Normal 3 2 6 2" xfId="723" xr:uid="{61483AB5-5D0A-4906-932A-D42CCD492C4C}"/>
    <cellStyle name="Normal 3 2 6 2 2" xfId="724" xr:uid="{CDB29061-AE22-45DE-90B1-A0F7515E3A19}"/>
    <cellStyle name="Normal 3 2 6 3" xfId="725" xr:uid="{F40B7711-5978-41B5-9782-FFBEA49568C6}"/>
    <cellStyle name="Normal 3 2 7" xfId="726" xr:uid="{1A5E2A1F-19F5-4272-B74C-03C8ADC4977F}"/>
    <cellStyle name="Normal 3 2 7 2" xfId="727" xr:uid="{CB842CBD-B758-41DE-9E14-4C74972617CA}"/>
    <cellStyle name="Normal 3 2 7 2 2" xfId="728" xr:uid="{71169295-40D2-47ED-A7F1-B7F843BF1963}"/>
    <cellStyle name="Normal 3 2 7 3" xfId="729" xr:uid="{81D0F847-F1B5-45F7-945B-9B43247768BB}"/>
    <cellStyle name="Normal 3 3" xfId="730" xr:uid="{D67CB246-BD62-4D33-B59C-E222F85A20A9}"/>
    <cellStyle name="Normal 3 3 2" xfId="731" xr:uid="{8B796EA0-D31C-4040-9A80-A76BB61007A1}"/>
    <cellStyle name="Normal 3 3 2 2" xfId="732" xr:uid="{019AC0CD-6D85-4529-B059-624469E35D48}"/>
    <cellStyle name="Normal 3 3 2 2 2" xfId="733" xr:uid="{0B3098D8-D9C9-492F-96E8-4056CDDCFE31}"/>
    <cellStyle name="Normal 3 3 2 2 2 2" xfId="734" xr:uid="{23B1109F-FB0E-4B96-8CA5-1502FB9A217A}"/>
    <cellStyle name="Normal 3 3 2 2 3" xfId="735" xr:uid="{99132380-225D-4978-8A2F-5CDBFB1D5107}"/>
    <cellStyle name="Normal 3 3 2 3" xfId="736" xr:uid="{4C712002-2BA2-4044-A3A0-FBFC3DE58030}"/>
    <cellStyle name="Normal 3 3 2 3 2" xfId="737" xr:uid="{EEC2C7C7-360E-43DF-81AE-7E996EDCE46F}"/>
    <cellStyle name="Normal 3 3 2 3 2 2" xfId="738" xr:uid="{C65BD879-BADF-41A5-8A96-AA61EBF0E128}"/>
    <cellStyle name="Normal 3 3 2 3 3" xfId="739" xr:uid="{811CDBBF-BBAD-43BB-8D0D-6A39A10E299A}"/>
    <cellStyle name="Normal 3 3 2 3 3 2" xfId="740" xr:uid="{0C52F58A-AE55-4D13-AEED-5B82D81A7EF5}"/>
    <cellStyle name="Normal 3 3 2 4" xfId="741" xr:uid="{978483AC-2BE3-4B97-833E-7F25E2EBCD18}"/>
    <cellStyle name="Normal 3 3 2 4 2" xfId="742" xr:uid="{24AFC55C-488B-43E9-82BA-916AE378F1E1}"/>
    <cellStyle name="Normal 3 3 2 4 2 2" xfId="743" xr:uid="{D4A9351A-C294-46E8-96B1-9B1F665FE9B7}"/>
    <cellStyle name="Normal 3 3 2 5" xfId="744" xr:uid="{BC9AE9C6-F1D1-41AF-934D-90F54514E75F}"/>
    <cellStyle name="Normal 3 3 3" xfId="745" xr:uid="{70567938-895E-43D1-82D8-CA26C0FB98D1}"/>
    <cellStyle name="Normal 3 3 3 2" xfId="746" xr:uid="{B7975BF6-CBBC-4829-90C0-E6EC2206F6EA}"/>
    <cellStyle name="Normal 3 3 3 2 2" xfId="747" xr:uid="{F3106653-2062-41FC-B67D-3692ACC6A86A}"/>
    <cellStyle name="Normal 3 3 3 3" xfId="748" xr:uid="{E0A389F1-B2CE-4A04-8A55-422F8B7CC18C}"/>
    <cellStyle name="Normal 3 3 4" xfId="749" xr:uid="{F3CFEC7C-A9EC-498E-858B-CB957273D25F}"/>
    <cellStyle name="Normal 3 3 4 2" xfId="750" xr:uid="{49B7977A-73DF-4D3A-A4B7-3A613ABAACD2}"/>
    <cellStyle name="Normal 3 3 4 2 2" xfId="751" xr:uid="{6E61920D-904E-4092-83B0-BB7F99939FC9}"/>
    <cellStyle name="Normal 3 3 4 3" xfId="752" xr:uid="{D5DF03D1-0235-4214-A608-8DCD337182B7}"/>
    <cellStyle name="Normal 3 3 5" xfId="753" xr:uid="{CD2A1D45-8D9F-47EB-9B20-6260142E6567}"/>
    <cellStyle name="Normal 3 3 5 2" xfId="754" xr:uid="{75422C6A-AF01-43B3-ACE9-C08C9C248AE8}"/>
    <cellStyle name="Normal 3 3 5 2 2" xfId="755" xr:uid="{3C2BD6DE-C7A2-4EAA-ABF1-CBFC450A9A70}"/>
    <cellStyle name="Normal 3 3 5 3" xfId="756" xr:uid="{FDAFEE01-4373-4099-A938-6E0E18D57027}"/>
    <cellStyle name="Normal 3 3 6" xfId="757" xr:uid="{2D3F8685-6A12-44A6-94E5-8A4BAD1834AC}"/>
    <cellStyle name="Normal 3 4" xfId="758" xr:uid="{8478CEBB-C527-4835-8861-136094387669}"/>
    <cellStyle name="Normal 3 4 2" xfId="759" xr:uid="{ADC9586E-D36F-41B6-884E-C1D3A2F40787}"/>
    <cellStyle name="Normal 3 4 2 2" xfId="760" xr:uid="{B47F7DD6-ACA1-4670-A8D6-455E2D948F5D}"/>
    <cellStyle name="Normal 3 4 2 2 2" xfId="761" xr:uid="{1A9E3B5E-6C3A-4309-B619-1B2A592070F5}"/>
    <cellStyle name="Normal 3 4 2 2 2 2" xfId="762" xr:uid="{E9E043A5-75E2-4B4C-9F52-7C770DF352EC}"/>
    <cellStyle name="Normal 3 4 2 2 3" xfId="763" xr:uid="{42322AA4-5E52-4611-8FE7-BA12B908C600}"/>
    <cellStyle name="Normal 3 4 2 3" xfId="764" xr:uid="{660FF2EF-D82E-4895-99AE-FF6D2CB3C0AA}"/>
    <cellStyle name="Normal 3 4 2 3 2" xfId="765" xr:uid="{A5AF76C7-711D-40D7-821C-CCA6F6A1C607}"/>
    <cellStyle name="Normal 3 4 2 4" xfId="766" xr:uid="{21734E5E-ACD1-4837-8EE5-4C6599962D16}"/>
    <cellStyle name="Normal 3 4 3" xfId="767" xr:uid="{EDBB73EF-2ABA-44F4-9E47-15A914967199}"/>
    <cellStyle name="Normal 3 4 3 2" xfId="768" xr:uid="{C75D6AEB-AE88-4523-987E-46C8031B726D}"/>
    <cellStyle name="Normal 3 4 3 2 2" xfId="769" xr:uid="{A7EA33C0-3F30-44F4-8F98-D3F205A5DDBC}"/>
    <cellStyle name="Normal 3 4 3 3" xfId="770" xr:uid="{1D74C723-9142-4C17-AD07-8440935E0D39}"/>
    <cellStyle name="Normal 3 4 4" xfId="771" xr:uid="{8F466EB7-BB65-4F2C-88D1-01D5FBBCE57A}"/>
    <cellStyle name="Normal 3 4 4 2" xfId="772" xr:uid="{65C07384-B5F6-4B52-9352-A1EB966206F6}"/>
    <cellStyle name="Normal 3 4 4 2 2" xfId="773" xr:uid="{21B02EAD-C22D-49F2-A934-193A0BBCA9E9}"/>
    <cellStyle name="Normal 3 4 4 3" xfId="774" xr:uid="{4D377FCB-335F-47FC-B783-D92C7AECE9D1}"/>
    <cellStyle name="Normal 3 4 5" xfId="775" xr:uid="{0C93FAB4-32D5-407B-BB09-0E848DFAE682}"/>
    <cellStyle name="Normal 3 4 5 2" xfId="776" xr:uid="{C88E87AA-72FC-4D4E-8406-5AACCF07A476}"/>
    <cellStyle name="Normal 3 4 5 2 2" xfId="777" xr:uid="{FC8779E3-2437-41E6-9B29-0A50E16512A9}"/>
    <cellStyle name="Normal 3 4 5 3" xfId="778" xr:uid="{7477BD7B-946F-4FFB-9C3A-BAA6883FFB21}"/>
    <cellStyle name="Normal 3 5" xfId="779" xr:uid="{D49354DE-85E4-494D-8E3C-7B5CD4596648}"/>
    <cellStyle name="Normal 3 5 2" xfId="780" xr:uid="{361E52DF-0D36-4A2E-A962-A3AAA4A2F712}"/>
    <cellStyle name="Normal 3 5 2 2" xfId="781" xr:uid="{823CD4A5-5E3E-4AF6-8F11-CBA60A3CA4D0}"/>
    <cellStyle name="Normal 3 5 2 2 2" xfId="782" xr:uid="{3F9DD57C-213A-4D34-BB9E-B9E5C5DC31FF}"/>
    <cellStyle name="Normal 3 5 2 3" xfId="783" xr:uid="{9506690E-BFF2-4C62-8F25-63A279217D71}"/>
    <cellStyle name="Normal 3 5 3" xfId="784" xr:uid="{DA816FA3-E839-4B6A-B2EC-ECB0B9779924}"/>
    <cellStyle name="Normal 3 5 3 2" xfId="785" xr:uid="{C5FE0C4E-1A6C-415B-93DB-94CCFF1156BA}"/>
    <cellStyle name="Normal 3 5 4" xfId="786" xr:uid="{6B9ACA1D-FB21-4FA6-8650-B15ED748739D}"/>
    <cellStyle name="Normal 3 6" xfId="787" xr:uid="{96BE922F-669C-4F0D-800A-D1DB6405E0D6}"/>
    <cellStyle name="Normal 3 6 2" xfId="788" xr:uid="{51CD340C-B40B-4E1F-A6AC-F13A278DE73B}"/>
    <cellStyle name="Normal 3 6 2 2" xfId="789" xr:uid="{6B2DBFE1-9BDA-4123-80A9-A78208EE2BB3}"/>
    <cellStyle name="Normal 3 6 3" xfId="790" xr:uid="{F83CC2CB-798D-4A73-B173-294A9801445C}"/>
    <cellStyle name="Normal 3 7" xfId="791" xr:uid="{40FB0793-A32A-4B42-980F-F09705F0E00B}"/>
    <cellStyle name="Normal 3 8" xfId="792" xr:uid="{9CE2ACA7-8125-4922-8044-E2DFF63EEAA5}"/>
    <cellStyle name="Normal 3 8 2" xfId="793" xr:uid="{B2EB1F97-90BE-4798-A487-D0FF7207B5B7}"/>
    <cellStyle name="Normal 3 8 2 2" xfId="794" xr:uid="{91AE0A1A-5144-4B95-9841-2F66556CC229}"/>
    <cellStyle name="Normal 3 8 3" xfId="795" xr:uid="{D42A0CB4-E4FC-48F2-B9BB-1E3BEC1D3835}"/>
    <cellStyle name="Normal 3 9" xfId="796" xr:uid="{F5BAC0B4-BBE0-48EF-8C87-CE460BF1A1DE}"/>
    <cellStyle name="Normal 3 9 2" xfId="797" xr:uid="{2E1E5D5E-218E-4642-A4C4-4181413875EB}"/>
    <cellStyle name="Normal 3 9 2 2" xfId="798" xr:uid="{0CC22FDA-394E-4FD1-AE98-A745C2704D3E}"/>
    <cellStyle name="Normal 3 9 3" xfId="799" xr:uid="{BAD45978-21FA-4362-B342-065B858DFB74}"/>
    <cellStyle name="Normal 4" xfId="800" xr:uid="{13042FC4-9BD5-4C20-A973-2AEC839823D4}"/>
    <cellStyle name="Normal 4 2" xfId="801" xr:uid="{265687D9-C3A8-4128-A252-1EA07E91D5C9}"/>
    <cellStyle name="Normal 4 2 2" xfId="802" xr:uid="{78B9648D-D8CD-4119-8AB4-8DEDE1A93D16}"/>
    <cellStyle name="Normal 4 2 2 2" xfId="803" xr:uid="{77ADFDE5-571D-4FD6-AF71-CF351825B827}"/>
    <cellStyle name="Normal 4 2 3" xfId="804" xr:uid="{44DA1297-8985-42EB-9508-12DB949A0957}"/>
    <cellStyle name="Normal 4 2 3 2" xfId="805" xr:uid="{8358CA1C-6788-482E-AA10-22104055CD20}"/>
    <cellStyle name="Normal 4 2 4" xfId="806" xr:uid="{A9FD5343-5700-4B48-B61A-BBBEDC2C4343}"/>
    <cellStyle name="Normal 4 3" xfId="807" xr:uid="{3B7D45C0-B466-484C-9E17-8A517FC0F69F}"/>
    <cellStyle name="Normal 4 3 2" xfId="808" xr:uid="{F5878694-9E97-4AB5-B0C2-25F71D8DD1C5}"/>
    <cellStyle name="Normal 4 3 2 2" xfId="809" xr:uid="{F21EE473-5954-444E-8C37-85F99E6C262F}"/>
    <cellStyle name="Normal 4 3 2 2 2" xfId="810" xr:uid="{429408DF-A2A5-4408-921D-98E5C32F2E37}"/>
    <cellStyle name="Normal 4 4" xfId="811" xr:uid="{C845A7F7-C0F9-4097-B847-6385C547FD70}"/>
    <cellStyle name="Normal 4 4 2" xfId="812" xr:uid="{A9AA8B4A-4F2C-4280-869C-B2C4C4305157}"/>
    <cellStyle name="Normal 4 4 2 2" xfId="813" xr:uid="{E69B8505-299E-4BFA-8655-883EB336E6E1}"/>
    <cellStyle name="Normal 5" xfId="814" xr:uid="{59CA6C65-BF07-4715-8093-0D2DD85EDE28}"/>
    <cellStyle name="Normal 6" xfId="815" xr:uid="{165B42D9-06D4-4925-989A-A82962B3770E}"/>
    <cellStyle name="Normal 6 2" xfId="816" xr:uid="{9729BA65-6D6D-4F7C-8ACD-2EC108DDE1FF}"/>
    <cellStyle name="Normal 6 2 2" xfId="817" xr:uid="{2470A844-8FF8-461F-AD5D-ACF5978C1802}"/>
    <cellStyle name="Normal 6 2 3" xfId="818" xr:uid="{16F9FCAC-9BD7-4FB9-B411-1EA419BA9A86}"/>
    <cellStyle name="Normal 63" xfId="819" xr:uid="{DC6344B4-84D0-4197-9DC3-F76847E0800F}"/>
    <cellStyle name="Normal 63 2" xfId="820" xr:uid="{D748FED0-FF16-4804-A67B-5ED2A442E56F}"/>
    <cellStyle name="Normal 7" xfId="821" xr:uid="{194EA858-40D7-48A8-8B63-6120FB32CB5A}"/>
    <cellStyle name="Normal 7 2" xfId="822" xr:uid="{EC1084C4-C8D4-4DC0-B9D8-34A2905B3CA2}"/>
    <cellStyle name="Normal 7 3" xfId="823" xr:uid="{04AAF7DC-9C36-40C8-B936-F3918FE0773D}"/>
    <cellStyle name="Normal 7 3 2" xfId="824" xr:uid="{16D61482-724D-4C23-888A-FE277CE1775A}"/>
    <cellStyle name="Normal 8" xfId="825" xr:uid="{BEA35215-AD9F-4BE4-8964-EF3E979D7F85}"/>
    <cellStyle name="Normal 8 2" xfId="826" xr:uid="{90953004-8731-4BED-BE0B-670C67203095}"/>
    <cellStyle name="Normal 8 2 2" xfId="827" xr:uid="{CF2611BA-4B38-49F1-B3D4-5FCDA51A9C7B}"/>
    <cellStyle name="Normal 8 2 2 2" xfId="828" xr:uid="{B6D6EE66-8F68-4A38-9BD0-385EB18D90A2}"/>
    <cellStyle name="Normal 8 2 2 2 2" xfId="829" xr:uid="{1DFB337B-0827-4619-8768-4681D6B582D9}"/>
    <cellStyle name="Normal 8 2 2 2 2 2" xfId="830" xr:uid="{113AE2A4-3B78-4DF0-A1DC-00BD2A63D0FB}"/>
    <cellStyle name="Normal 8 2 2 2 3" xfId="831" xr:uid="{CB3DD3A2-BC75-4340-AFF7-42110BE4E319}"/>
    <cellStyle name="Normal 8 2 2 3" xfId="832" xr:uid="{23F90A30-8ECF-4FED-800A-71D1D0A269DE}"/>
    <cellStyle name="Normal 8 2 2 3 2" xfId="833" xr:uid="{C54923C6-F265-4852-B75A-40660F5E93A0}"/>
    <cellStyle name="Normal 8 2 2 4" xfId="834" xr:uid="{F7E2C98C-9921-479D-8283-F1FDB875CD5B}"/>
    <cellStyle name="Normal 8 2 3" xfId="835" xr:uid="{BF9CB8CF-2BE8-41D6-B5D1-A2F11AFBB3E1}"/>
    <cellStyle name="Normal 8 2 3 2" xfId="836" xr:uid="{E85CEA19-7A1E-4F23-930B-5AABE164B5EC}"/>
    <cellStyle name="Normal 8 2 3 2 2" xfId="837" xr:uid="{65E21E96-C1D7-422B-AA50-F2B54ABF19A0}"/>
    <cellStyle name="Normal 8 2 3 3" xfId="838" xr:uid="{9363D61C-780A-44D4-870F-92B7D0E9C53D}"/>
    <cellStyle name="Normal 8 2 4" xfId="839" xr:uid="{9BCBE695-4C33-420C-A0AD-02FFED7D4750}"/>
    <cellStyle name="Normal 8 2 4 2" xfId="840" xr:uid="{CF5B0C09-B98E-446C-9748-EA7412DB3F71}"/>
    <cellStyle name="Normal 8 2 4 2 2" xfId="841" xr:uid="{A0735C57-7B83-4C32-B053-789E703D3A02}"/>
    <cellStyle name="Normal 8 2 4 3" xfId="842" xr:uid="{3F49E3BD-F613-440C-875E-737FA83F0675}"/>
    <cellStyle name="Normal 8 2 5" xfId="843" xr:uid="{FFF206D5-A1E3-45F4-B062-8496F179B1BC}"/>
    <cellStyle name="Normal 8 2 5 2" xfId="844" xr:uid="{78D050F1-6B95-4783-A052-70FC50A41B52}"/>
    <cellStyle name="Normal 8 2 6" xfId="845" xr:uid="{F903C11D-1575-4B2D-802B-72606F4E0F7D}"/>
    <cellStyle name="Normal 8 3" xfId="846" xr:uid="{9A4488F5-7924-4BA9-A994-B5FE3223582B}"/>
    <cellStyle name="Normal 8 3 2" xfId="847" xr:uid="{C6754862-09CC-4192-98E4-7B2BB51D82E2}"/>
    <cellStyle name="Normal 8 3 2 2" xfId="848" xr:uid="{6CC42EEB-E532-4171-AC02-3EEF10AD5F1A}"/>
    <cellStyle name="Normal 8 3 2 2 2" xfId="849" xr:uid="{4F2BF259-D37A-4CBF-A08F-91DCF55D84A5}"/>
    <cellStyle name="Normal 8 3 2 3" xfId="850" xr:uid="{C7115FDB-39D1-4F94-B195-E95FBE37EBCA}"/>
    <cellStyle name="Normal 8 3 3" xfId="851" xr:uid="{4B689CBF-DFBE-43BA-AB88-ACE446EE3A05}"/>
    <cellStyle name="Normal 8 3 3 2" xfId="852" xr:uid="{A07B3ABC-57B7-45DB-A2FC-2A77ECD41FB0}"/>
    <cellStyle name="Normal 8 3 4" xfId="853" xr:uid="{8B08E994-2A8A-43E3-A4C9-7630296892E1}"/>
    <cellStyle name="Normal 8 4" xfId="854" xr:uid="{1E3AC68F-B4BA-4B69-9C2A-B26247DB03E9}"/>
    <cellStyle name="Normal 8 4 2" xfId="855" xr:uid="{01AB1226-3BC6-4E72-A027-817256530C46}"/>
    <cellStyle name="Normal 8 4 2 2" xfId="856" xr:uid="{7CEE6F5E-297F-4EB4-A660-B0286860158F}"/>
    <cellStyle name="Normal 8 4 3" xfId="857" xr:uid="{57AD1E69-A9BA-4EDB-B521-BDAE57DE54B0}"/>
    <cellStyle name="Normal 8 5" xfId="858" xr:uid="{1C0F96D7-5B05-4A77-AE16-A6F8C492CB50}"/>
    <cellStyle name="Normal 8 5 2" xfId="859" xr:uid="{5F3BEC0B-8B83-4AC3-BEF5-29444D339BEE}"/>
    <cellStyle name="Normal 8 5 2 2" xfId="860" xr:uid="{4B64635D-C038-4241-AF06-23B0A20ADCD6}"/>
    <cellStyle name="Normal 8 5 3" xfId="861" xr:uid="{2E396517-4F41-4713-A06E-423C19FB8873}"/>
    <cellStyle name="Normal 8 6" xfId="862" xr:uid="{A4CD3C03-8DE4-40BF-B18B-C5C69CCE859D}"/>
    <cellStyle name="Normal 8 6 2" xfId="863" xr:uid="{781E36EE-7B2C-4964-89D2-245F25A06ED9}"/>
    <cellStyle name="Normal 8 7" xfId="864" xr:uid="{892A9AF6-9B53-4DE1-A2ED-90935B798186}"/>
    <cellStyle name="Normal 8 7 2" xfId="865" xr:uid="{3FFD61AE-20F4-4127-A7E1-774042389EF6}"/>
    <cellStyle name="Normal 8 8" xfId="866" xr:uid="{CB485510-2C3F-49BE-A4DC-7F4A4D0DDEA0}"/>
    <cellStyle name="Normal 9" xfId="867" xr:uid="{8E849101-673D-4EC7-AB6B-F577EDED87BF}"/>
    <cellStyle name="Normal 9 2" xfId="868" xr:uid="{28A2CD62-C344-4F3E-B7CB-154E456527E0}"/>
    <cellStyle name="Note 2" xfId="869" xr:uid="{BDB2A8AA-1826-438D-9F51-E99CEAEDCCE6}"/>
    <cellStyle name="Note 2 2" xfId="870" xr:uid="{469C156D-75B8-43F1-B3A3-C035718B0341}"/>
    <cellStyle name="Note 2 2 2" xfId="871" xr:uid="{6003D178-7540-4ED7-A5D9-9A900F1BF068}"/>
    <cellStyle name="Note 2 2 2 2" xfId="872" xr:uid="{F909A2E5-6DE1-4B09-A7EB-29EA9B15BCC9}"/>
    <cellStyle name="Note 2 2 2 2 2" xfId="873" xr:uid="{BAB709C3-0727-4803-BB7B-92C6B0179CBD}"/>
    <cellStyle name="Note 2 2 2 2 2 2" xfId="874" xr:uid="{7235D4D7-944F-4B78-AA7D-37A7BF4D590B}"/>
    <cellStyle name="Note 2 2 2 2 3" xfId="875" xr:uid="{919545E3-65EC-4F48-8AC3-1B93A788EE1D}"/>
    <cellStyle name="Note 2 2 2 3" xfId="876" xr:uid="{393DB9F7-CF3A-4563-9DB7-085D60A18C58}"/>
    <cellStyle name="Note 2 2 2 3 2" xfId="877" xr:uid="{D49FD25D-BCD0-4691-B748-25508EA6C9A7}"/>
    <cellStyle name="Note 2 2 2 4" xfId="878" xr:uid="{4AF9580B-514D-4988-BC26-8F12D352DFCA}"/>
    <cellStyle name="Note 2 2 3" xfId="879" xr:uid="{416F970B-CFC5-4641-9114-6C01673EC76B}"/>
    <cellStyle name="Note 2 2 3 2" xfId="880" xr:uid="{3C82FD47-0D90-45BC-956C-188EC666EDCE}"/>
    <cellStyle name="Note 2 2 3 2 2" xfId="881" xr:uid="{95681DFD-B97C-41FF-A36A-119262CA5B03}"/>
    <cellStyle name="Note 2 2 3 3" xfId="882" xr:uid="{B552CFA6-43F3-44DA-86B4-0BD9F53306A3}"/>
    <cellStyle name="Note 2 2 4" xfId="883" xr:uid="{3ED3B7E1-DF23-4BEA-A74B-9A1D063FD021}"/>
    <cellStyle name="Note 2 2 4 2" xfId="884" xr:uid="{AEB66085-027C-4A43-BF25-F36D775492F6}"/>
    <cellStyle name="Note 2 2 4 2 2" xfId="885" xr:uid="{112D6D2B-8AC2-41C7-A663-909A50E8D93C}"/>
    <cellStyle name="Note 2 2 4 3" xfId="886" xr:uid="{4DCB835E-A155-47CE-AD77-1C9D9BF44A68}"/>
    <cellStyle name="Note 2 2 5" xfId="887" xr:uid="{3708209A-2C91-40B8-BEF7-D8FAB94AA906}"/>
    <cellStyle name="Note 2 2 5 2" xfId="888" xr:uid="{BE922DC7-077D-442A-8E83-9CA24250DFC4}"/>
    <cellStyle name="Note 2 2 6" xfId="889" xr:uid="{5E9D2568-DC36-429A-93F2-71B84003C54E}"/>
    <cellStyle name="Note 2 3" xfId="890" xr:uid="{EFC07ED8-2F38-4B7B-80BB-BA75BDFF1787}"/>
    <cellStyle name="Note 2 3 2" xfId="891" xr:uid="{2BFA96E4-182F-4A47-A08E-31F31F52352B}"/>
    <cellStyle name="Note 2 3 2 2" xfId="892" xr:uid="{D733D11B-DD59-4D67-80BE-012EB5173778}"/>
    <cellStyle name="Note 2 3 2 2 2" xfId="893" xr:uid="{64FC8082-8061-405A-859B-53152F3B6C8B}"/>
    <cellStyle name="Note 2 3 2 3" xfId="894" xr:uid="{3E7858AB-28D9-4710-88BA-4C156D02BE2F}"/>
    <cellStyle name="Note 2 3 3" xfId="895" xr:uid="{188DA8C6-DBB0-4018-B75F-4C22147059C0}"/>
    <cellStyle name="Note 2 3 3 2" xfId="896" xr:uid="{406BFC7B-2613-4A64-BBCA-1D487811A6BB}"/>
    <cellStyle name="Note 2 3 4" xfId="897" xr:uid="{D8CFF3EF-3599-4591-8F44-00709719D6C0}"/>
    <cellStyle name="Note 2 4" xfId="898" xr:uid="{9582FE6D-9059-4F93-8BDB-49434EC7DE05}"/>
    <cellStyle name="Note 2 4 2" xfId="899" xr:uid="{A48E5426-2CF2-4E09-AEDB-0A881E31D535}"/>
    <cellStyle name="Note 2 4 2 2" xfId="900" xr:uid="{7792469A-5D70-4C06-AD69-9EE67643D6D2}"/>
    <cellStyle name="Note 2 4 3" xfId="901" xr:uid="{BC663BF7-10D9-41A7-9F59-6332BB223500}"/>
    <cellStyle name="Note 2 5" xfId="902" xr:uid="{B61AA4F5-83B7-46E7-936C-22F6B235362D}"/>
    <cellStyle name="Note 2 5 2" xfId="903" xr:uid="{AA65F5FD-8E05-411C-AF58-FFFA73FDE327}"/>
    <cellStyle name="Note 2 5 2 2" xfId="904" xr:uid="{01B63264-A0A6-4C20-82B2-90E9C4B686BA}"/>
    <cellStyle name="Note 2 5 3" xfId="905" xr:uid="{BAF45EBD-260E-4109-9353-BDEA482974D9}"/>
    <cellStyle name="Note 2 6" xfId="906" xr:uid="{5A3BCC3D-4628-4013-84F0-74EAC1C9A5EE}"/>
    <cellStyle name="Note 2 6 2" xfId="907" xr:uid="{840BA6C1-C1DC-4A40-9BA9-05E3EAAFEAA6}"/>
    <cellStyle name="Note 2 7" xfId="908" xr:uid="{5AAFD2B6-AFCB-4802-A166-59449A6AD2B2}"/>
    <cellStyle name="Note 2 7 2" xfId="909" xr:uid="{A22397D3-C0D9-4B81-9AFA-4C6F0CCD4096}"/>
    <cellStyle name="Note 2 8" xfId="910" xr:uid="{C8CC048F-1638-4F30-81E9-7E910AFD9519}"/>
    <cellStyle name="Note 3" xfId="911" xr:uid="{75661B9E-CA2A-45C1-95B0-7C8049037CB8}"/>
    <cellStyle name="Note 3 2" xfId="912" xr:uid="{DDD955B1-2F85-43B6-B90C-A3BCBF883595}"/>
    <cellStyle name="Note 3 2 2" xfId="913" xr:uid="{A3C99B53-C9C4-4915-8E66-A93B7EB42F19}"/>
    <cellStyle name="Note 3 2 2 2" xfId="914" xr:uid="{10BDB4F2-C426-4F4A-BA3E-029752427906}"/>
    <cellStyle name="Note 3 2 2 2 2" xfId="915" xr:uid="{6D15C7AF-D910-4617-9380-2033195E178B}"/>
    <cellStyle name="Note 3 2 2 3" xfId="916" xr:uid="{657EB32C-E21A-46E3-8589-D878828E318A}"/>
    <cellStyle name="Note 3 2 3" xfId="917" xr:uid="{F5F9F53B-886E-42C1-A22B-900828C07451}"/>
    <cellStyle name="Note 3 2 3 2" xfId="918" xr:uid="{F3891725-F931-4269-B8E5-F7C457DFAE8B}"/>
    <cellStyle name="Note 3 2 4" xfId="919" xr:uid="{0B705015-8B28-4020-A771-98DDBFBB7424}"/>
    <cellStyle name="Note 3 3" xfId="920" xr:uid="{CCB85436-A664-41D6-A7C6-66B313889DF8}"/>
    <cellStyle name="Note 3 3 2" xfId="921" xr:uid="{E427651A-85BD-4E09-976F-8A4B8BCC8E89}"/>
    <cellStyle name="Note 3 3 2 2" xfId="922" xr:uid="{6CD0BDB6-7241-494F-8084-8B423B952616}"/>
    <cellStyle name="Note 3 3 3" xfId="923" xr:uid="{20953DB4-CDD7-4676-9543-A59631EC331F}"/>
    <cellStyle name="Note 3 4" xfId="924" xr:uid="{23BA437C-0A0D-47D2-9120-B47FC39874D7}"/>
    <cellStyle name="Note 3 4 2" xfId="925" xr:uid="{9F2D303C-1D01-4B1E-9B2D-56CD0E4C30C5}"/>
    <cellStyle name="Note 3 4 2 2" xfId="926" xr:uid="{3695314C-D58F-41CA-BF47-45EDD76DD880}"/>
    <cellStyle name="Note 3 4 3" xfId="927" xr:uid="{7F5DA593-287C-4F6B-9F14-7C5780EEBB4B}"/>
    <cellStyle name="Note 3 5" xfId="928" xr:uid="{00BCF5A9-1512-476F-A7F4-FAACF458D0C4}"/>
    <cellStyle name="Note 3 5 2" xfId="929" xr:uid="{E2AF3520-2402-4583-BEAB-14EFF913BD7B}"/>
    <cellStyle name="Note 3 6" xfId="930" xr:uid="{21CA46A6-A373-4FB6-AE06-111344F58D6F}"/>
    <cellStyle name="Note 3 6 2" xfId="931" xr:uid="{BB19B245-0260-40E1-8EC9-F30856C31337}"/>
    <cellStyle name="Note 3 7" xfId="932" xr:uid="{6FEACBC8-512A-4C29-B654-7762CD2B125C}"/>
    <cellStyle name="Note 4" xfId="933" xr:uid="{EB39D399-7DD2-4B1C-A397-4F5C1E8CE8F4}"/>
    <cellStyle name="Note 4 2" xfId="934" xr:uid="{02BAF64F-E777-4E2B-BF6D-CC329474574E}"/>
    <cellStyle name="Note 5" xfId="935" xr:uid="{20342958-256E-4A76-AF82-353E05AE5C19}"/>
    <cellStyle name="Note 5 2" xfId="936" xr:uid="{1B5E12B7-0197-4F51-88F6-7EA0407B301C}"/>
    <cellStyle name="Note 6" xfId="937" xr:uid="{4673180E-64D3-4336-AC12-9901AD7846A4}"/>
    <cellStyle name="Note 6 2" xfId="938" xr:uid="{2EB07D2D-C5E8-4DDD-920A-B459797704DE}"/>
    <cellStyle name="Percent" xfId="939" builtinId="5"/>
    <cellStyle name="Percent 2" xfId="940" xr:uid="{3D3316EB-433B-47BB-A7E5-0A1B5EEB02AE}"/>
    <cellStyle name="Percent 2 2" xfId="941" xr:uid="{3C51516B-96DF-41C6-B5A3-971154F47BD2}"/>
    <cellStyle name="Percent 2 3" xfId="942" xr:uid="{0A3B4394-59F2-4843-BD39-1366CCBE4076}"/>
    <cellStyle name="Percent 2 3 2" xfId="943" xr:uid="{F5D8162D-5E62-4C6B-92FC-69179F649AC2}"/>
    <cellStyle name="Percent 2 3 2 2" xfId="944" xr:uid="{5081009D-92A7-49B6-A5EB-018F95DA55D9}"/>
    <cellStyle name="Percent 2 3 2 3" xfId="945" xr:uid="{537AAE40-EC74-42B0-A762-BB90E06647DD}"/>
    <cellStyle name="Percent 2 3 2 3 2" xfId="946" xr:uid="{E261A680-166E-4BBE-B5E5-ABD54DA6BBC5}"/>
    <cellStyle name="Percent 2 4" xfId="947" xr:uid="{A3EF8663-E50C-47DD-9079-B3FBB6B1CF8C}"/>
    <cellStyle name="Percent 2 4 2" xfId="948" xr:uid="{F01B8CC9-10E7-4751-905E-2E7A38BA5383}"/>
    <cellStyle name="Percent 2 4 2 2" xfId="949" xr:uid="{AD7786F1-1AA8-4F58-8B3F-EAA06044D608}"/>
    <cellStyle name="Percent 2 4 3" xfId="950" xr:uid="{950DD7C7-05E0-4B25-AF5F-4CBD06AD0B10}"/>
    <cellStyle name="Percent 2 4 3 2" xfId="951" xr:uid="{863CD9E8-D5DC-4042-BBA7-D35A7A28B04C}"/>
    <cellStyle name="Percent 2 4 4" xfId="952" xr:uid="{DC135974-3A84-432D-9877-1CBD66F91335}"/>
    <cellStyle name="Percent 2 4 4 2" xfId="953" xr:uid="{B32F05F6-4C7A-436A-A09B-66F1B00B7211}"/>
    <cellStyle name="Percent 2 4 5" xfId="954" xr:uid="{91DC1B1A-4B8F-4A77-9BF6-EA57A5BFA0F7}"/>
    <cellStyle name="Percent 2 4 6" xfId="955" xr:uid="{67296846-ECD4-4409-9A46-3EAD174C0626}"/>
    <cellStyle name="Percent 2 5" xfId="956" xr:uid="{B9DE861F-EABB-4746-9521-186DC1F1374E}"/>
    <cellStyle name="Percent 2 6" xfId="987" xr:uid="{45F94FD9-B3BB-4AC1-9356-11A92293E5DE}"/>
    <cellStyle name="Percent 3" xfId="957" xr:uid="{F5E39DC8-1D1B-4982-9033-9B4669E1C5DF}"/>
    <cellStyle name="Percent 3 2" xfId="958" xr:uid="{15B53AE5-8C5D-454F-AC7A-4A368409A9E3}"/>
    <cellStyle name="Percent 3 3" xfId="959" xr:uid="{90093F9A-D24E-4332-87FC-D4046F5E1EF0}"/>
    <cellStyle name="Percent 3 4" xfId="979" xr:uid="{82EC4925-A5A8-48D3-A8A1-184C0CFA99CE}"/>
    <cellStyle name="Percent 4" xfId="960" xr:uid="{83907B2D-EBBA-4BFD-8B9A-BC7E26D487F1}"/>
    <cellStyle name="Percent 4 2" xfId="961" xr:uid="{6D306F83-E339-496B-865E-DAAD45513588}"/>
    <cellStyle name="Percent 4 2 2" xfId="962" xr:uid="{50EEF0F4-D536-4C61-8E86-88D1D291425E}"/>
    <cellStyle name="Percent 4 3" xfId="963" xr:uid="{0B8B248A-474C-48AD-ABF0-E240137417A4}"/>
    <cellStyle name="Percent 4 3 2" xfId="964" xr:uid="{F7B2B935-E07C-4278-BF22-6F5525ED08C2}"/>
    <cellStyle name="Percent 5" xfId="965" xr:uid="{7ED7C7E7-8A92-44E1-8CE0-0033006E1F76}"/>
    <cellStyle name="Percent 5 2" xfId="966" xr:uid="{CDBAA219-2188-4EA7-ADA5-09524C31F999}"/>
    <cellStyle name="Percent 6" xfId="967" xr:uid="{51AF64A6-3B5E-482D-9024-56ABD3F1E527}"/>
    <cellStyle name="Percent 6 2" xfId="968" xr:uid="{EFEB8D2A-E7B1-4C09-A5EE-3AE13BF24F1F}"/>
    <cellStyle name="Percent 7" xfId="969" xr:uid="{A270EF30-1A8E-489C-B580-F3C3ABB0BD64}"/>
    <cellStyle name="Percent 7 2" xfId="970" xr:uid="{61CE22EB-C95D-4B2D-88C0-66908D5D4EF0}"/>
    <cellStyle name="Percent 8" xfId="971" xr:uid="{9A4C93E8-EE73-4B11-8BBB-44F25E0AA472}"/>
    <cellStyle name="Percent 8 2" xfId="972" xr:uid="{9309D44B-75A2-434D-8BA7-D2DBD2BF5D46}"/>
    <cellStyle name="Percent 9" xfId="973" xr:uid="{1783B65A-82DD-4830-812D-D19AEE815361}"/>
    <cellStyle name="Title 2" xfId="974" xr:uid="{3DADF37B-1AEB-43C1-9D4C-09269CCC2A62}"/>
    <cellStyle name="Title 3" xfId="975" xr:uid="{144F4BDE-5EF8-4D31-921E-93DF77A1CC95}"/>
    <cellStyle name="Title 4" xfId="976" xr:uid="{D852E13F-98BA-4EB6-BF74-1C6192D7AC4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958850</xdr:colOff>
      <xdr:row>0</xdr:row>
      <xdr:rowOff>0</xdr:rowOff>
    </xdr:from>
    <xdr:to>
      <xdr:col>5</xdr:col>
      <xdr:colOff>739140</xdr:colOff>
      <xdr:row>1</xdr:row>
      <xdr:rowOff>580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3500" y="0"/>
          <a:ext cx="1854200" cy="5454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990600</xdr:colOff>
      <xdr:row>0</xdr:row>
      <xdr:rowOff>0</xdr:rowOff>
    </xdr:from>
    <xdr:to>
      <xdr:col>5</xdr:col>
      <xdr:colOff>771525</xdr:colOff>
      <xdr:row>0</xdr:row>
      <xdr:rowOff>545410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B65BC7-6541-4120-AB33-F5862C214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5250" y="0"/>
          <a:ext cx="1854200" cy="545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mailto:doh.information@doh.wa.gov" TargetMode="External"/><Relationship Id="rId3" Type="http://schemas.openxmlformats.org/officeDocument/2006/relationships/hyperlink" Target="https://mft.wa.gov/" TargetMode="External"/><Relationship Id="rId7" Type="http://schemas.openxmlformats.org/officeDocument/2006/relationships/hyperlink" Target="mailto:doh.information@doh.wa.gov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6" Type="http://schemas.openxmlformats.org/officeDocument/2006/relationships/hyperlink" Target="mailto:doh.information@doh.wa.gov" TargetMode="External"/><Relationship Id="rId5" Type="http://schemas.openxmlformats.org/officeDocument/2006/relationships/hyperlink" Target="mailto:doh.information@doh.wa.gov" TargetMode="External"/><Relationship Id="rId10" Type="http://schemas.openxmlformats.org/officeDocument/2006/relationships/drawing" Target="../drawings/drawing2.xml"/><Relationship Id="rId4" Type="http://schemas.openxmlformats.org/officeDocument/2006/relationships/hyperlink" Target="mailto:jring@dzacpa.com" TargetMode="External"/><Relationship Id="rId9" Type="http://schemas.openxmlformats.org/officeDocument/2006/relationships/hyperlink" Target="mailto:doh.information@doh.wa.gov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B3F63-8494-4B1B-86AD-12CF062903F0}">
  <sheetPr syncVertical="1" syncRef="A1" transitionEvaluation="1" transitionEntry="1" codeName="Sheet1">
    <tabColor rgb="FF92D050"/>
    <pageSetUpPr autoPageBreaks="0" fitToPage="1"/>
  </sheetPr>
  <dimension ref="A1:CF716"/>
  <sheetViews>
    <sheetView tabSelected="1" zoomScaleNormal="100" workbookViewId="0"/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5" ht="43.5" customHeight="1" x14ac:dyDescent="0.25">
      <c r="C1" s="13"/>
    </row>
    <row r="2" spans="1:5" x14ac:dyDescent="0.25">
      <c r="C2" s="13"/>
      <c r="E2" s="305" t="s">
        <v>0</v>
      </c>
    </row>
    <row r="3" spans="1:5" x14ac:dyDescent="0.25">
      <c r="A3" s="56" t="s">
        <v>1</v>
      </c>
      <c r="C3" s="13"/>
    </row>
    <row r="4" spans="1:5" x14ac:dyDescent="0.25">
      <c r="A4" s="56" t="s">
        <v>2</v>
      </c>
      <c r="C4" s="13"/>
    </row>
    <row r="5" spans="1:5" x14ac:dyDescent="0.25">
      <c r="A5" s="11" t="s">
        <v>3</v>
      </c>
    </row>
    <row r="7" spans="1:5" x14ac:dyDescent="0.25">
      <c r="A7" s="304" t="s">
        <v>4</v>
      </c>
    </row>
    <row r="8" spans="1:5" x14ac:dyDescent="0.25">
      <c r="C8" s="13"/>
    </row>
    <row r="9" spans="1:5" x14ac:dyDescent="0.25">
      <c r="A9" s="56" t="s">
        <v>5</v>
      </c>
      <c r="C9" s="13"/>
    </row>
    <row r="10" spans="1:5" x14ac:dyDescent="0.25">
      <c r="A10" s="11" t="s">
        <v>6</v>
      </c>
      <c r="C10" s="13"/>
    </row>
    <row r="11" spans="1:5" x14ac:dyDescent="0.25">
      <c r="A11" s="14" t="s">
        <v>7</v>
      </c>
      <c r="C11" s="13"/>
    </row>
    <row r="12" spans="1:5" x14ac:dyDescent="0.25">
      <c r="A12" s="12" t="s">
        <v>8</v>
      </c>
      <c r="C12" s="13"/>
    </row>
    <row r="13" spans="1:5" x14ac:dyDescent="0.25">
      <c r="A13" s="11" t="s">
        <v>9</v>
      </c>
      <c r="C13" s="13"/>
    </row>
    <row r="14" spans="1:5" x14ac:dyDescent="0.25">
      <c r="C14" s="13"/>
    </row>
    <row r="15" spans="1:5" x14ac:dyDescent="0.25">
      <c r="A15" s="59" t="s">
        <v>10</v>
      </c>
    </row>
    <row r="16" spans="1:5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266" t="s">
        <v>23</v>
      </c>
      <c r="F30" s="15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3" x14ac:dyDescent="0.25">
      <c r="A33" s="14" t="s">
        <v>25</v>
      </c>
      <c r="B33" s="58"/>
      <c r="C33" s="58"/>
      <c r="D33" s="58"/>
    </row>
    <row r="34" spans="1:83" ht="16.5" x14ac:dyDescent="0.25">
      <c r="A34" s="14" t="s">
        <v>26</v>
      </c>
      <c r="B34" s="57"/>
      <c r="C34" s="57"/>
      <c r="D34" s="57"/>
    </row>
    <row r="35" spans="1:83" ht="16.5" x14ac:dyDescent="0.25">
      <c r="B35" s="57"/>
      <c r="C35" s="57"/>
      <c r="D35" s="57"/>
    </row>
    <row r="36" spans="1:83" x14ac:dyDescent="0.25">
      <c r="A36" s="299" t="s">
        <v>27</v>
      </c>
      <c r="B36" s="300"/>
      <c r="C36" s="301"/>
      <c r="D36" s="300"/>
      <c r="E36" s="300"/>
      <c r="F36" s="300"/>
      <c r="G36" s="300"/>
    </row>
    <row r="37" spans="1:83" x14ac:dyDescent="0.25">
      <c r="A37" s="307" t="s">
        <v>28</v>
      </c>
      <c r="B37" s="302"/>
      <c r="C37" s="301"/>
      <c r="D37" s="300"/>
      <c r="E37" s="300"/>
      <c r="F37" s="300"/>
      <c r="G37" s="300"/>
    </row>
    <row r="38" spans="1:83" x14ac:dyDescent="0.25">
      <c r="A38" s="303" t="s">
        <v>29</v>
      </c>
      <c r="B38" s="302"/>
      <c r="C38" s="301"/>
      <c r="D38" s="300"/>
      <c r="E38" s="300"/>
      <c r="F38" s="300"/>
      <c r="G38" s="300"/>
    </row>
    <row r="39" spans="1:83" x14ac:dyDescent="0.25">
      <c r="A39" s="308" t="s">
        <v>30</v>
      </c>
      <c r="B39" s="300"/>
      <c r="C39" s="301"/>
      <c r="D39" s="300"/>
      <c r="E39" s="300"/>
      <c r="F39" s="300"/>
      <c r="G39" s="300"/>
    </row>
    <row r="40" spans="1:83" x14ac:dyDescent="0.25">
      <c r="A40" s="303" t="s">
        <v>31</v>
      </c>
      <c r="B40" s="300"/>
      <c r="C40" s="301"/>
      <c r="D40" s="300"/>
      <c r="E40" s="300"/>
      <c r="F40" s="300"/>
      <c r="G40" s="300"/>
    </row>
    <row r="41" spans="1:83" x14ac:dyDescent="0.25">
      <c r="C41" s="13"/>
    </row>
    <row r="42" spans="1:83" x14ac:dyDescent="0.25">
      <c r="A42" s="11" t="s">
        <v>32</v>
      </c>
      <c r="C42" s="13"/>
      <c r="F42" s="15" t="s">
        <v>33</v>
      </c>
    </row>
    <row r="43" spans="1:83" x14ac:dyDescent="0.25">
      <c r="A43" s="15" t="s">
        <v>34</v>
      </c>
      <c r="C43" s="13"/>
    </row>
    <row r="44" spans="1:83" x14ac:dyDescent="0.25">
      <c r="A44" s="16"/>
      <c r="B44" s="16"/>
      <c r="C44" s="17" t="s">
        <v>35</v>
      </c>
      <c r="D44" s="18" t="s">
        <v>36</v>
      </c>
      <c r="E44" s="18" t="s">
        <v>37</v>
      </c>
      <c r="F44" s="18" t="s">
        <v>38</v>
      </c>
      <c r="G44" s="18" t="s">
        <v>39</v>
      </c>
      <c r="H44" s="18" t="s">
        <v>40</v>
      </c>
      <c r="I44" s="18" t="s">
        <v>41</v>
      </c>
      <c r="J44" s="18" t="s">
        <v>42</v>
      </c>
      <c r="K44" s="18" t="s">
        <v>43</v>
      </c>
      <c r="L44" s="18" t="s">
        <v>44</v>
      </c>
      <c r="M44" s="18" t="s">
        <v>45</v>
      </c>
      <c r="N44" s="18" t="s">
        <v>46</v>
      </c>
      <c r="O44" s="18" t="s">
        <v>47</v>
      </c>
      <c r="P44" s="18" t="s">
        <v>48</v>
      </c>
      <c r="Q44" s="18" t="s">
        <v>49</v>
      </c>
      <c r="R44" s="18" t="s">
        <v>50</v>
      </c>
      <c r="S44" s="18" t="s">
        <v>51</v>
      </c>
      <c r="T44" s="18" t="s">
        <v>52</v>
      </c>
      <c r="U44" s="18" t="s">
        <v>53</v>
      </c>
      <c r="V44" s="18" t="s">
        <v>54</v>
      </c>
      <c r="W44" s="18" t="s">
        <v>55</v>
      </c>
      <c r="X44" s="18" t="s">
        <v>56</v>
      </c>
      <c r="Y44" s="18" t="s">
        <v>57</v>
      </c>
      <c r="Z44" s="18" t="s">
        <v>58</v>
      </c>
      <c r="AA44" s="18" t="s">
        <v>59</v>
      </c>
      <c r="AB44" s="18" t="s">
        <v>60</v>
      </c>
      <c r="AC44" s="18" t="s">
        <v>61</v>
      </c>
      <c r="AD44" s="18" t="s">
        <v>62</v>
      </c>
      <c r="AE44" s="18" t="s">
        <v>63</v>
      </c>
      <c r="AF44" s="18" t="s">
        <v>64</v>
      </c>
      <c r="AG44" s="18" t="s">
        <v>65</v>
      </c>
      <c r="AH44" s="18" t="s">
        <v>66</v>
      </c>
      <c r="AI44" s="18" t="s">
        <v>67</v>
      </c>
      <c r="AJ44" s="18" t="s">
        <v>68</v>
      </c>
      <c r="AK44" s="18" t="s">
        <v>69</v>
      </c>
      <c r="AL44" s="18" t="s">
        <v>70</v>
      </c>
      <c r="AM44" s="18" t="s">
        <v>71</v>
      </c>
      <c r="AN44" s="18" t="s">
        <v>72</v>
      </c>
      <c r="AO44" s="18" t="s">
        <v>73</v>
      </c>
      <c r="AP44" s="18" t="s">
        <v>74</v>
      </c>
      <c r="AQ44" s="18" t="s">
        <v>75</v>
      </c>
      <c r="AR44" s="18" t="s">
        <v>76</v>
      </c>
      <c r="AS44" s="18" t="s">
        <v>77</v>
      </c>
      <c r="AT44" s="18" t="s">
        <v>78</v>
      </c>
      <c r="AU44" s="18" t="s">
        <v>79</v>
      </c>
      <c r="AV44" s="18" t="s">
        <v>80</v>
      </c>
      <c r="AW44" s="18" t="s">
        <v>81</v>
      </c>
      <c r="AX44" s="18" t="s">
        <v>82</v>
      </c>
      <c r="AY44" s="18" t="s">
        <v>83</v>
      </c>
      <c r="AZ44" s="18" t="s">
        <v>84</v>
      </c>
      <c r="BA44" s="18" t="s">
        <v>85</v>
      </c>
      <c r="BB44" s="18" t="s">
        <v>86</v>
      </c>
      <c r="BC44" s="18" t="s">
        <v>87</v>
      </c>
      <c r="BD44" s="18" t="s">
        <v>88</v>
      </c>
      <c r="BE44" s="18" t="s">
        <v>89</v>
      </c>
      <c r="BF44" s="18" t="s">
        <v>90</v>
      </c>
      <c r="BG44" s="18" t="s">
        <v>91</v>
      </c>
      <c r="BH44" s="18" t="s">
        <v>92</v>
      </c>
      <c r="BI44" s="18" t="s">
        <v>93</v>
      </c>
      <c r="BJ44" s="18" t="s">
        <v>94</v>
      </c>
      <c r="BK44" s="18" t="s">
        <v>95</v>
      </c>
      <c r="BL44" s="18" t="s">
        <v>96</v>
      </c>
      <c r="BM44" s="18" t="s">
        <v>97</v>
      </c>
      <c r="BN44" s="18" t="s">
        <v>98</v>
      </c>
      <c r="BO44" s="18" t="s">
        <v>99</v>
      </c>
      <c r="BP44" s="18" t="s">
        <v>100</v>
      </c>
      <c r="BQ44" s="18" t="s">
        <v>101</v>
      </c>
      <c r="BR44" s="18" t="s">
        <v>102</v>
      </c>
      <c r="BS44" s="18" t="s">
        <v>103</v>
      </c>
      <c r="BT44" s="18" t="s">
        <v>104</v>
      </c>
      <c r="BU44" s="18" t="s">
        <v>105</v>
      </c>
      <c r="BV44" s="18" t="s">
        <v>106</v>
      </c>
      <c r="BW44" s="18" t="s">
        <v>107</v>
      </c>
      <c r="BX44" s="18" t="s">
        <v>108</v>
      </c>
      <c r="BY44" s="18" t="s">
        <v>109</v>
      </c>
      <c r="BZ44" s="18" t="s">
        <v>110</v>
      </c>
      <c r="CA44" s="18" t="s">
        <v>111</v>
      </c>
      <c r="CB44" s="18" t="s">
        <v>112</v>
      </c>
      <c r="CC44" s="18" t="s">
        <v>113</v>
      </c>
      <c r="CD44" s="18" t="s">
        <v>114</v>
      </c>
      <c r="CE44" s="18" t="s">
        <v>115</v>
      </c>
    </row>
    <row r="45" spans="1:83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3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3" x14ac:dyDescent="0.25">
      <c r="A47" s="16" t="s">
        <v>230</v>
      </c>
      <c r="B47" s="272">
        <v>0</v>
      </c>
      <c r="C47" s="273">
        <v>0</v>
      </c>
      <c r="D47" s="273">
        <v>0</v>
      </c>
      <c r="E47" s="273">
        <v>0</v>
      </c>
      <c r="F47" s="273">
        <v>0</v>
      </c>
      <c r="G47" s="273">
        <v>0</v>
      </c>
      <c r="H47" s="273">
        <v>0</v>
      </c>
      <c r="I47" s="273">
        <v>0</v>
      </c>
      <c r="J47" s="273">
        <v>0</v>
      </c>
      <c r="K47" s="273">
        <v>0</v>
      </c>
      <c r="L47" s="273">
        <v>0</v>
      </c>
      <c r="M47" s="273">
        <v>0</v>
      </c>
      <c r="N47" s="273">
        <v>0</v>
      </c>
      <c r="O47" s="273">
        <v>0</v>
      </c>
      <c r="P47" s="273">
        <v>0</v>
      </c>
      <c r="Q47" s="273">
        <v>0</v>
      </c>
      <c r="R47" s="273">
        <v>0</v>
      </c>
      <c r="S47" s="273">
        <v>0</v>
      </c>
      <c r="T47" s="273">
        <v>0</v>
      </c>
      <c r="U47" s="273">
        <v>0</v>
      </c>
      <c r="V47" s="273">
        <v>0</v>
      </c>
      <c r="W47" s="273">
        <v>0</v>
      </c>
      <c r="X47" s="273">
        <v>0</v>
      </c>
      <c r="Y47" s="273">
        <v>0</v>
      </c>
      <c r="Z47" s="273">
        <v>0</v>
      </c>
      <c r="AA47" s="273">
        <v>0</v>
      </c>
      <c r="AB47" s="273">
        <v>0</v>
      </c>
      <c r="AC47" s="273">
        <v>0</v>
      </c>
      <c r="AD47" s="273">
        <v>0</v>
      </c>
      <c r="AE47" s="273">
        <v>0</v>
      </c>
      <c r="AF47" s="273">
        <v>0</v>
      </c>
      <c r="AG47" s="273">
        <v>0</v>
      </c>
      <c r="AH47" s="273">
        <v>0</v>
      </c>
      <c r="AI47" s="273">
        <v>0</v>
      </c>
      <c r="AJ47" s="273">
        <v>0</v>
      </c>
      <c r="AK47" s="273"/>
      <c r="AL47" s="273">
        <v>0</v>
      </c>
      <c r="AM47" s="273">
        <v>0</v>
      </c>
      <c r="AN47" s="273">
        <v>0</v>
      </c>
      <c r="AO47" s="273">
        <v>0</v>
      </c>
      <c r="AP47" s="273">
        <v>0</v>
      </c>
      <c r="AQ47" s="273">
        <v>0</v>
      </c>
      <c r="AR47" s="273">
        <v>0</v>
      </c>
      <c r="AS47" s="273">
        <v>0</v>
      </c>
      <c r="AT47" s="273">
        <v>0</v>
      </c>
      <c r="AU47" s="273">
        <v>0</v>
      </c>
      <c r="AV47" s="273">
        <v>0</v>
      </c>
      <c r="AW47" s="273">
        <v>0</v>
      </c>
      <c r="AX47" s="273">
        <v>0</v>
      </c>
      <c r="AY47" s="273">
        <v>0</v>
      </c>
      <c r="AZ47" s="273">
        <v>0</v>
      </c>
      <c r="BA47" s="273">
        <v>0</v>
      </c>
      <c r="BB47" s="273">
        <v>0</v>
      </c>
      <c r="BC47" s="273">
        <v>0</v>
      </c>
      <c r="BD47" s="273">
        <v>0</v>
      </c>
      <c r="BE47" s="273">
        <v>0</v>
      </c>
      <c r="BF47" s="273">
        <v>0</v>
      </c>
      <c r="BG47" s="273">
        <v>0</v>
      </c>
      <c r="BH47" s="273">
        <v>0</v>
      </c>
      <c r="BI47" s="273">
        <v>0</v>
      </c>
      <c r="BJ47" s="273">
        <v>0</v>
      </c>
      <c r="BK47" s="273"/>
      <c r="BL47" s="273">
        <v>0</v>
      </c>
      <c r="BM47" s="273">
        <v>0</v>
      </c>
      <c r="BN47" s="273">
        <v>0</v>
      </c>
      <c r="BO47" s="273">
        <v>0</v>
      </c>
      <c r="BP47" s="273">
        <v>0</v>
      </c>
      <c r="BQ47" s="273">
        <v>0</v>
      </c>
      <c r="BR47" s="273">
        <v>0</v>
      </c>
      <c r="BS47" s="273">
        <v>0</v>
      </c>
      <c r="BT47" s="273">
        <v>0</v>
      </c>
      <c r="BU47" s="273">
        <v>0</v>
      </c>
      <c r="BV47" s="273">
        <v>0</v>
      </c>
      <c r="BW47" s="273">
        <v>0</v>
      </c>
      <c r="BX47" s="273">
        <v>0</v>
      </c>
      <c r="BY47" s="273">
        <v>0</v>
      </c>
      <c r="BZ47" s="273">
        <v>0</v>
      </c>
      <c r="CA47" s="273">
        <v>0</v>
      </c>
      <c r="CB47" s="273">
        <v>0</v>
      </c>
      <c r="CC47" s="273">
        <v>0</v>
      </c>
      <c r="CD47" s="16"/>
      <c r="CE47" s="25">
        <f>SUM(C47:CC47)</f>
        <v>0</v>
      </c>
    </row>
    <row r="48" spans="1:83" x14ac:dyDescent="0.25">
      <c r="A48" s="25" t="s">
        <v>231</v>
      </c>
      <c r="B48" s="272">
        <v>2762765</v>
      </c>
      <c r="C48" s="25">
        <f t="shared" ref="C48:AH48" si="0">IF($B$48,(ROUND((($B$48/$CE$61)*C61),0)))</f>
        <v>0</v>
      </c>
      <c r="D48" s="25">
        <f t="shared" si="0"/>
        <v>0</v>
      </c>
      <c r="E48" s="25">
        <f t="shared" si="0"/>
        <v>40263</v>
      </c>
      <c r="F48" s="25">
        <f t="shared" si="0"/>
        <v>0</v>
      </c>
      <c r="G48" s="25">
        <f t="shared" si="0"/>
        <v>0</v>
      </c>
      <c r="H48" s="25">
        <f t="shared" si="0"/>
        <v>0</v>
      </c>
      <c r="I48" s="25">
        <f t="shared" si="0"/>
        <v>0</v>
      </c>
      <c r="J48" s="25">
        <f t="shared" si="0"/>
        <v>0</v>
      </c>
      <c r="K48" s="25">
        <f t="shared" si="0"/>
        <v>194360</v>
      </c>
      <c r="L48" s="25">
        <f t="shared" si="0"/>
        <v>342575</v>
      </c>
      <c r="M48" s="25">
        <f t="shared" si="0"/>
        <v>0</v>
      </c>
      <c r="N48" s="25">
        <f t="shared" si="0"/>
        <v>150558</v>
      </c>
      <c r="O48" s="25">
        <f t="shared" si="0"/>
        <v>0</v>
      </c>
      <c r="P48" s="25">
        <f t="shared" si="0"/>
        <v>0</v>
      </c>
      <c r="Q48" s="25">
        <f t="shared" si="0"/>
        <v>0</v>
      </c>
      <c r="R48" s="25">
        <f t="shared" si="0"/>
        <v>0</v>
      </c>
      <c r="S48" s="25">
        <f t="shared" si="0"/>
        <v>0</v>
      </c>
      <c r="T48" s="25">
        <f t="shared" si="0"/>
        <v>0</v>
      </c>
      <c r="U48" s="25">
        <f t="shared" si="0"/>
        <v>154607</v>
      </c>
      <c r="V48" s="25">
        <f t="shared" si="0"/>
        <v>2408</v>
      </c>
      <c r="W48" s="25">
        <f t="shared" si="0"/>
        <v>24932</v>
      </c>
      <c r="X48" s="25">
        <f t="shared" si="0"/>
        <v>78448</v>
      </c>
      <c r="Y48" s="25">
        <f t="shared" si="0"/>
        <v>69976</v>
      </c>
      <c r="Z48" s="25">
        <f t="shared" si="0"/>
        <v>0</v>
      </c>
      <c r="AA48" s="25">
        <f t="shared" si="0"/>
        <v>0</v>
      </c>
      <c r="AB48" s="25">
        <f t="shared" si="0"/>
        <v>7725</v>
      </c>
      <c r="AC48" s="25">
        <f t="shared" si="0"/>
        <v>0</v>
      </c>
      <c r="AD48" s="25">
        <f t="shared" si="0"/>
        <v>0</v>
      </c>
      <c r="AE48" s="25">
        <f t="shared" si="0"/>
        <v>0</v>
      </c>
      <c r="AF48" s="25">
        <f t="shared" si="0"/>
        <v>0</v>
      </c>
      <c r="AG48" s="25">
        <f t="shared" si="0"/>
        <v>208776</v>
      </c>
      <c r="AH48" s="25">
        <f t="shared" si="0"/>
        <v>0</v>
      </c>
      <c r="AI48" s="25">
        <f t="shared" ref="AI48:BN48" si="1">IF($B$48,(ROUND((($B$48/$CE$61)*AI61),0)))</f>
        <v>0</v>
      </c>
      <c r="AJ48" s="25">
        <f t="shared" si="1"/>
        <v>448633</v>
      </c>
      <c r="AK48" s="25">
        <f t="shared" si="1"/>
        <v>0</v>
      </c>
      <c r="AL48" s="25">
        <f t="shared" si="1"/>
        <v>0</v>
      </c>
      <c r="AM48" s="25">
        <f t="shared" si="1"/>
        <v>0</v>
      </c>
      <c r="AN48" s="25">
        <f t="shared" si="1"/>
        <v>0</v>
      </c>
      <c r="AO48" s="25">
        <f t="shared" si="1"/>
        <v>8872</v>
      </c>
      <c r="AP48" s="25">
        <f t="shared" si="1"/>
        <v>0</v>
      </c>
      <c r="AQ48" s="25">
        <f t="shared" si="1"/>
        <v>0</v>
      </c>
      <c r="AR48" s="25">
        <f t="shared" si="1"/>
        <v>0</v>
      </c>
      <c r="AS48" s="25">
        <f t="shared" si="1"/>
        <v>0</v>
      </c>
      <c r="AT48" s="25">
        <f t="shared" si="1"/>
        <v>0</v>
      </c>
      <c r="AU48" s="25">
        <f t="shared" si="1"/>
        <v>0</v>
      </c>
      <c r="AV48" s="25">
        <f t="shared" si="1"/>
        <v>0</v>
      </c>
      <c r="AW48" s="25">
        <f t="shared" si="1"/>
        <v>0</v>
      </c>
      <c r="AX48" s="25">
        <f t="shared" si="1"/>
        <v>0</v>
      </c>
      <c r="AY48" s="25">
        <f t="shared" si="1"/>
        <v>125115</v>
      </c>
      <c r="AZ48" s="25">
        <f t="shared" si="1"/>
        <v>0</v>
      </c>
      <c r="BA48" s="25">
        <f t="shared" si="1"/>
        <v>48727</v>
      </c>
      <c r="BB48" s="25">
        <f t="shared" si="1"/>
        <v>54218</v>
      </c>
      <c r="BC48" s="25">
        <f t="shared" si="1"/>
        <v>0</v>
      </c>
      <c r="BD48" s="25">
        <f t="shared" si="1"/>
        <v>28885</v>
      </c>
      <c r="BE48" s="25">
        <f t="shared" si="1"/>
        <v>86463</v>
      </c>
      <c r="BF48" s="25">
        <f t="shared" si="1"/>
        <v>92627</v>
      </c>
      <c r="BG48" s="25">
        <f t="shared" si="1"/>
        <v>0</v>
      </c>
      <c r="BH48" s="25">
        <f t="shared" si="1"/>
        <v>67677</v>
      </c>
      <c r="BI48" s="25">
        <f t="shared" si="1"/>
        <v>0</v>
      </c>
      <c r="BJ48" s="25">
        <f t="shared" si="1"/>
        <v>42618</v>
      </c>
      <c r="BK48" s="25">
        <f t="shared" si="1"/>
        <v>94671</v>
      </c>
      <c r="BL48" s="25">
        <f t="shared" si="1"/>
        <v>52439</v>
      </c>
      <c r="BM48" s="25">
        <f t="shared" si="1"/>
        <v>0</v>
      </c>
      <c r="BN48" s="25">
        <f t="shared" si="1"/>
        <v>99624</v>
      </c>
      <c r="BO48" s="25">
        <f t="shared" ref="BO48:CD48" si="2">IF($B$48,(ROUND((($B$48/$CE$61)*BO61),0)))</f>
        <v>0</v>
      </c>
      <c r="BP48" s="25">
        <f t="shared" si="2"/>
        <v>23069</v>
      </c>
      <c r="BQ48" s="25">
        <f>IF($B$48,(ROUND((($B$48/$CE$61)*BQ61),0)))</f>
        <v>0</v>
      </c>
      <c r="BR48" s="25">
        <f t="shared" si="2"/>
        <v>44791</v>
      </c>
      <c r="BS48" s="25">
        <f t="shared" si="2"/>
        <v>0</v>
      </c>
      <c r="BT48" s="25">
        <f t="shared" si="2"/>
        <v>0</v>
      </c>
      <c r="BU48" s="25">
        <f t="shared" si="2"/>
        <v>0</v>
      </c>
      <c r="BV48" s="25">
        <f t="shared" si="2"/>
        <v>37392</v>
      </c>
      <c r="BW48" s="25">
        <f t="shared" si="2"/>
        <v>0</v>
      </c>
      <c r="BX48" s="25">
        <f t="shared" si="2"/>
        <v>0</v>
      </c>
      <c r="BY48" s="25">
        <f t="shared" si="2"/>
        <v>132317</v>
      </c>
      <c r="BZ48" s="25">
        <f t="shared" si="2"/>
        <v>0</v>
      </c>
      <c r="CA48" s="25">
        <f t="shared" si="2"/>
        <v>0</v>
      </c>
      <c r="CB48" s="25">
        <f t="shared" si="2"/>
        <v>0</v>
      </c>
      <c r="CC48" s="25">
        <f t="shared" si="2"/>
        <v>0</v>
      </c>
      <c r="CD48" s="25">
        <f t="shared" si="2"/>
        <v>0</v>
      </c>
      <c r="CE48" s="25">
        <f>SUM(C48:CD48)</f>
        <v>2762766</v>
      </c>
    </row>
    <row r="49" spans="1:83" x14ac:dyDescent="0.25">
      <c r="A49" s="16" t="s">
        <v>232</v>
      </c>
      <c r="B49" s="25">
        <f>B47+B48</f>
        <v>2762765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1" t="s">
        <v>233</v>
      </c>
      <c r="B51" s="273">
        <v>0</v>
      </c>
      <c r="C51" s="273">
        <v>0</v>
      </c>
      <c r="D51" s="273">
        <v>0</v>
      </c>
      <c r="E51" s="273">
        <v>0</v>
      </c>
      <c r="F51" s="273">
        <v>0</v>
      </c>
      <c r="G51" s="273">
        <v>0</v>
      </c>
      <c r="H51" s="273">
        <v>0</v>
      </c>
      <c r="I51" s="273">
        <v>0</v>
      </c>
      <c r="J51" s="273">
        <v>0</v>
      </c>
      <c r="K51" s="273">
        <v>0</v>
      </c>
      <c r="L51" s="273">
        <v>0</v>
      </c>
      <c r="M51" s="273">
        <v>0</v>
      </c>
      <c r="N51" s="273">
        <v>0</v>
      </c>
      <c r="O51" s="273">
        <v>0</v>
      </c>
      <c r="P51" s="273">
        <v>0</v>
      </c>
      <c r="Q51" s="273">
        <v>0</v>
      </c>
      <c r="R51" s="273">
        <v>0</v>
      </c>
      <c r="S51" s="273">
        <v>0</v>
      </c>
      <c r="T51" s="273">
        <v>0</v>
      </c>
      <c r="U51" s="273">
        <v>0</v>
      </c>
      <c r="V51" s="273">
        <v>0</v>
      </c>
      <c r="W51" s="273">
        <v>0</v>
      </c>
      <c r="X51" s="273">
        <v>0</v>
      </c>
      <c r="Y51" s="273">
        <v>0</v>
      </c>
      <c r="Z51" s="273">
        <v>0</v>
      </c>
      <c r="AA51" s="273">
        <v>0</v>
      </c>
      <c r="AB51" s="273">
        <v>0</v>
      </c>
      <c r="AC51" s="273">
        <v>0</v>
      </c>
      <c r="AD51" s="273">
        <v>0</v>
      </c>
      <c r="AE51" s="273">
        <v>0</v>
      </c>
      <c r="AF51" s="273">
        <v>0</v>
      </c>
      <c r="AG51" s="273">
        <v>0</v>
      </c>
      <c r="AH51" s="273">
        <v>0</v>
      </c>
      <c r="AI51" s="273">
        <v>0</v>
      </c>
      <c r="AJ51" s="273">
        <v>0</v>
      </c>
      <c r="AK51" s="273">
        <v>0</v>
      </c>
      <c r="AL51" s="273">
        <v>0</v>
      </c>
      <c r="AM51" s="273">
        <v>0</v>
      </c>
      <c r="AN51" s="273">
        <v>0</v>
      </c>
      <c r="AO51" s="273">
        <v>0</v>
      </c>
      <c r="AP51" s="273">
        <v>0</v>
      </c>
      <c r="AQ51" s="273">
        <v>0</v>
      </c>
      <c r="AR51" s="273">
        <v>0</v>
      </c>
      <c r="AS51" s="273">
        <v>0</v>
      </c>
      <c r="AT51" s="273">
        <v>0</v>
      </c>
      <c r="AU51" s="273">
        <v>0</v>
      </c>
      <c r="AV51" s="273">
        <v>0</v>
      </c>
      <c r="AW51" s="273">
        <v>0</v>
      </c>
      <c r="AX51" s="273">
        <v>0</v>
      </c>
      <c r="AY51" s="273">
        <v>0</v>
      </c>
      <c r="AZ51" s="273">
        <v>0</v>
      </c>
      <c r="BA51" s="273">
        <v>0</v>
      </c>
      <c r="BB51" s="273">
        <v>0</v>
      </c>
      <c r="BC51" s="273">
        <v>0</v>
      </c>
      <c r="BD51" s="273">
        <v>0</v>
      </c>
      <c r="BE51" s="273">
        <v>0</v>
      </c>
      <c r="BF51" s="273">
        <v>0</v>
      </c>
      <c r="BG51" s="273">
        <v>0</v>
      </c>
      <c r="BH51" s="273">
        <v>0</v>
      </c>
      <c r="BI51" s="273">
        <v>0</v>
      </c>
      <c r="BJ51" s="273">
        <v>0</v>
      </c>
      <c r="BK51" s="273">
        <v>0</v>
      </c>
      <c r="BL51" s="273">
        <v>0</v>
      </c>
      <c r="BM51" s="273">
        <v>0</v>
      </c>
      <c r="BN51" s="273">
        <v>0</v>
      </c>
      <c r="BO51" s="273">
        <v>0</v>
      </c>
      <c r="BP51" s="273">
        <v>0</v>
      </c>
      <c r="BQ51" s="273">
        <v>0</v>
      </c>
      <c r="BR51" s="273">
        <v>0</v>
      </c>
      <c r="BS51" s="273">
        <v>0</v>
      </c>
      <c r="BT51" s="273">
        <v>0</v>
      </c>
      <c r="BU51" s="273">
        <v>0</v>
      </c>
      <c r="BV51" s="273">
        <v>0</v>
      </c>
      <c r="BW51" s="273">
        <v>0</v>
      </c>
      <c r="BX51" s="273">
        <v>0</v>
      </c>
      <c r="BY51" s="273">
        <v>0</v>
      </c>
      <c r="BZ51" s="273">
        <v>0</v>
      </c>
      <c r="CA51" s="273">
        <v>0</v>
      </c>
      <c r="CB51" s="273">
        <v>0</v>
      </c>
      <c r="CC51" s="273">
        <v>0</v>
      </c>
      <c r="CD51" s="16"/>
      <c r="CE51" s="25">
        <f>SUM(C51:CD51)</f>
        <v>0</v>
      </c>
    </row>
    <row r="52" spans="1:83" x14ac:dyDescent="0.25">
      <c r="A52" s="31" t="s">
        <v>234</v>
      </c>
      <c r="B52" s="272">
        <v>1710204</v>
      </c>
      <c r="C52" s="25">
        <f t="shared" ref="C52:AH52" si="3">IF($B$52,ROUND(($B$52/($CE$90+$CF$90)*C90),0))</f>
        <v>0</v>
      </c>
      <c r="D52" s="25">
        <f t="shared" si="3"/>
        <v>0</v>
      </c>
      <c r="E52" s="25">
        <f t="shared" si="3"/>
        <v>31579</v>
      </c>
      <c r="F52" s="25">
        <f t="shared" si="3"/>
        <v>0</v>
      </c>
      <c r="G52" s="25">
        <f t="shared" si="3"/>
        <v>0</v>
      </c>
      <c r="H52" s="25">
        <f t="shared" si="3"/>
        <v>0</v>
      </c>
      <c r="I52" s="25">
        <f t="shared" si="3"/>
        <v>0</v>
      </c>
      <c r="J52" s="25">
        <f t="shared" si="3"/>
        <v>0</v>
      </c>
      <c r="K52" s="25">
        <f t="shared" si="3"/>
        <v>102484</v>
      </c>
      <c r="L52" s="25">
        <f t="shared" si="3"/>
        <v>268742</v>
      </c>
      <c r="M52" s="25">
        <f t="shared" si="3"/>
        <v>0</v>
      </c>
      <c r="N52" s="25">
        <f t="shared" si="3"/>
        <v>270480</v>
      </c>
      <c r="O52" s="25">
        <f t="shared" si="3"/>
        <v>0</v>
      </c>
      <c r="P52" s="25">
        <f t="shared" si="3"/>
        <v>0</v>
      </c>
      <c r="Q52" s="25">
        <f t="shared" si="3"/>
        <v>0</v>
      </c>
      <c r="R52" s="25">
        <f t="shared" si="3"/>
        <v>0</v>
      </c>
      <c r="S52" s="25">
        <f t="shared" si="3"/>
        <v>70178</v>
      </c>
      <c r="T52" s="25">
        <f t="shared" si="3"/>
        <v>0</v>
      </c>
      <c r="U52" s="25">
        <f t="shared" si="3"/>
        <v>26034</v>
      </c>
      <c r="V52" s="25">
        <f t="shared" si="3"/>
        <v>572</v>
      </c>
      <c r="W52" s="25">
        <f t="shared" si="3"/>
        <v>5942</v>
      </c>
      <c r="X52" s="25">
        <f t="shared" si="3"/>
        <v>18661</v>
      </c>
      <c r="Y52" s="25">
        <f t="shared" si="3"/>
        <v>16637</v>
      </c>
      <c r="Z52" s="25">
        <f t="shared" si="3"/>
        <v>0</v>
      </c>
      <c r="AA52" s="25">
        <f t="shared" si="3"/>
        <v>0</v>
      </c>
      <c r="AB52" s="25">
        <f t="shared" si="3"/>
        <v>8164</v>
      </c>
      <c r="AC52" s="25">
        <f t="shared" si="3"/>
        <v>0</v>
      </c>
      <c r="AD52" s="25">
        <f t="shared" si="3"/>
        <v>0</v>
      </c>
      <c r="AE52" s="25">
        <f t="shared" si="3"/>
        <v>63356</v>
      </c>
      <c r="AF52" s="25">
        <f t="shared" si="3"/>
        <v>0</v>
      </c>
      <c r="AG52" s="25">
        <f t="shared" si="3"/>
        <v>63907</v>
      </c>
      <c r="AH52" s="25">
        <f t="shared" si="3"/>
        <v>0</v>
      </c>
      <c r="AI52" s="25">
        <f t="shared" ref="AI52:BN52" si="4">IF($B$52,ROUND(($B$52/($CE$90+$CF$90)*AI90),0))</f>
        <v>0</v>
      </c>
      <c r="AJ52" s="25">
        <f t="shared" si="4"/>
        <v>121981</v>
      </c>
      <c r="AK52" s="25">
        <f t="shared" si="4"/>
        <v>14524</v>
      </c>
      <c r="AL52" s="25">
        <f t="shared" si="4"/>
        <v>1981</v>
      </c>
      <c r="AM52" s="25">
        <f t="shared" si="4"/>
        <v>0</v>
      </c>
      <c r="AN52" s="25">
        <f t="shared" si="4"/>
        <v>0</v>
      </c>
      <c r="AO52" s="25">
        <f t="shared" si="4"/>
        <v>6954</v>
      </c>
      <c r="AP52" s="25">
        <f t="shared" si="4"/>
        <v>0</v>
      </c>
      <c r="AQ52" s="25">
        <f t="shared" si="4"/>
        <v>0</v>
      </c>
      <c r="AR52" s="25">
        <f t="shared" si="4"/>
        <v>0</v>
      </c>
      <c r="AS52" s="25">
        <f t="shared" si="4"/>
        <v>0</v>
      </c>
      <c r="AT52" s="25">
        <f t="shared" si="4"/>
        <v>0</v>
      </c>
      <c r="AU52" s="25">
        <f t="shared" si="4"/>
        <v>0</v>
      </c>
      <c r="AV52" s="25">
        <f t="shared" si="4"/>
        <v>0</v>
      </c>
      <c r="AW52" s="25">
        <f t="shared" si="4"/>
        <v>0</v>
      </c>
      <c r="AX52" s="25">
        <f t="shared" si="4"/>
        <v>0</v>
      </c>
      <c r="AY52" s="25">
        <f t="shared" si="4"/>
        <v>27728</v>
      </c>
      <c r="AZ52" s="25">
        <f t="shared" si="4"/>
        <v>65249</v>
      </c>
      <c r="BA52" s="25">
        <f t="shared" si="4"/>
        <v>30809</v>
      </c>
      <c r="BB52" s="25">
        <f t="shared" si="4"/>
        <v>40910</v>
      </c>
      <c r="BC52" s="25">
        <f t="shared" si="4"/>
        <v>0</v>
      </c>
      <c r="BD52" s="25">
        <f t="shared" si="4"/>
        <v>0</v>
      </c>
      <c r="BE52" s="25">
        <f t="shared" si="4"/>
        <v>79311</v>
      </c>
      <c r="BF52" s="25">
        <f t="shared" si="4"/>
        <v>33670</v>
      </c>
      <c r="BG52" s="25">
        <f t="shared" si="4"/>
        <v>0</v>
      </c>
      <c r="BH52" s="25">
        <f t="shared" si="4"/>
        <v>16549</v>
      </c>
      <c r="BI52" s="25">
        <f t="shared" si="4"/>
        <v>0</v>
      </c>
      <c r="BJ52" s="25">
        <f t="shared" si="4"/>
        <v>0</v>
      </c>
      <c r="BK52" s="25">
        <f t="shared" si="4"/>
        <v>30831</v>
      </c>
      <c r="BL52" s="25">
        <f t="shared" si="4"/>
        <v>86397</v>
      </c>
      <c r="BM52" s="25">
        <f t="shared" si="4"/>
        <v>0</v>
      </c>
      <c r="BN52" s="25">
        <f t="shared" si="4"/>
        <v>132544</v>
      </c>
      <c r="BO52" s="25">
        <f t="shared" ref="BO52:CD52" si="5">IF($B$52,ROUND(($B$52/($CE$90+$CF$90)*BO90),0))</f>
        <v>0</v>
      </c>
      <c r="BP52" s="25">
        <f t="shared" si="5"/>
        <v>0</v>
      </c>
      <c r="BQ52" s="25">
        <f t="shared" si="5"/>
        <v>0</v>
      </c>
      <c r="BR52" s="25">
        <f t="shared" si="5"/>
        <v>26782</v>
      </c>
      <c r="BS52" s="25">
        <f t="shared" si="5"/>
        <v>0</v>
      </c>
      <c r="BT52" s="25">
        <f t="shared" si="5"/>
        <v>0</v>
      </c>
      <c r="BU52" s="25">
        <f t="shared" si="5"/>
        <v>0</v>
      </c>
      <c r="BV52" s="25">
        <f t="shared" si="5"/>
        <v>31007</v>
      </c>
      <c r="BW52" s="25">
        <f t="shared" si="5"/>
        <v>0</v>
      </c>
      <c r="BX52" s="25">
        <f t="shared" si="5"/>
        <v>0</v>
      </c>
      <c r="BY52" s="25">
        <f t="shared" si="5"/>
        <v>16241</v>
      </c>
      <c r="BZ52" s="25">
        <f t="shared" si="5"/>
        <v>0</v>
      </c>
      <c r="CA52" s="25">
        <f t="shared" si="5"/>
        <v>0</v>
      </c>
      <c r="CB52" s="25">
        <f t="shared" si="5"/>
        <v>0</v>
      </c>
      <c r="CC52" s="25">
        <f t="shared" si="5"/>
        <v>0</v>
      </c>
      <c r="CD52" s="25">
        <f t="shared" si="5"/>
        <v>0</v>
      </c>
      <c r="CE52" s="25">
        <f>SUM(C52:CD52)</f>
        <v>1710204</v>
      </c>
    </row>
    <row r="53" spans="1:83" x14ac:dyDescent="0.25">
      <c r="A53" s="16" t="s">
        <v>232</v>
      </c>
      <c r="B53" s="25">
        <f>B51+B52</f>
        <v>1710204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1" t="s">
        <v>235</v>
      </c>
      <c r="B55" s="16"/>
      <c r="C55" s="17" t="s">
        <v>35</v>
      </c>
      <c r="D55" s="18" t="s">
        <v>36</v>
      </c>
      <c r="E55" s="18" t="s">
        <v>37</v>
      </c>
      <c r="F55" s="18" t="s">
        <v>38</v>
      </c>
      <c r="G55" s="18" t="s">
        <v>39</v>
      </c>
      <c r="H55" s="18" t="s">
        <v>40</v>
      </c>
      <c r="I55" s="18" t="s">
        <v>41</v>
      </c>
      <c r="J55" s="18" t="s">
        <v>42</v>
      </c>
      <c r="K55" s="18" t="s">
        <v>43</v>
      </c>
      <c r="L55" s="18" t="s">
        <v>44</v>
      </c>
      <c r="M55" s="18" t="s">
        <v>45</v>
      </c>
      <c r="N55" s="18" t="s">
        <v>46</v>
      </c>
      <c r="O55" s="18" t="s">
        <v>47</v>
      </c>
      <c r="P55" s="18" t="s">
        <v>48</v>
      </c>
      <c r="Q55" s="18" t="s">
        <v>49</v>
      </c>
      <c r="R55" s="18" t="s">
        <v>50</v>
      </c>
      <c r="S55" s="18" t="s">
        <v>51</v>
      </c>
      <c r="T55" s="23" t="s">
        <v>52</v>
      </c>
      <c r="U55" s="18" t="s">
        <v>53</v>
      </c>
      <c r="V55" s="18" t="s">
        <v>54</v>
      </c>
      <c r="W55" s="18" t="s">
        <v>55</v>
      </c>
      <c r="X55" s="18" t="s">
        <v>56</v>
      </c>
      <c r="Y55" s="18" t="s">
        <v>57</v>
      </c>
      <c r="Z55" s="18" t="s">
        <v>58</v>
      </c>
      <c r="AA55" s="18" t="s">
        <v>59</v>
      </c>
      <c r="AB55" s="18" t="s">
        <v>60</v>
      </c>
      <c r="AC55" s="18" t="s">
        <v>61</v>
      </c>
      <c r="AD55" s="18" t="s">
        <v>62</v>
      </c>
      <c r="AE55" s="18" t="s">
        <v>63</v>
      </c>
      <c r="AF55" s="18" t="s">
        <v>64</v>
      </c>
      <c r="AG55" s="18" t="s">
        <v>65</v>
      </c>
      <c r="AH55" s="18" t="s">
        <v>66</v>
      </c>
      <c r="AI55" s="18" t="s">
        <v>67</v>
      </c>
      <c r="AJ55" s="18" t="s">
        <v>68</v>
      </c>
      <c r="AK55" s="18" t="s">
        <v>69</v>
      </c>
      <c r="AL55" s="18" t="s">
        <v>70</v>
      </c>
      <c r="AM55" s="18" t="s">
        <v>71</v>
      </c>
      <c r="AN55" s="18" t="s">
        <v>72</v>
      </c>
      <c r="AO55" s="18" t="s">
        <v>73</v>
      </c>
      <c r="AP55" s="18" t="s">
        <v>74</v>
      </c>
      <c r="AQ55" s="18" t="s">
        <v>75</v>
      </c>
      <c r="AR55" s="18" t="s">
        <v>76</v>
      </c>
      <c r="AS55" s="18" t="s">
        <v>77</v>
      </c>
      <c r="AT55" s="18" t="s">
        <v>78</v>
      </c>
      <c r="AU55" s="18" t="s">
        <v>79</v>
      </c>
      <c r="AV55" s="18" t="s">
        <v>80</v>
      </c>
      <c r="AW55" s="18" t="s">
        <v>81</v>
      </c>
      <c r="AX55" s="18" t="s">
        <v>82</v>
      </c>
      <c r="AY55" s="18" t="s">
        <v>83</v>
      </c>
      <c r="AZ55" s="18" t="s">
        <v>84</v>
      </c>
      <c r="BA55" s="18" t="s">
        <v>85</v>
      </c>
      <c r="BB55" s="18" t="s">
        <v>86</v>
      </c>
      <c r="BC55" s="18" t="s">
        <v>87</v>
      </c>
      <c r="BD55" s="18" t="s">
        <v>88</v>
      </c>
      <c r="BE55" s="18" t="s">
        <v>89</v>
      </c>
      <c r="BF55" s="18" t="s">
        <v>90</v>
      </c>
      <c r="BG55" s="18" t="s">
        <v>91</v>
      </c>
      <c r="BH55" s="18" t="s">
        <v>92</v>
      </c>
      <c r="BI55" s="18" t="s">
        <v>93</v>
      </c>
      <c r="BJ55" s="18" t="s">
        <v>94</v>
      </c>
      <c r="BK55" s="18" t="s">
        <v>95</v>
      </c>
      <c r="BL55" s="18" t="s">
        <v>96</v>
      </c>
      <c r="BM55" s="18" t="s">
        <v>97</v>
      </c>
      <c r="BN55" s="18" t="s">
        <v>98</v>
      </c>
      <c r="BO55" s="18" t="s">
        <v>99</v>
      </c>
      <c r="BP55" s="18" t="s">
        <v>100</v>
      </c>
      <c r="BQ55" s="18" t="s">
        <v>101</v>
      </c>
      <c r="BR55" s="18" t="s">
        <v>102</v>
      </c>
      <c r="BS55" s="18" t="s">
        <v>103</v>
      </c>
      <c r="BT55" s="18" t="s">
        <v>104</v>
      </c>
      <c r="BU55" s="18" t="s">
        <v>105</v>
      </c>
      <c r="BV55" s="18" t="s">
        <v>106</v>
      </c>
      <c r="BW55" s="18" t="s">
        <v>107</v>
      </c>
      <c r="BX55" s="18" t="s">
        <v>108</v>
      </c>
      <c r="BY55" s="18" t="s">
        <v>109</v>
      </c>
      <c r="BZ55" s="18" t="s">
        <v>110</v>
      </c>
      <c r="CA55" s="18" t="s">
        <v>111</v>
      </c>
      <c r="CB55" s="18" t="s">
        <v>112</v>
      </c>
      <c r="CC55" s="18" t="s">
        <v>113</v>
      </c>
      <c r="CD55" s="18" t="s">
        <v>114</v>
      </c>
      <c r="CE55" s="18" t="s">
        <v>115</v>
      </c>
    </row>
    <row r="56" spans="1:83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</row>
    <row r="57" spans="1:83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</row>
    <row r="58" spans="1:83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</row>
    <row r="59" spans="1:83" x14ac:dyDescent="0.25">
      <c r="A59" s="31" t="s">
        <v>260</v>
      </c>
      <c r="B59" s="25"/>
      <c r="C59" s="273">
        <v>0</v>
      </c>
      <c r="D59" s="273">
        <v>0</v>
      </c>
      <c r="E59" s="273">
        <v>531</v>
      </c>
      <c r="F59" s="273">
        <v>0</v>
      </c>
      <c r="G59" s="273">
        <v>0</v>
      </c>
      <c r="H59" s="273">
        <v>0</v>
      </c>
      <c r="I59" s="273">
        <v>0</v>
      </c>
      <c r="J59" s="273">
        <v>0</v>
      </c>
      <c r="K59" s="273">
        <v>3936</v>
      </c>
      <c r="L59" s="273">
        <v>4737</v>
      </c>
      <c r="M59" s="273">
        <v>0</v>
      </c>
      <c r="N59" s="273">
        <v>9228</v>
      </c>
      <c r="O59" s="273">
        <v>0</v>
      </c>
      <c r="P59" s="274">
        <v>0</v>
      </c>
      <c r="Q59" s="275">
        <v>0</v>
      </c>
      <c r="R59" s="275">
        <v>0</v>
      </c>
      <c r="S59" s="263">
        <v>0</v>
      </c>
      <c r="T59" s="263">
        <v>0</v>
      </c>
      <c r="U59" s="276">
        <v>123885</v>
      </c>
      <c r="V59" s="275">
        <v>0</v>
      </c>
      <c r="W59" s="275">
        <v>406</v>
      </c>
      <c r="X59" s="275">
        <v>2119</v>
      </c>
      <c r="Y59" s="275">
        <v>3874</v>
      </c>
      <c r="Z59" s="275">
        <v>0</v>
      </c>
      <c r="AA59" s="275">
        <v>0</v>
      </c>
      <c r="AB59" s="263">
        <v>0</v>
      </c>
      <c r="AC59" s="275">
        <v>0</v>
      </c>
      <c r="AD59" s="275">
        <v>0</v>
      </c>
      <c r="AE59" s="275">
        <v>24321</v>
      </c>
      <c r="AF59" s="275">
        <v>0</v>
      </c>
      <c r="AG59" s="275">
        <v>4882</v>
      </c>
      <c r="AH59" s="275">
        <v>0</v>
      </c>
      <c r="AI59" s="275">
        <v>0</v>
      </c>
      <c r="AJ59" s="275">
        <v>11638</v>
      </c>
      <c r="AK59" s="275">
        <v>3707</v>
      </c>
      <c r="AL59" s="275">
        <v>1083</v>
      </c>
      <c r="AM59" s="275">
        <v>0</v>
      </c>
      <c r="AN59" s="275">
        <v>0</v>
      </c>
      <c r="AO59" s="275">
        <v>2808</v>
      </c>
      <c r="AP59" s="275">
        <v>0</v>
      </c>
      <c r="AQ59" s="275">
        <v>0</v>
      </c>
      <c r="AR59" s="275">
        <v>0</v>
      </c>
      <c r="AS59" s="275">
        <v>0</v>
      </c>
      <c r="AT59" s="275">
        <v>0</v>
      </c>
      <c r="AU59" s="275">
        <v>0</v>
      </c>
      <c r="AV59" s="263">
        <v>0</v>
      </c>
      <c r="AW59" s="263">
        <v>0</v>
      </c>
      <c r="AX59" s="263">
        <v>0</v>
      </c>
      <c r="AY59" s="275">
        <v>64072</v>
      </c>
      <c r="AZ59" s="275">
        <v>0</v>
      </c>
      <c r="BA59" s="263">
        <v>0</v>
      </c>
      <c r="BB59" s="263">
        <v>0</v>
      </c>
      <c r="BC59" s="263">
        <v>0</v>
      </c>
      <c r="BD59" s="263">
        <v>0</v>
      </c>
      <c r="BE59" s="275">
        <v>77714</v>
      </c>
      <c r="BF59" s="263">
        <v>0</v>
      </c>
      <c r="BG59" s="263">
        <v>0</v>
      </c>
      <c r="BH59" s="263">
        <v>0</v>
      </c>
      <c r="BI59" s="263">
        <v>0</v>
      </c>
      <c r="BJ59" s="263">
        <v>0</v>
      </c>
      <c r="BK59" s="263">
        <v>0</v>
      </c>
      <c r="BL59" s="263">
        <v>0</v>
      </c>
      <c r="BM59" s="263">
        <v>0</v>
      </c>
      <c r="BN59" s="263">
        <v>0</v>
      </c>
      <c r="BO59" s="263">
        <v>0</v>
      </c>
      <c r="BP59" s="263">
        <v>0</v>
      </c>
      <c r="BQ59" s="263">
        <v>0</v>
      </c>
      <c r="BR59" s="263">
        <v>0</v>
      </c>
      <c r="BS59" s="263">
        <v>0</v>
      </c>
      <c r="BT59" s="263">
        <v>0</v>
      </c>
      <c r="BU59" s="263">
        <v>0</v>
      </c>
      <c r="BV59" s="263">
        <v>0</v>
      </c>
      <c r="BW59" s="263">
        <v>0</v>
      </c>
      <c r="BX59" s="263">
        <v>0</v>
      </c>
      <c r="BY59" s="263">
        <v>0</v>
      </c>
      <c r="BZ59" s="263">
        <v>0</v>
      </c>
      <c r="CA59" s="263">
        <v>0</v>
      </c>
      <c r="CB59" s="263">
        <v>0</v>
      </c>
      <c r="CC59" s="263">
        <v>0</v>
      </c>
      <c r="CD59" s="224">
        <v>0</v>
      </c>
      <c r="CE59" s="25">
        <v>0</v>
      </c>
    </row>
    <row r="60" spans="1:83" s="201" customFormat="1" x14ac:dyDescent="0.25">
      <c r="A60" s="207" t="s">
        <v>261</v>
      </c>
      <c r="B60" s="208"/>
      <c r="C60" s="277">
        <v>0</v>
      </c>
      <c r="D60" s="277">
        <v>0</v>
      </c>
      <c r="E60" s="277">
        <v>1.92</v>
      </c>
      <c r="F60" s="277">
        <v>0</v>
      </c>
      <c r="G60" s="277">
        <v>0</v>
      </c>
      <c r="H60" s="277">
        <v>0</v>
      </c>
      <c r="I60" s="277">
        <v>0</v>
      </c>
      <c r="J60" s="277">
        <v>0</v>
      </c>
      <c r="K60" s="277">
        <v>10.89</v>
      </c>
      <c r="L60" s="277">
        <v>16.3</v>
      </c>
      <c r="M60" s="277">
        <v>0</v>
      </c>
      <c r="N60" s="277">
        <v>8.6999999999999993</v>
      </c>
      <c r="O60" s="277">
        <v>0</v>
      </c>
      <c r="P60" s="274">
        <v>0</v>
      </c>
      <c r="Q60" s="274">
        <v>0</v>
      </c>
      <c r="R60" s="274">
        <v>0</v>
      </c>
      <c r="S60" s="278">
        <v>0</v>
      </c>
      <c r="T60" s="278">
        <v>0</v>
      </c>
      <c r="U60" s="279">
        <v>6.94</v>
      </c>
      <c r="V60" s="274">
        <v>0.1</v>
      </c>
      <c r="W60" s="274">
        <v>0.97</v>
      </c>
      <c r="X60" s="274">
        <v>3.06</v>
      </c>
      <c r="Y60" s="274">
        <v>2.73</v>
      </c>
      <c r="Z60" s="274">
        <v>0</v>
      </c>
      <c r="AA60" s="274">
        <v>0</v>
      </c>
      <c r="AB60" s="278">
        <v>0.49</v>
      </c>
      <c r="AC60" s="274">
        <v>0</v>
      </c>
      <c r="AD60" s="274">
        <v>0</v>
      </c>
      <c r="AE60" s="274">
        <v>0</v>
      </c>
      <c r="AF60" s="274">
        <v>0</v>
      </c>
      <c r="AG60" s="274">
        <v>8.9600000000000009</v>
      </c>
      <c r="AH60" s="274">
        <v>0</v>
      </c>
      <c r="AI60" s="274">
        <v>0</v>
      </c>
      <c r="AJ60" s="274">
        <v>15.88</v>
      </c>
      <c r="AK60" s="274">
        <v>0</v>
      </c>
      <c r="AL60" s="274">
        <v>0</v>
      </c>
      <c r="AM60" s="274">
        <v>0</v>
      </c>
      <c r="AN60" s="274">
        <v>0</v>
      </c>
      <c r="AO60" s="274">
        <v>0.42</v>
      </c>
      <c r="AP60" s="274">
        <v>0</v>
      </c>
      <c r="AQ60" s="274">
        <v>0</v>
      </c>
      <c r="AR60" s="274">
        <v>0</v>
      </c>
      <c r="AS60" s="274">
        <v>0</v>
      </c>
      <c r="AT60" s="274">
        <v>0</v>
      </c>
      <c r="AU60" s="274">
        <v>0</v>
      </c>
      <c r="AV60" s="278">
        <v>0</v>
      </c>
      <c r="AW60" s="278">
        <v>0</v>
      </c>
      <c r="AX60" s="278">
        <v>0</v>
      </c>
      <c r="AY60" s="274">
        <v>10.3</v>
      </c>
      <c r="AZ60" s="274">
        <v>0</v>
      </c>
      <c r="BA60" s="278">
        <v>0.86</v>
      </c>
      <c r="BB60" s="278">
        <v>3.7</v>
      </c>
      <c r="BC60" s="278">
        <v>0</v>
      </c>
      <c r="BD60" s="278">
        <v>1.81</v>
      </c>
      <c r="BE60" s="274">
        <v>4.1399999999999997</v>
      </c>
      <c r="BF60" s="278">
        <v>10.85</v>
      </c>
      <c r="BG60" s="278">
        <v>0</v>
      </c>
      <c r="BH60" s="278">
        <v>2.86</v>
      </c>
      <c r="BI60" s="278">
        <v>0</v>
      </c>
      <c r="BJ60" s="278">
        <v>1.72</v>
      </c>
      <c r="BK60" s="278">
        <v>5.49</v>
      </c>
      <c r="BL60" s="278">
        <v>3.98</v>
      </c>
      <c r="BM60" s="278">
        <v>0</v>
      </c>
      <c r="BN60" s="278">
        <v>1.65</v>
      </c>
      <c r="BO60" s="278">
        <v>0</v>
      </c>
      <c r="BP60" s="278">
        <v>0.92</v>
      </c>
      <c r="BQ60" s="278">
        <v>0</v>
      </c>
      <c r="BR60" s="278">
        <v>1.87</v>
      </c>
      <c r="BS60" s="278">
        <v>0</v>
      </c>
      <c r="BT60" s="278">
        <v>0</v>
      </c>
      <c r="BU60" s="278">
        <v>0</v>
      </c>
      <c r="BV60" s="278">
        <v>3.31</v>
      </c>
      <c r="BW60" s="278">
        <v>0</v>
      </c>
      <c r="BX60" s="278">
        <v>0</v>
      </c>
      <c r="BY60" s="278">
        <v>4.25</v>
      </c>
      <c r="BZ60" s="278">
        <v>0</v>
      </c>
      <c r="CA60" s="278">
        <v>0</v>
      </c>
      <c r="CB60" s="278">
        <v>0</v>
      </c>
      <c r="CC60" s="278">
        <v>0</v>
      </c>
      <c r="CD60" s="209" t="s">
        <v>247</v>
      </c>
      <c r="CE60" s="227">
        <f t="shared" ref="CE60:CE68" si="6">SUM(C60:CD60)</f>
        <v>135.07</v>
      </c>
    </row>
    <row r="61" spans="1:83" x14ac:dyDescent="0.25">
      <c r="A61" s="31" t="s">
        <v>262</v>
      </c>
      <c r="B61" s="16"/>
      <c r="C61" s="273">
        <v>0</v>
      </c>
      <c r="D61" s="273">
        <v>0</v>
      </c>
      <c r="E61" s="273">
        <v>178138</v>
      </c>
      <c r="F61" s="273">
        <v>0</v>
      </c>
      <c r="G61" s="273">
        <v>0</v>
      </c>
      <c r="H61" s="273">
        <v>0</v>
      </c>
      <c r="I61" s="273">
        <v>0</v>
      </c>
      <c r="J61" s="273">
        <v>0</v>
      </c>
      <c r="K61" s="273">
        <v>859924</v>
      </c>
      <c r="L61" s="273">
        <v>1515686</v>
      </c>
      <c r="M61" s="273">
        <v>0</v>
      </c>
      <c r="N61" s="273">
        <v>666128</v>
      </c>
      <c r="O61" s="273">
        <v>0</v>
      </c>
      <c r="P61" s="275">
        <v>0</v>
      </c>
      <c r="Q61" s="275">
        <v>0</v>
      </c>
      <c r="R61" s="275">
        <v>0</v>
      </c>
      <c r="S61" s="280">
        <v>0</v>
      </c>
      <c r="T61" s="280">
        <v>0</v>
      </c>
      <c r="U61" s="276">
        <v>684041</v>
      </c>
      <c r="V61" s="275">
        <v>10655</v>
      </c>
      <c r="W61" s="275">
        <v>110307</v>
      </c>
      <c r="X61" s="275">
        <v>347084</v>
      </c>
      <c r="Y61" s="275">
        <v>309601</v>
      </c>
      <c r="Z61" s="275">
        <v>0</v>
      </c>
      <c r="AA61" s="275">
        <v>0</v>
      </c>
      <c r="AB61" s="281">
        <v>34177</v>
      </c>
      <c r="AC61" s="275">
        <v>0</v>
      </c>
      <c r="AD61" s="275">
        <v>0</v>
      </c>
      <c r="AE61" s="275">
        <v>0</v>
      </c>
      <c r="AF61" s="275">
        <v>0</v>
      </c>
      <c r="AG61" s="275">
        <v>923708</v>
      </c>
      <c r="AH61" s="275">
        <v>0</v>
      </c>
      <c r="AI61" s="275">
        <v>0</v>
      </c>
      <c r="AJ61" s="275">
        <v>1984926</v>
      </c>
      <c r="AK61" s="275">
        <v>0</v>
      </c>
      <c r="AL61" s="275">
        <v>0</v>
      </c>
      <c r="AM61" s="275">
        <v>0</v>
      </c>
      <c r="AN61" s="275">
        <v>0</v>
      </c>
      <c r="AO61" s="275">
        <v>39251</v>
      </c>
      <c r="AP61" s="275">
        <v>0</v>
      </c>
      <c r="AQ61" s="275">
        <v>0</v>
      </c>
      <c r="AR61" s="275">
        <v>0</v>
      </c>
      <c r="AS61" s="275">
        <v>0</v>
      </c>
      <c r="AT61" s="275">
        <v>0</v>
      </c>
      <c r="AU61" s="275">
        <v>0</v>
      </c>
      <c r="AV61" s="280">
        <v>0</v>
      </c>
      <c r="AW61" s="280">
        <v>0</v>
      </c>
      <c r="AX61" s="280">
        <v>0</v>
      </c>
      <c r="AY61" s="275">
        <v>553559</v>
      </c>
      <c r="AZ61" s="275">
        <v>0</v>
      </c>
      <c r="BA61" s="280">
        <v>215589</v>
      </c>
      <c r="BB61" s="280">
        <v>239882</v>
      </c>
      <c r="BC61" s="280">
        <v>0</v>
      </c>
      <c r="BD61" s="280">
        <v>127799</v>
      </c>
      <c r="BE61" s="275">
        <v>382544</v>
      </c>
      <c r="BF61" s="280">
        <v>409816</v>
      </c>
      <c r="BG61" s="280">
        <v>0</v>
      </c>
      <c r="BH61" s="280">
        <v>299430</v>
      </c>
      <c r="BI61" s="280">
        <v>0</v>
      </c>
      <c r="BJ61" s="280">
        <v>188557</v>
      </c>
      <c r="BK61" s="280">
        <v>418860</v>
      </c>
      <c r="BL61" s="280">
        <v>232010</v>
      </c>
      <c r="BM61" s="280">
        <v>0</v>
      </c>
      <c r="BN61" s="280">
        <v>440776</v>
      </c>
      <c r="BO61" s="280">
        <v>0</v>
      </c>
      <c r="BP61" s="280">
        <v>102066</v>
      </c>
      <c r="BQ61" s="280">
        <v>0</v>
      </c>
      <c r="BR61" s="280">
        <v>198172</v>
      </c>
      <c r="BS61" s="280">
        <v>0</v>
      </c>
      <c r="BT61" s="280">
        <v>0</v>
      </c>
      <c r="BU61" s="280">
        <v>0</v>
      </c>
      <c r="BV61" s="280">
        <v>165435</v>
      </c>
      <c r="BW61" s="280">
        <v>0</v>
      </c>
      <c r="BX61" s="280">
        <v>0</v>
      </c>
      <c r="BY61" s="280">
        <v>585422</v>
      </c>
      <c r="BZ61" s="280">
        <v>0</v>
      </c>
      <c r="CA61" s="280">
        <v>0</v>
      </c>
      <c r="CB61" s="280">
        <v>0</v>
      </c>
      <c r="CC61" s="280">
        <v>0</v>
      </c>
      <c r="CD61" s="24" t="s">
        <v>247</v>
      </c>
      <c r="CE61" s="25">
        <f t="shared" si="6"/>
        <v>12223543</v>
      </c>
    </row>
    <row r="62" spans="1:83" x14ac:dyDescent="0.25">
      <c r="A62" s="31" t="s">
        <v>10</v>
      </c>
      <c r="B62" s="16"/>
      <c r="C62" s="25">
        <f t="shared" ref="C62:AH62" si="7">ROUND(C47+C48,0)</f>
        <v>0</v>
      </c>
      <c r="D62" s="25">
        <f t="shared" si="7"/>
        <v>0</v>
      </c>
      <c r="E62" s="25">
        <f t="shared" si="7"/>
        <v>40263</v>
      </c>
      <c r="F62" s="25">
        <f t="shared" si="7"/>
        <v>0</v>
      </c>
      <c r="G62" s="25">
        <f t="shared" si="7"/>
        <v>0</v>
      </c>
      <c r="H62" s="25">
        <f t="shared" si="7"/>
        <v>0</v>
      </c>
      <c r="I62" s="25">
        <f t="shared" si="7"/>
        <v>0</v>
      </c>
      <c r="J62" s="25">
        <f t="shared" si="7"/>
        <v>0</v>
      </c>
      <c r="K62" s="25">
        <f t="shared" si="7"/>
        <v>194360</v>
      </c>
      <c r="L62" s="25">
        <f t="shared" si="7"/>
        <v>342575</v>
      </c>
      <c r="M62" s="25">
        <f t="shared" si="7"/>
        <v>0</v>
      </c>
      <c r="N62" s="25">
        <f t="shared" si="7"/>
        <v>150558</v>
      </c>
      <c r="O62" s="25">
        <f t="shared" si="7"/>
        <v>0</v>
      </c>
      <c r="P62" s="25">
        <f t="shared" si="7"/>
        <v>0</v>
      </c>
      <c r="Q62" s="25">
        <f t="shared" si="7"/>
        <v>0</v>
      </c>
      <c r="R62" s="25">
        <f t="shared" si="7"/>
        <v>0</v>
      </c>
      <c r="S62" s="25">
        <f t="shared" si="7"/>
        <v>0</v>
      </c>
      <c r="T62" s="25">
        <f t="shared" si="7"/>
        <v>0</v>
      </c>
      <c r="U62" s="25">
        <f t="shared" si="7"/>
        <v>154607</v>
      </c>
      <c r="V62" s="25">
        <f t="shared" si="7"/>
        <v>2408</v>
      </c>
      <c r="W62" s="25">
        <f t="shared" si="7"/>
        <v>24932</v>
      </c>
      <c r="X62" s="25">
        <f t="shared" si="7"/>
        <v>78448</v>
      </c>
      <c r="Y62" s="25">
        <f t="shared" si="7"/>
        <v>69976</v>
      </c>
      <c r="Z62" s="25">
        <f t="shared" si="7"/>
        <v>0</v>
      </c>
      <c r="AA62" s="25">
        <f t="shared" si="7"/>
        <v>0</v>
      </c>
      <c r="AB62" s="25">
        <f t="shared" si="7"/>
        <v>7725</v>
      </c>
      <c r="AC62" s="25">
        <f t="shared" si="7"/>
        <v>0</v>
      </c>
      <c r="AD62" s="25">
        <f t="shared" si="7"/>
        <v>0</v>
      </c>
      <c r="AE62" s="25">
        <f t="shared" si="7"/>
        <v>0</v>
      </c>
      <c r="AF62" s="25">
        <f t="shared" si="7"/>
        <v>0</v>
      </c>
      <c r="AG62" s="25">
        <f t="shared" si="7"/>
        <v>208776</v>
      </c>
      <c r="AH62" s="25">
        <f t="shared" si="7"/>
        <v>0</v>
      </c>
      <c r="AI62" s="25">
        <f t="shared" ref="AI62:BN62" si="8">ROUND(AI47+AI48,0)</f>
        <v>0</v>
      </c>
      <c r="AJ62" s="25">
        <f t="shared" si="8"/>
        <v>448633</v>
      </c>
      <c r="AK62" s="25">
        <f t="shared" si="8"/>
        <v>0</v>
      </c>
      <c r="AL62" s="25">
        <f t="shared" si="8"/>
        <v>0</v>
      </c>
      <c r="AM62" s="25">
        <f t="shared" si="8"/>
        <v>0</v>
      </c>
      <c r="AN62" s="25">
        <f t="shared" si="8"/>
        <v>0</v>
      </c>
      <c r="AO62" s="25">
        <f t="shared" si="8"/>
        <v>8872</v>
      </c>
      <c r="AP62" s="25">
        <f t="shared" si="8"/>
        <v>0</v>
      </c>
      <c r="AQ62" s="25">
        <f t="shared" si="8"/>
        <v>0</v>
      </c>
      <c r="AR62" s="25">
        <f t="shared" si="8"/>
        <v>0</v>
      </c>
      <c r="AS62" s="25">
        <f t="shared" si="8"/>
        <v>0</v>
      </c>
      <c r="AT62" s="25">
        <f t="shared" si="8"/>
        <v>0</v>
      </c>
      <c r="AU62" s="25">
        <f t="shared" si="8"/>
        <v>0</v>
      </c>
      <c r="AV62" s="25">
        <f t="shared" si="8"/>
        <v>0</v>
      </c>
      <c r="AW62" s="25">
        <f t="shared" si="8"/>
        <v>0</v>
      </c>
      <c r="AX62" s="25">
        <f t="shared" si="8"/>
        <v>0</v>
      </c>
      <c r="AY62" s="25">
        <f t="shared" si="8"/>
        <v>125115</v>
      </c>
      <c r="AZ62" s="25">
        <f t="shared" si="8"/>
        <v>0</v>
      </c>
      <c r="BA62" s="25">
        <f t="shared" si="8"/>
        <v>48727</v>
      </c>
      <c r="BB62" s="25">
        <f t="shared" si="8"/>
        <v>54218</v>
      </c>
      <c r="BC62" s="25">
        <f t="shared" si="8"/>
        <v>0</v>
      </c>
      <c r="BD62" s="25">
        <f t="shared" si="8"/>
        <v>28885</v>
      </c>
      <c r="BE62" s="25">
        <f t="shared" si="8"/>
        <v>86463</v>
      </c>
      <c r="BF62" s="25">
        <f t="shared" si="8"/>
        <v>92627</v>
      </c>
      <c r="BG62" s="25">
        <f t="shared" si="8"/>
        <v>0</v>
      </c>
      <c r="BH62" s="25">
        <f t="shared" si="8"/>
        <v>67677</v>
      </c>
      <c r="BI62" s="25">
        <f t="shared" si="8"/>
        <v>0</v>
      </c>
      <c r="BJ62" s="25">
        <f t="shared" si="8"/>
        <v>42618</v>
      </c>
      <c r="BK62" s="25">
        <f t="shared" si="8"/>
        <v>94671</v>
      </c>
      <c r="BL62" s="25">
        <f t="shared" si="8"/>
        <v>52439</v>
      </c>
      <c r="BM62" s="25">
        <f t="shared" si="8"/>
        <v>0</v>
      </c>
      <c r="BN62" s="25">
        <f t="shared" si="8"/>
        <v>99624</v>
      </c>
      <c r="BO62" s="25">
        <f t="shared" ref="BO62:CC62" si="9">ROUND(BO47+BO48,0)</f>
        <v>0</v>
      </c>
      <c r="BP62" s="25">
        <f t="shared" si="9"/>
        <v>23069</v>
      </c>
      <c r="BQ62" s="25">
        <f t="shared" si="9"/>
        <v>0</v>
      </c>
      <c r="BR62" s="25">
        <f t="shared" si="9"/>
        <v>44791</v>
      </c>
      <c r="BS62" s="25">
        <f t="shared" si="9"/>
        <v>0</v>
      </c>
      <c r="BT62" s="25">
        <f t="shared" si="9"/>
        <v>0</v>
      </c>
      <c r="BU62" s="25">
        <f t="shared" si="9"/>
        <v>0</v>
      </c>
      <c r="BV62" s="25">
        <f t="shared" si="9"/>
        <v>37392</v>
      </c>
      <c r="BW62" s="25">
        <f t="shared" si="9"/>
        <v>0</v>
      </c>
      <c r="BX62" s="25">
        <f t="shared" si="9"/>
        <v>0</v>
      </c>
      <c r="BY62" s="25">
        <f t="shared" si="9"/>
        <v>132317</v>
      </c>
      <c r="BZ62" s="25">
        <f t="shared" si="9"/>
        <v>0</v>
      </c>
      <c r="CA62" s="25">
        <f t="shared" si="9"/>
        <v>0</v>
      </c>
      <c r="CB62" s="25">
        <f t="shared" si="9"/>
        <v>0</v>
      </c>
      <c r="CC62" s="25">
        <f t="shared" si="9"/>
        <v>0</v>
      </c>
      <c r="CD62" s="24" t="s">
        <v>247</v>
      </c>
      <c r="CE62" s="25">
        <f t="shared" si="6"/>
        <v>2762766</v>
      </c>
    </row>
    <row r="63" spans="1:83" x14ac:dyDescent="0.25">
      <c r="A63" s="31" t="s">
        <v>263</v>
      </c>
      <c r="B63" s="16"/>
      <c r="C63" s="273">
        <v>0</v>
      </c>
      <c r="D63" s="273">
        <v>0</v>
      </c>
      <c r="E63" s="273">
        <v>79416</v>
      </c>
      <c r="F63" s="273">
        <v>0</v>
      </c>
      <c r="G63" s="273">
        <v>0</v>
      </c>
      <c r="H63" s="273">
        <v>0</v>
      </c>
      <c r="I63" s="273">
        <v>0</v>
      </c>
      <c r="J63" s="273">
        <v>0</v>
      </c>
      <c r="K63" s="273">
        <v>12298</v>
      </c>
      <c r="L63" s="273">
        <v>675713</v>
      </c>
      <c r="M63" s="273">
        <v>0</v>
      </c>
      <c r="N63" s="273">
        <v>702</v>
      </c>
      <c r="O63" s="273">
        <v>0</v>
      </c>
      <c r="P63" s="275">
        <v>0</v>
      </c>
      <c r="Q63" s="275">
        <v>0</v>
      </c>
      <c r="R63" s="275">
        <v>0</v>
      </c>
      <c r="S63" s="280">
        <v>0</v>
      </c>
      <c r="T63" s="280">
        <v>0</v>
      </c>
      <c r="U63" s="276">
        <v>218257</v>
      </c>
      <c r="V63" s="275">
        <v>7687</v>
      </c>
      <c r="W63" s="275">
        <v>79584</v>
      </c>
      <c r="X63" s="275">
        <v>250415</v>
      </c>
      <c r="Y63" s="275">
        <v>223373</v>
      </c>
      <c r="Z63" s="275">
        <v>0</v>
      </c>
      <c r="AA63" s="275">
        <v>0</v>
      </c>
      <c r="AB63" s="281">
        <v>58309</v>
      </c>
      <c r="AC63" s="275">
        <v>0</v>
      </c>
      <c r="AD63" s="275">
        <v>0</v>
      </c>
      <c r="AE63" s="275">
        <v>1015358</v>
      </c>
      <c r="AF63" s="275">
        <v>0</v>
      </c>
      <c r="AG63" s="275">
        <v>1506114</v>
      </c>
      <c r="AH63" s="275">
        <v>0</v>
      </c>
      <c r="AI63" s="275">
        <v>0</v>
      </c>
      <c r="AJ63" s="275">
        <v>93934</v>
      </c>
      <c r="AK63" s="275">
        <v>141614</v>
      </c>
      <c r="AL63" s="275">
        <v>52907</v>
      </c>
      <c r="AM63" s="275">
        <v>0</v>
      </c>
      <c r="AN63" s="275">
        <v>0</v>
      </c>
      <c r="AO63" s="275">
        <v>17499</v>
      </c>
      <c r="AP63" s="275">
        <v>0</v>
      </c>
      <c r="AQ63" s="275">
        <v>0</v>
      </c>
      <c r="AR63" s="275">
        <v>0</v>
      </c>
      <c r="AS63" s="275">
        <v>0</v>
      </c>
      <c r="AT63" s="275">
        <v>0</v>
      </c>
      <c r="AU63" s="275">
        <v>0</v>
      </c>
      <c r="AV63" s="280">
        <v>0</v>
      </c>
      <c r="AW63" s="280">
        <v>0</v>
      </c>
      <c r="AX63" s="280">
        <v>0</v>
      </c>
      <c r="AY63" s="275">
        <v>58647</v>
      </c>
      <c r="AZ63" s="275">
        <v>0</v>
      </c>
      <c r="BA63" s="280">
        <v>0</v>
      </c>
      <c r="BB63" s="280">
        <v>0</v>
      </c>
      <c r="BC63" s="280">
        <v>0</v>
      </c>
      <c r="BD63" s="280">
        <v>0</v>
      </c>
      <c r="BE63" s="275">
        <v>0</v>
      </c>
      <c r="BF63" s="280">
        <v>0</v>
      </c>
      <c r="BG63" s="280">
        <v>0</v>
      </c>
      <c r="BH63" s="280">
        <v>0</v>
      </c>
      <c r="BI63" s="280">
        <v>0</v>
      </c>
      <c r="BJ63" s="280">
        <v>345832</v>
      </c>
      <c r="BK63" s="280">
        <v>31231</v>
      </c>
      <c r="BL63" s="280">
        <v>0</v>
      </c>
      <c r="BM63" s="280">
        <v>0</v>
      </c>
      <c r="BN63" s="280">
        <v>3872</v>
      </c>
      <c r="BO63" s="280">
        <v>0</v>
      </c>
      <c r="BP63" s="280">
        <v>0</v>
      </c>
      <c r="BQ63" s="280">
        <v>0</v>
      </c>
      <c r="BR63" s="280">
        <v>2125</v>
      </c>
      <c r="BS63" s="280">
        <v>0</v>
      </c>
      <c r="BT63" s="280">
        <v>0</v>
      </c>
      <c r="BU63" s="280">
        <v>0</v>
      </c>
      <c r="BV63" s="280">
        <v>0</v>
      </c>
      <c r="BW63" s="280">
        <v>856</v>
      </c>
      <c r="BX63" s="346">
        <v>0</v>
      </c>
      <c r="BY63" s="280">
        <v>3371</v>
      </c>
      <c r="BZ63" s="280">
        <v>0</v>
      </c>
      <c r="CA63" s="280">
        <v>0</v>
      </c>
      <c r="CB63" s="280">
        <v>0</v>
      </c>
      <c r="CC63" s="280">
        <v>0</v>
      </c>
      <c r="CD63" s="24" t="s">
        <v>247</v>
      </c>
      <c r="CE63" s="25">
        <f t="shared" si="6"/>
        <v>4879114</v>
      </c>
    </row>
    <row r="64" spans="1:83" x14ac:dyDescent="0.25">
      <c r="A64" s="31" t="s">
        <v>264</v>
      </c>
      <c r="B64" s="16"/>
      <c r="C64" s="273">
        <v>0</v>
      </c>
      <c r="D64" s="273">
        <v>0</v>
      </c>
      <c r="E64" s="273">
        <v>10918</v>
      </c>
      <c r="F64" s="273">
        <v>0</v>
      </c>
      <c r="G64" s="273">
        <v>0</v>
      </c>
      <c r="H64" s="273">
        <v>0</v>
      </c>
      <c r="I64" s="273">
        <v>0</v>
      </c>
      <c r="J64" s="273">
        <v>0</v>
      </c>
      <c r="K64" s="273">
        <v>24321</v>
      </c>
      <c r="L64" s="273">
        <v>92902</v>
      </c>
      <c r="M64" s="273">
        <v>0</v>
      </c>
      <c r="N64" s="273">
        <v>15541</v>
      </c>
      <c r="O64" s="273">
        <v>0</v>
      </c>
      <c r="P64" s="275">
        <v>0</v>
      </c>
      <c r="Q64" s="275">
        <v>0</v>
      </c>
      <c r="R64" s="275">
        <v>0</v>
      </c>
      <c r="S64" s="280">
        <v>1012</v>
      </c>
      <c r="T64" s="280">
        <v>0</v>
      </c>
      <c r="U64" s="276">
        <v>665273</v>
      </c>
      <c r="V64" s="275">
        <v>479</v>
      </c>
      <c r="W64" s="275">
        <v>4954</v>
      </c>
      <c r="X64" s="275">
        <v>15589</v>
      </c>
      <c r="Y64" s="275">
        <v>13905</v>
      </c>
      <c r="Z64" s="275">
        <v>0</v>
      </c>
      <c r="AA64" s="275">
        <v>0</v>
      </c>
      <c r="AB64" s="281">
        <v>288147</v>
      </c>
      <c r="AC64" s="275">
        <v>0</v>
      </c>
      <c r="AD64" s="275">
        <v>0</v>
      </c>
      <c r="AE64" s="275">
        <v>8086</v>
      </c>
      <c r="AF64" s="275">
        <v>0</v>
      </c>
      <c r="AG64" s="275">
        <v>95804</v>
      </c>
      <c r="AH64" s="275">
        <v>0</v>
      </c>
      <c r="AI64" s="275">
        <v>0</v>
      </c>
      <c r="AJ64" s="275">
        <v>193616</v>
      </c>
      <c r="AK64" s="275">
        <v>869</v>
      </c>
      <c r="AL64" s="275">
        <v>1677</v>
      </c>
      <c r="AM64" s="275">
        <v>0</v>
      </c>
      <c r="AN64" s="275">
        <v>0</v>
      </c>
      <c r="AO64" s="275">
        <v>2407</v>
      </c>
      <c r="AP64" s="275">
        <v>0</v>
      </c>
      <c r="AQ64" s="275">
        <v>0</v>
      </c>
      <c r="AR64" s="275">
        <v>0</v>
      </c>
      <c r="AS64" s="275">
        <v>0</v>
      </c>
      <c r="AT64" s="275">
        <v>0</v>
      </c>
      <c r="AU64" s="275">
        <v>0</v>
      </c>
      <c r="AV64" s="280">
        <v>0</v>
      </c>
      <c r="AW64" s="280">
        <v>0</v>
      </c>
      <c r="AX64" s="280">
        <v>0</v>
      </c>
      <c r="AY64" s="275">
        <v>311712</v>
      </c>
      <c r="AZ64" s="275">
        <v>0</v>
      </c>
      <c r="BA64" s="280">
        <v>9309</v>
      </c>
      <c r="BB64" s="280">
        <v>2389</v>
      </c>
      <c r="BC64" s="280">
        <v>0</v>
      </c>
      <c r="BD64" s="280">
        <v>6498</v>
      </c>
      <c r="BE64" s="275">
        <v>46835</v>
      </c>
      <c r="BF64" s="280">
        <v>9638</v>
      </c>
      <c r="BG64" s="280">
        <v>0</v>
      </c>
      <c r="BH64" s="280">
        <v>18954</v>
      </c>
      <c r="BI64" s="280">
        <v>0</v>
      </c>
      <c r="BJ64" s="280">
        <v>1112</v>
      </c>
      <c r="BK64" s="280">
        <v>3238</v>
      </c>
      <c r="BL64" s="280">
        <v>4549</v>
      </c>
      <c r="BM64" s="280">
        <v>0</v>
      </c>
      <c r="BN64" s="280">
        <v>-6383</v>
      </c>
      <c r="BO64" s="280">
        <v>0</v>
      </c>
      <c r="BP64" s="280">
        <v>3362</v>
      </c>
      <c r="BQ64" s="280">
        <v>0</v>
      </c>
      <c r="BR64" s="280">
        <v>4014</v>
      </c>
      <c r="BS64" s="280">
        <v>0</v>
      </c>
      <c r="BT64" s="280">
        <v>0</v>
      </c>
      <c r="BU64" s="280">
        <v>0</v>
      </c>
      <c r="BV64" s="280">
        <v>851</v>
      </c>
      <c r="BW64" s="280">
        <v>320</v>
      </c>
      <c r="BX64" s="280">
        <v>0</v>
      </c>
      <c r="BY64" s="280">
        <v>19845</v>
      </c>
      <c r="BZ64" s="280">
        <v>0</v>
      </c>
      <c r="CA64" s="280">
        <v>0</v>
      </c>
      <c r="CB64" s="280">
        <v>0</v>
      </c>
      <c r="CC64" s="280">
        <v>0</v>
      </c>
      <c r="CD64" s="24" t="s">
        <v>247</v>
      </c>
      <c r="CE64" s="25">
        <f t="shared" si="6"/>
        <v>1871743</v>
      </c>
    </row>
    <row r="65" spans="1:83" x14ac:dyDescent="0.25">
      <c r="A65" s="31" t="s">
        <v>265</v>
      </c>
      <c r="B65" s="16"/>
      <c r="C65" s="273">
        <v>0</v>
      </c>
      <c r="D65" s="273">
        <v>0</v>
      </c>
      <c r="E65" s="273">
        <v>0</v>
      </c>
      <c r="F65" s="273">
        <v>0</v>
      </c>
      <c r="G65" s="273">
        <v>0</v>
      </c>
      <c r="H65" s="273">
        <v>0</v>
      </c>
      <c r="I65" s="273">
        <v>0</v>
      </c>
      <c r="J65" s="273">
        <v>0</v>
      </c>
      <c r="K65" s="273">
        <v>0</v>
      </c>
      <c r="L65" s="273">
        <v>0</v>
      </c>
      <c r="M65" s="273">
        <v>0</v>
      </c>
      <c r="N65" s="273">
        <v>0</v>
      </c>
      <c r="O65" s="273">
        <v>0</v>
      </c>
      <c r="P65" s="275">
        <v>0</v>
      </c>
      <c r="Q65" s="275">
        <v>0</v>
      </c>
      <c r="R65" s="275">
        <v>0</v>
      </c>
      <c r="S65" s="280">
        <v>0</v>
      </c>
      <c r="T65" s="280">
        <v>0</v>
      </c>
      <c r="U65" s="276">
        <v>0</v>
      </c>
      <c r="V65" s="275">
        <v>0</v>
      </c>
      <c r="W65" s="275">
        <v>0</v>
      </c>
      <c r="X65" s="275">
        <v>0</v>
      </c>
      <c r="Y65" s="275">
        <v>0</v>
      </c>
      <c r="Z65" s="275">
        <v>0</v>
      </c>
      <c r="AA65" s="275">
        <v>0</v>
      </c>
      <c r="AB65" s="281">
        <v>0</v>
      </c>
      <c r="AC65" s="275">
        <v>0</v>
      </c>
      <c r="AD65" s="275">
        <v>0</v>
      </c>
      <c r="AE65" s="275">
        <v>0</v>
      </c>
      <c r="AF65" s="275">
        <v>0</v>
      </c>
      <c r="AG65" s="275">
        <v>0</v>
      </c>
      <c r="AH65" s="275">
        <v>0</v>
      </c>
      <c r="AI65" s="275">
        <v>0</v>
      </c>
      <c r="AJ65" s="275">
        <v>0</v>
      </c>
      <c r="AK65" s="275">
        <v>0</v>
      </c>
      <c r="AL65" s="275">
        <v>0</v>
      </c>
      <c r="AM65" s="275">
        <v>0</v>
      </c>
      <c r="AN65" s="275">
        <v>0</v>
      </c>
      <c r="AO65" s="275">
        <v>0</v>
      </c>
      <c r="AP65" s="275">
        <v>0</v>
      </c>
      <c r="AQ65" s="275">
        <v>0</v>
      </c>
      <c r="AR65" s="275">
        <v>0</v>
      </c>
      <c r="AS65" s="275">
        <v>0</v>
      </c>
      <c r="AT65" s="275">
        <v>0</v>
      </c>
      <c r="AU65" s="275">
        <v>0</v>
      </c>
      <c r="AV65" s="280">
        <v>0</v>
      </c>
      <c r="AW65" s="280">
        <v>0</v>
      </c>
      <c r="AX65" s="280">
        <v>0</v>
      </c>
      <c r="AY65" s="275">
        <v>0</v>
      </c>
      <c r="AZ65" s="275">
        <v>0</v>
      </c>
      <c r="BA65" s="280">
        <v>0</v>
      </c>
      <c r="BB65" s="280">
        <v>0</v>
      </c>
      <c r="BC65" s="280">
        <v>0</v>
      </c>
      <c r="BD65" s="280">
        <v>0</v>
      </c>
      <c r="BE65" s="275">
        <v>174216</v>
      </c>
      <c r="BF65" s="280">
        <v>0</v>
      </c>
      <c r="BG65" s="280">
        <v>0</v>
      </c>
      <c r="BH65" s="280">
        <v>36618</v>
      </c>
      <c r="BI65" s="280">
        <v>0</v>
      </c>
      <c r="BJ65" s="280">
        <v>0</v>
      </c>
      <c r="BK65" s="280">
        <v>0</v>
      </c>
      <c r="BL65" s="280">
        <v>0</v>
      </c>
      <c r="BM65" s="280">
        <v>0</v>
      </c>
      <c r="BN65" s="280">
        <v>0</v>
      </c>
      <c r="BO65" s="280">
        <v>0</v>
      </c>
      <c r="BP65" s="280">
        <v>0</v>
      </c>
      <c r="BQ65" s="280">
        <v>0</v>
      </c>
      <c r="BR65" s="280">
        <v>0</v>
      </c>
      <c r="BS65" s="280">
        <v>0</v>
      </c>
      <c r="BT65" s="280">
        <v>0</v>
      </c>
      <c r="BU65" s="280">
        <v>0</v>
      </c>
      <c r="BV65" s="280">
        <v>0</v>
      </c>
      <c r="BW65" s="280">
        <v>0</v>
      </c>
      <c r="BX65" s="280">
        <v>0</v>
      </c>
      <c r="BY65" s="280">
        <v>0</v>
      </c>
      <c r="BZ65" s="280">
        <v>0</v>
      </c>
      <c r="CA65" s="280">
        <v>0</v>
      </c>
      <c r="CB65" s="280">
        <v>0</v>
      </c>
      <c r="CC65" s="280">
        <v>0</v>
      </c>
      <c r="CD65" s="24" t="s">
        <v>247</v>
      </c>
      <c r="CE65" s="25">
        <f t="shared" si="6"/>
        <v>210834</v>
      </c>
    </row>
    <row r="66" spans="1:83" x14ac:dyDescent="0.25">
      <c r="A66" s="31" t="s">
        <v>266</v>
      </c>
      <c r="B66" s="16"/>
      <c r="C66" s="273">
        <v>0</v>
      </c>
      <c r="D66" s="273">
        <v>0</v>
      </c>
      <c r="E66" s="273">
        <v>1317</v>
      </c>
      <c r="F66" s="273">
        <v>0</v>
      </c>
      <c r="G66" s="273">
        <v>0</v>
      </c>
      <c r="H66" s="273">
        <v>0</v>
      </c>
      <c r="I66" s="273">
        <v>0</v>
      </c>
      <c r="J66" s="273">
        <v>0</v>
      </c>
      <c r="K66" s="273">
        <v>128</v>
      </c>
      <c r="L66" s="273">
        <v>11202</v>
      </c>
      <c r="M66" s="273">
        <v>0</v>
      </c>
      <c r="N66" s="273">
        <v>869</v>
      </c>
      <c r="O66" s="273">
        <v>0</v>
      </c>
      <c r="P66" s="275">
        <v>0</v>
      </c>
      <c r="Q66" s="275">
        <v>0</v>
      </c>
      <c r="R66" s="275">
        <v>0</v>
      </c>
      <c r="S66" s="280">
        <v>0</v>
      </c>
      <c r="T66" s="280">
        <v>0</v>
      </c>
      <c r="U66" s="276">
        <v>76810</v>
      </c>
      <c r="V66" s="275">
        <v>0</v>
      </c>
      <c r="W66" s="275">
        <v>233090</v>
      </c>
      <c r="X66" s="275">
        <v>77236</v>
      </c>
      <c r="Y66" s="275">
        <v>270555</v>
      </c>
      <c r="Z66" s="275">
        <v>0</v>
      </c>
      <c r="AA66" s="275">
        <v>0</v>
      </c>
      <c r="AB66" s="281">
        <v>196428</v>
      </c>
      <c r="AC66" s="275">
        <v>0</v>
      </c>
      <c r="AD66" s="275">
        <v>0</v>
      </c>
      <c r="AE66" s="275">
        <v>2024</v>
      </c>
      <c r="AF66" s="275">
        <v>0</v>
      </c>
      <c r="AG66" s="275">
        <v>15192</v>
      </c>
      <c r="AH66" s="275">
        <v>0</v>
      </c>
      <c r="AI66" s="275">
        <v>0</v>
      </c>
      <c r="AJ66" s="275">
        <v>13867</v>
      </c>
      <c r="AK66" s="275">
        <v>0</v>
      </c>
      <c r="AL66" s="275">
        <v>0</v>
      </c>
      <c r="AM66" s="275">
        <v>0</v>
      </c>
      <c r="AN66" s="275">
        <v>0</v>
      </c>
      <c r="AO66" s="275">
        <v>290</v>
      </c>
      <c r="AP66" s="275">
        <v>0</v>
      </c>
      <c r="AQ66" s="275">
        <v>0</v>
      </c>
      <c r="AR66" s="275">
        <v>0</v>
      </c>
      <c r="AS66" s="275">
        <v>0</v>
      </c>
      <c r="AT66" s="275">
        <v>0</v>
      </c>
      <c r="AU66" s="275">
        <v>0</v>
      </c>
      <c r="AV66" s="280">
        <v>0</v>
      </c>
      <c r="AW66" s="280">
        <v>0</v>
      </c>
      <c r="AX66" s="280">
        <v>0</v>
      </c>
      <c r="AY66" s="275">
        <v>8829</v>
      </c>
      <c r="AZ66" s="275">
        <v>0</v>
      </c>
      <c r="BA66" s="280">
        <v>710</v>
      </c>
      <c r="BB66" s="280">
        <v>0</v>
      </c>
      <c r="BC66" s="280">
        <v>0</v>
      </c>
      <c r="BD66" s="280">
        <v>4488</v>
      </c>
      <c r="BE66" s="275">
        <v>414012</v>
      </c>
      <c r="BF66" s="280">
        <v>0</v>
      </c>
      <c r="BG66" s="280">
        <v>0</v>
      </c>
      <c r="BH66" s="280">
        <v>956689</v>
      </c>
      <c r="BI66" s="280">
        <v>0</v>
      </c>
      <c r="BJ66" s="280">
        <v>134296</v>
      </c>
      <c r="BK66" s="280">
        <v>36648</v>
      </c>
      <c r="BL66" s="280">
        <v>0</v>
      </c>
      <c r="BM66" s="280">
        <v>0</v>
      </c>
      <c r="BN66" s="280">
        <v>72687</v>
      </c>
      <c r="BO66" s="280">
        <v>0</v>
      </c>
      <c r="BP66" s="280">
        <v>58819</v>
      </c>
      <c r="BQ66" s="280">
        <v>0</v>
      </c>
      <c r="BR66" s="280">
        <v>22751</v>
      </c>
      <c r="BS66" s="280">
        <v>0</v>
      </c>
      <c r="BT66" s="280">
        <v>0</v>
      </c>
      <c r="BU66" s="280">
        <v>0</v>
      </c>
      <c r="BV66" s="280">
        <v>1974</v>
      </c>
      <c r="BW66" s="280">
        <v>0</v>
      </c>
      <c r="BX66" s="280">
        <v>0</v>
      </c>
      <c r="BY66" s="280">
        <v>9850</v>
      </c>
      <c r="BZ66" s="280">
        <v>0</v>
      </c>
      <c r="CA66" s="280">
        <v>0</v>
      </c>
      <c r="CB66" s="280">
        <v>0</v>
      </c>
      <c r="CC66" s="280">
        <v>0</v>
      </c>
      <c r="CD66" s="24" t="s">
        <v>247</v>
      </c>
      <c r="CE66" s="25">
        <f t="shared" si="6"/>
        <v>2620761</v>
      </c>
    </row>
    <row r="67" spans="1:83" x14ac:dyDescent="0.25">
      <c r="A67" s="31" t="s">
        <v>15</v>
      </c>
      <c r="B67" s="16"/>
      <c r="C67" s="25">
        <f t="shared" ref="C67:AH67" si="10">ROUND(C51+C52,0)</f>
        <v>0</v>
      </c>
      <c r="D67" s="25">
        <f t="shared" si="10"/>
        <v>0</v>
      </c>
      <c r="E67" s="25">
        <f t="shared" si="10"/>
        <v>31579</v>
      </c>
      <c r="F67" s="25">
        <f t="shared" si="10"/>
        <v>0</v>
      </c>
      <c r="G67" s="25">
        <f t="shared" si="10"/>
        <v>0</v>
      </c>
      <c r="H67" s="25">
        <f t="shared" si="10"/>
        <v>0</v>
      </c>
      <c r="I67" s="25">
        <f t="shared" si="10"/>
        <v>0</v>
      </c>
      <c r="J67" s="25">
        <f t="shared" si="10"/>
        <v>0</v>
      </c>
      <c r="K67" s="25">
        <f t="shared" si="10"/>
        <v>102484</v>
      </c>
      <c r="L67" s="25">
        <f t="shared" si="10"/>
        <v>268742</v>
      </c>
      <c r="M67" s="25">
        <f t="shared" si="10"/>
        <v>0</v>
      </c>
      <c r="N67" s="25">
        <f t="shared" si="10"/>
        <v>270480</v>
      </c>
      <c r="O67" s="25">
        <f t="shared" si="10"/>
        <v>0</v>
      </c>
      <c r="P67" s="25">
        <f t="shared" si="10"/>
        <v>0</v>
      </c>
      <c r="Q67" s="25">
        <f t="shared" si="10"/>
        <v>0</v>
      </c>
      <c r="R67" s="25">
        <f t="shared" si="10"/>
        <v>0</v>
      </c>
      <c r="S67" s="25">
        <f t="shared" si="10"/>
        <v>70178</v>
      </c>
      <c r="T67" s="25">
        <f t="shared" si="10"/>
        <v>0</v>
      </c>
      <c r="U67" s="25">
        <f t="shared" si="10"/>
        <v>26034</v>
      </c>
      <c r="V67" s="25">
        <f t="shared" si="10"/>
        <v>572</v>
      </c>
      <c r="W67" s="25">
        <f t="shared" si="10"/>
        <v>5942</v>
      </c>
      <c r="X67" s="25">
        <f t="shared" si="10"/>
        <v>18661</v>
      </c>
      <c r="Y67" s="25">
        <f t="shared" si="10"/>
        <v>16637</v>
      </c>
      <c r="Z67" s="25">
        <f t="shared" si="10"/>
        <v>0</v>
      </c>
      <c r="AA67" s="25">
        <f t="shared" si="10"/>
        <v>0</v>
      </c>
      <c r="AB67" s="25">
        <f t="shared" si="10"/>
        <v>8164</v>
      </c>
      <c r="AC67" s="25">
        <f t="shared" si="10"/>
        <v>0</v>
      </c>
      <c r="AD67" s="25">
        <f t="shared" si="10"/>
        <v>0</v>
      </c>
      <c r="AE67" s="25">
        <f t="shared" si="10"/>
        <v>63356</v>
      </c>
      <c r="AF67" s="25">
        <f t="shared" si="10"/>
        <v>0</v>
      </c>
      <c r="AG67" s="25">
        <f t="shared" si="10"/>
        <v>63907</v>
      </c>
      <c r="AH67" s="25">
        <f t="shared" si="10"/>
        <v>0</v>
      </c>
      <c r="AI67" s="25">
        <f t="shared" ref="AI67:BN67" si="11">ROUND(AI51+AI52,0)</f>
        <v>0</v>
      </c>
      <c r="AJ67" s="25">
        <f t="shared" si="11"/>
        <v>121981</v>
      </c>
      <c r="AK67" s="25">
        <f t="shared" si="11"/>
        <v>14524</v>
      </c>
      <c r="AL67" s="25">
        <f t="shared" si="11"/>
        <v>1981</v>
      </c>
      <c r="AM67" s="25">
        <f t="shared" si="11"/>
        <v>0</v>
      </c>
      <c r="AN67" s="25">
        <f t="shared" si="11"/>
        <v>0</v>
      </c>
      <c r="AO67" s="25">
        <f t="shared" si="11"/>
        <v>6954</v>
      </c>
      <c r="AP67" s="25">
        <f t="shared" si="11"/>
        <v>0</v>
      </c>
      <c r="AQ67" s="25">
        <f t="shared" si="11"/>
        <v>0</v>
      </c>
      <c r="AR67" s="25">
        <f t="shared" si="11"/>
        <v>0</v>
      </c>
      <c r="AS67" s="25">
        <f t="shared" si="11"/>
        <v>0</v>
      </c>
      <c r="AT67" s="25">
        <f t="shared" si="11"/>
        <v>0</v>
      </c>
      <c r="AU67" s="25">
        <f t="shared" si="11"/>
        <v>0</v>
      </c>
      <c r="AV67" s="25">
        <f t="shared" si="11"/>
        <v>0</v>
      </c>
      <c r="AW67" s="25">
        <f t="shared" si="11"/>
        <v>0</v>
      </c>
      <c r="AX67" s="25">
        <f t="shared" si="11"/>
        <v>0</v>
      </c>
      <c r="AY67" s="25">
        <f t="shared" si="11"/>
        <v>27728</v>
      </c>
      <c r="AZ67" s="25">
        <f t="shared" si="11"/>
        <v>65249</v>
      </c>
      <c r="BA67" s="25">
        <f t="shared" si="11"/>
        <v>30809</v>
      </c>
      <c r="BB67" s="25">
        <f t="shared" si="11"/>
        <v>40910</v>
      </c>
      <c r="BC67" s="25">
        <f t="shared" si="11"/>
        <v>0</v>
      </c>
      <c r="BD67" s="25">
        <f t="shared" si="11"/>
        <v>0</v>
      </c>
      <c r="BE67" s="25">
        <f t="shared" si="11"/>
        <v>79311</v>
      </c>
      <c r="BF67" s="25">
        <f t="shared" si="11"/>
        <v>33670</v>
      </c>
      <c r="BG67" s="25">
        <f t="shared" si="11"/>
        <v>0</v>
      </c>
      <c r="BH67" s="25">
        <f t="shared" si="11"/>
        <v>16549</v>
      </c>
      <c r="BI67" s="25">
        <f t="shared" si="11"/>
        <v>0</v>
      </c>
      <c r="BJ67" s="25">
        <f t="shared" si="11"/>
        <v>0</v>
      </c>
      <c r="BK67" s="25">
        <f t="shared" si="11"/>
        <v>30831</v>
      </c>
      <c r="BL67" s="25">
        <f t="shared" si="11"/>
        <v>86397</v>
      </c>
      <c r="BM67" s="25">
        <f t="shared" si="11"/>
        <v>0</v>
      </c>
      <c r="BN67" s="25">
        <f t="shared" si="11"/>
        <v>132544</v>
      </c>
      <c r="BO67" s="25">
        <f t="shared" ref="BO67:CC67" si="12">ROUND(BO51+BO52,0)</f>
        <v>0</v>
      </c>
      <c r="BP67" s="25">
        <f t="shared" si="12"/>
        <v>0</v>
      </c>
      <c r="BQ67" s="25">
        <f t="shared" si="12"/>
        <v>0</v>
      </c>
      <c r="BR67" s="25">
        <f t="shared" si="12"/>
        <v>26782</v>
      </c>
      <c r="BS67" s="25">
        <f t="shared" si="12"/>
        <v>0</v>
      </c>
      <c r="BT67" s="25">
        <f t="shared" si="12"/>
        <v>0</v>
      </c>
      <c r="BU67" s="25">
        <f t="shared" si="12"/>
        <v>0</v>
      </c>
      <c r="BV67" s="25">
        <f t="shared" si="12"/>
        <v>31007</v>
      </c>
      <c r="BW67" s="25">
        <f t="shared" si="12"/>
        <v>0</v>
      </c>
      <c r="BX67" s="25">
        <f t="shared" si="12"/>
        <v>0</v>
      </c>
      <c r="BY67" s="25">
        <f t="shared" si="12"/>
        <v>16241</v>
      </c>
      <c r="BZ67" s="25">
        <f t="shared" si="12"/>
        <v>0</v>
      </c>
      <c r="CA67" s="25">
        <f t="shared" si="12"/>
        <v>0</v>
      </c>
      <c r="CB67" s="25">
        <f t="shared" si="12"/>
        <v>0</v>
      </c>
      <c r="CC67" s="25">
        <f t="shared" si="12"/>
        <v>0</v>
      </c>
      <c r="CD67" s="24" t="s">
        <v>247</v>
      </c>
      <c r="CE67" s="25">
        <f t="shared" si="6"/>
        <v>1710204</v>
      </c>
    </row>
    <row r="68" spans="1:83" x14ac:dyDescent="0.25">
      <c r="A68" s="31" t="s">
        <v>267</v>
      </c>
      <c r="B68" s="25"/>
      <c r="C68" s="273">
        <v>0</v>
      </c>
      <c r="D68" s="273">
        <v>0</v>
      </c>
      <c r="E68" s="273">
        <v>0</v>
      </c>
      <c r="F68" s="273">
        <v>0</v>
      </c>
      <c r="G68" s="273">
        <v>0</v>
      </c>
      <c r="H68" s="273">
        <v>0</v>
      </c>
      <c r="I68" s="273">
        <v>0</v>
      </c>
      <c r="J68" s="273">
        <v>0</v>
      </c>
      <c r="K68" s="273">
        <v>0</v>
      </c>
      <c r="L68" s="273">
        <v>0</v>
      </c>
      <c r="M68" s="273">
        <v>0</v>
      </c>
      <c r="N68" s="273">
        <v>0</v>
      </c>
      <c r="O68" s="273">
        <v>0</v>
      </c>
      <c r="P68" s="275">
        <v>0</v>
      </c>
      <c r="Q68" s="275">
        <v>0</v>
      </c>
      <c r="R68" s="275">
        <v>0</v>
      </c>
      <c r="S68" s="280">
        <v>0</v>
      </c>
      <c r="T68" s="280">
        <v>0</v>
      </c>
      <c r="U68" s="276">
        <v>0</v>
      </c>
      <c r="V68" s="275">
        <v>0</v>
      </c>
      <c r="W68" s="275">
        <v>0</v>
      </c>
      <c r="X68" s="275">
        <v>0</v>
      </c>
      <c r="Y68" s="275">
        <v>0</v>
      </c>
      <c r="Z68" s="275">
        <v>0</v>
      </c>
      <c r="AA68" s="275">
        <v>0</v>
      </c>
      <c r="AB68" s="281">
        <v>0</v>
      </c>
      <c r="AC68" s="275">
        <v>0</v>
      </c>
      <c r="AD68" s="275">
        <v>0</v>
      </c>
      <c r="AE68" s="275">
        <v>0</v>
      </c>
      <c r="AF68" s="275">
        <v>0</v>
      </c>
      <c r="AG68" s="275">
        <v>0</v>
      </c>
      <c r="AH68" s="275">
        <v>0</v>
      </c>
      <c r="AI68" s="275">
        <v>0</v>
      </c>
      <c r="AJ68" s="275">
        <v>0</v>
      </c>
      <c r="AK68" s="275">
        <v>0</v>
      </c>
      <c r="AL68" s="275">
        <v>0</v>
      </c>
      <c r="AM68" s="275">
        <v>0</v>
      </c>
      <c r="AN68" s="275">
        <v>0</v>
      </c>
      <c r="AO68" s="275">
        <v>0</v>
      </c>
      <c r="AP68" s="275">
        <v>0</v>
      </c>
      <c r="AQ68" s="275">
        <v>0</v>
      </c>
      <c r="AR68" s="275">
        <v>0</v>
      </c>
      <c r="AS68" s="275">
        <v>0</v>
      </c>
      <c r="AT68" s="275">
        <v>0</v>
      </c>
      <c r="AU68" s="275">
        <v>0</v>
      </c>
      <c r="AV68" s="280">
        <v>0</v>
      </c>
      <c r="AW68" s="280">
        <v>0</v>
      </c>
      <c r="AX68" s="280">
        <v>0</v>
      </c>
      <c r="AY68" s="275">
        <v>0</v>
      </c>
      <c r="AZ68" s="275">
        <v>0</v>
      </c>
      <c r="BA68" s="280">
        <v>0</v>
      </c>
      <c r="BB68" s="280">
        <v>0</v>
      </c>
      <c r="BC68" s="280">
        <v>0</v>
      </c>
      <c r="BD68" s="280">
        <v>0</v>
      </c>
      <c r="BE68" s="275">
        <v>2021</v>
      </c>
      <c r="BF68" s="280">
        <v>0</v>
      </c>
      <c r="BG68" s="280">
        <v>0</v>
      </c>
      <c r="BH68" s="280">
        <v>19590</v>
      </c>
      <c r="BI68" s="280">
        <v>0</v>
      </c>
      <c r="BJ68" s="280">
        <v>0</v>
      </c>
      <c r="BK68" s="280">
        <v>0</v>
      </c>
      <c r="BL68" s="280">
        <v>0</v>
      </c>
      <c r="BM68" s="280">
        <v>0</v>
      </c>
      <c r="BN68" s="280">
        <v>0</v>
      </c>
      <c r="BO68" s="280">
        <v>0</v>
      </c>
      <c r="BP68" s="280">
        <v>0</v>
      </c>
      <c r="BQ68" s="280">
        <v>0</v>
      </c>
      <c r="BR68" s="280">
        <v>0</v>
      </c>
      <c r="BS68" s="280">
        <v>0</v>
      </c>
      <c r="BT68" s="280">
        <v>0</v>
      </c>
      <c r="BU68" s="280">
        <v>0</v>
      </c>
      <c r="BV68" s="280">
        <v>0</v>
      </c>
      <c r="BW68" s="280">
        <v>0</v>
      </c>
      <c r="BX68" s="280">
        <v>0</v>
      </c>
      <c r="BY68" s="280">
        <v>0</v>
      </c>
      <c r="BZ68" s="280">
        <v>0</v>
      </c>
      <c r="CA68" s="280">
        <v>0</v>
      </c>
      <c r="CB68" s="280">
        <v>0</v>
      </c>
      <c r="CC68" s="280">
        <v>0</v>
      </c>
      <c r="CD68" s="24" t="s">
        <v>247</v>
      </c>
      <c r="CE68" s="25">
        <f t="shared" si="6"/>
        <v>21611</v>
      </c>
    </row>
    <row r="69" spans="1:83" x14ac:dyDescent="0.25">
      <c r="A69" s="31" t="s">
        <v>268</v>
      </c>
      <c r="B69" s="16"/>
      <c r="C69" s="25">
        <f t="shared" ref="C69:AH69" si="13">SUM(C70:C83)</f>
        <v>0</v>
      </c>
      <c r="D69" s="25">
        <f t="shared" si="13"/>
        <v>0</v>
      </c>
      <c r="E69" s="25">
        <f t="shared" si="13"/>
        <v>949</v>
      </c>
      <c r="F69" s="25">
        <f t="shared" si="13"/>
        <v>0</v>
      </c>
      <c r="G69" s="25">
        <f t="shared" si="13"/>
        <v>0</v>
      </c>
      <c r="H69" s="25">
        <f t="shared" si="13"/>
        <v>0</v>
      </c>
      <c r="I69" s="25">
        <f t="shared" si="13"/>
        <v>0</v>
      </c>
      <c r="J69" s="25">
        <f t="shared" si="13"/>
        <v>0</v>
      </c>
      <c r="K69" s="25">
        <f t="shared" si="13"/>
        <v>7449</v>
      </c>
      <c r="L69" s="25">
        <f t="shared" si="13"/>
        <v>8076</v>
      </c>
      <c r="M69" s="25">
        <f t="shared" si="13"/>
        <v>0</v>
      </c>
      <c r="N69" s="25">
        <f t="shared" si="13"/>
        <v>4765</v>
      </c>
      <c r="O69" s="25">
        <f t="shared" si="13"/>
        <v>0</v>
      </c>
      <c r="P69" s="25">
        <f t="shared" si="13"/>
        <v>0</v>
      </c>
      <c r="Q69" s="25">
        <f t="shared" si="13"/>
        <v>0</v>
      </c>
      <c r="R69" s="25">
        <f t="shared" si="13"/>
        <v>0</v>
      </c>
      <c r="S69" s="25">
        <f t="shared" si="13"/>
        <v>0</v>
      </c>
      <c r="T69" s="25">
        <f t="shared" si="13"/>
        <v>0</v>
      </c>
      <c r="U69" s="25">
        <f t="shared" si="13"/>
        <v>39516</v>
      </c>
      <c r="V69" s="25">
        <f t="shared" si="13"/>
        <v>20</v>
      </c>
      <c r="W69" s="25">
        <f t="shared" si="13"/>
        <v>203</v>
      </c>
      <c r="X69" s="25">
        <f t="shared" si="13"/>
        <v>638</v>
      </c>
      <c r="Y69" s="25">
        <f t="shared" si="13"/>
        <v>63159</v>
      </c>
      <c r="Z69" s="25">
        <f t="shared" si="13"/>
        <v>0</v>
      </c>
      <c r="AA69" s="25">
        <f t="shared" si="13"/>
        <v>0</v>
      </c>
      <c r="AB69" s="25">
        <f t="shared" si="13"/>
        <v>1484</v>
      </c>
      <c r="AC69" s="25">
        <f t="shared" si="13"/>
        <v>0</v>
      </c>
      <c r="AD69" s="25">
        <f t="shared" si="13"/>
        <v>0</v>
      </c>
      <c r="AE69" s="25">
        <f t="shared" si="13"/>
        <v>217</v>
      </c>
      <c r="AF69" s="25">
        <f t="shared" si="13"/>
        <v>0</v>
      </c>
      <c r="AG69" s="25">
        <f t="shared" si="13"/>
        <v>5207</v>
      </c>
      <c r="AH69" s="25">
        <f t="shared" si="13"/>
        <v>0</v>
      </c>
      <c r="AI69" s="25">
        <f t="shared" ref="AI69:BN69" si="14">SUM(AI70:AI83)</f>
        <v>0</v>
      </c>
      <c r="AJ69" s="25">
        <f t="shared" si="14"/>
        <v>60292</v>
      </c>
      <c r="AK69" s="25">
        <f t="shared" si="14"/>
        <v>0</v>
      </c>
      <c r="AL69" s="25">
        <f t="shared" si="14"/>
        <v>96</v>
      </c>
      <c r="AM69" s="25">
        <f t="shared" si="14"/>
        <v>0</v>
      </c>
      <c r="AN69" s="25">
        <f t="shared" si="14"/>
        <v>0</v>
      </c>
      <c r="AO69" s="25">
        <f t="shared" si="14"/>
        <v>209</v>
      </c>
      <c r="AP69" s="25">
        <f t="shared" si="14"/>
        <v>0</v>
      </c>
      <c r="AQ69" s="25">
        <f t="shared" si="14"/>
        <v>0</v>
      </c>
      <c r="AR69" s="25">
        <f t="shared" si="14"/>
        <v>0</v>
      </c>
      <c r="AS69" s="25">
        <f t="shared" si="14"/>
        <v>0</v>
      </c>
      <c r="AT69" s="25">
        <f t="shared" si="14"/>
        <v>0</v>
      </c>
      <c r="AU69" s="25">
        <f t="shared" si="14"/>
        <v>0</v>
      </c>
      <c r="AV69" s="25">
        <f t="shared" si="14"/>
        <v>0</v>
      </c>
      <c r="AW69" s="25">
        <f t="shared" si="14"/>
        <v>0</v>
      </c>
      <c r="AX69" s="25">
        <f t="shared" si="14"/>
        <v>0</v>
      </c>
      <c r="AY69" s="25">
        <f t="shared" si="14"/>
        <v>19408</v>
      </c>
      <c r="AZ69" s="25">
        <f t="shared" si="14"/>
        <v>0</v>
      </c>
      <c r="BA69" s="25">
        <f t="shared" si="14"/>
        <v>452</v>
      </c>
      <c r="BB69" s="25">
        <f t="shared" si="14"/>
        <v>1418</v>
      </c>
      <c r="BC69" s="25">
        <f t="shared" si="14"/>
        <v>0</v>
      </c>
      <c r="BD69" s="25">
        <f t="shared" si="14"/>
        <v>5231</v>
      </c>
      <c r="BE69" s="25">
        <f t="shared" si="14"/>
        <v>12977</v>
      </c>
      <c r="BF69" s="25">
        <f t="shared" si="14"/>
        <v>2287</v>
      </c>
      <c r="BG69" s="25">
        <f t="shared" si="14"/>
        <v>0</v>
      </c>
      <c r="BH69" s="25">
        <f t="shared" si="14"/>
        <v>18986</v>
      </c>
      <c r="BI69" s="25">
        <f t="shared" si="14"/>
        <v>0</v>
      </c>
      <c r="BJ69" s="25">
        <f t="shared" si="14"/>
        <v>91960</v>
      </c>
      <c r="BK69" s="25">
        <f t="shared" si="14"/>
        <v>62089</v>
      </c>
      <c r="BL69" s="25">
        <f t="shared" si="14"/>
        <v>141</v>
      </c>
      <c r="BM69" s="25">
        <f t="shared" si="14"/>
        <v>0</v>
      </c>
      <c r="BN69" s="25">
        <f t="shared" si="14"/>
        <v>288193</v>
      </c>
      <c r="BO69" s="25">
        <f t="shared" ref="BO69:CE69" si="15">SUM(BO70:BO83)</f>
        <v>0</v>
      </c>
      <c r="BP69" s="25">
        <f t="shared" si="15"/>
        <v>0</v>
      </c>
      <c r="BQ69" s="25">
        <f t="shared" si="15"/>
        <v>0</v>
      </c>
      <c r="BR69" s="25">
        <f t="shared" si="15"/>
        <v>4453</v>
      </c>
      <c r="BS69" s="25">
        <f t="shared" si="15"/>
        <v>0</v>
      </c>
      <c r="BT69" s="25">
        <f t="shared" si="15"/>
        <v>0</v>
      </c>
      <c r="BU69" s="25">
        <f t="shared" si="15"/>
        <v>0</v>
      </c>
      <c r="BV69" s="25">
        <f t="shared" si="15"/>
        <v>1288</v>
      </c>
      <c r="BW69" s="25">
        <f t="shared" si="15"/>
        <v>1975</v>
      </c>
      <c r="BX69" s="25">
        <f t="shared" si="15"/>
        <v>0</v>
      </c>
      <c r="BY69" s="25">
        <f t="shared" si="15"/>
        <v>27257</v>
      </c>
      <c r="BZ69" s="25">
        <f t="shared" si="15"/>
        <v>0</v>
      </c>
      <c r="CA69" s="25">
        <f t="shared" si="15"/>
        <v>0</v>
      </c>
      <c r="CB69" s="25">
        <f t="shared" si="15"/>
        <v>0</v>
      </c>
      <c r="CC69" s="25">
        <f t="shared" si="15"/>
        <v>0</v>
      </c>
      <c r="CD69" s="25">
        <f t="shared" si="15"/>
        <v>869392</v>
      </c>
      <c r="CE69" s="25">
        <f t="shared" si="15"/>
        <v>1599787</v>
      </c>
    </row>
    <row r="70" spans="1:83" x14ac:dyDescent="0.25">
      <c r="A70" s="26" t="s">
        <v>269</v>
      </c>
      <c r="B70" s="27"/>
      <c r="C70" s="282">
        <v>0</v>
      </c>
      <c r="D70" s="282">
        <v>0</v>
      </c>
      <c r="E70" s="282">
        <v>0</v>
      </c>
      <c r="F70" s="282">
        <v>0</v>
      </c>
      <c r="G70" s="282">
        <v>0</v>
      </c>
      <c r="H70" s="282">
        <v>0</v>
      </c>
      <c r="I70" s="282">
        <v>0</v>
      </c>
      <c r="J70" s="282">
        <v>0</v>
      </c>
      <c r="K70" s="282">
        <v>0</v>
      </c>
      <c r="L70" s="282">
        <v>0</v>
      </c>
      <c r="M70" s="282">
        <v>0</v>
      </c>
      <c r="N70" s="282">
        <v>0</v>
      </c>
      <c r="O70" s="282">
        <v>0</v>
      </c>
      <c r="P70" s="282">
        <v>0</v>
      </c>
      <c r="Q70" s="282">
        <v>0</v>
      </c>
      <c r="R70" s="282">
        <v>0</v>
      </c>
      <c r="S70" s="282">
        <v>0</v>
      </c>
      <c r="T70" s="282">
        <v>0</v>
      </c>
      <c r="U70" s="282">
        <v>0</v>
      </c>
      <c r="V70" s="282">
        <v>0</v>
      </c>
      <c r="W70" s="282">
        <v>0</v>
      </c>
      <c r="X70" s="282">
        <v>0</v>
      </c>
      <c r="Y70" s="282">
        <v>0</v>
      </c>
      <c r="Z70" s="282">
        <v>0</v>
      </c>
      <c r="AA70" s="282">
        <v>0</v>
      </c>
      <c r="AB70" s="282">
        <v>0</v>
      </c>
      <c r="AC70" s="282">
        <v>0</v>
      </c>
      <c r="AD70" s="282">
        <v>0</v>
      </c>
      <c r="AE70" s="282">
        <v>0</v>
      </c>
      <c r="AF70" s="282">
        <v>0</v>
      </c>
      <c r="AG70" s="282">
        <v>0</v>
      </c>
      <c r="AH70" s="282">
        <v>0</v>
      </c>
      <c r="AI70" s="282">
        <v>0</v>
      </c>
      <c r="AJ70" s="282">
        <v>0</v>
      </c>
      <c r="AK70" s="282">
        <v>0</v>
      </c>
      <c r="AL70" s="282">
        <v>0</v>
      </c>
      <c r="AM70" s="282">
        <v>0</v>
      </c>
      <c r="AN70" s="282">
        <v>0</v>
      </c>
      <c r="AO70" s="282">
        <v>0</v>
      </c>
      <c r="AP70" s="282">
        <v>0</v>
      </c>
      <c r="AQ70" s="282">
        <v>0</v>
      </c>
      <c r="AR70" s="282">
        <v>0</v>
      </c>
      <c r="AS70" s="282">
        <v>0</v>
      </c>
      <c r="AT70" s="282">
        <v>0</v>
      </c>
      <c r="AU70" s="282">
        <v>0</v>
      </c>
      <c r="AV70" s="282">
        <v>0</v>
      </c>
      <c r="AW70" s="282">
        <v>0</v>
      </c>
      <c r="AX70" s="282">
        <v>0</v>
      </c>
      <c r="AY70" s="282">
        <v>0</v>
      </c>
      <c r="AZ70" s="282">
        <v>0</v>
      </c>
      <c r="BA70" s="282">
        <v>0</v>
      </c>
      <c r="BB70" s="282">
        <v>0</v>
      </c>
      <c r="BC70" s="282">
        <v>0</v>
      </c>
      <c r="BD70" s="282">
        <v>0</v>
      </c>
      <c r="BE70" s="282">
        <v>0</v>
      </c>
      <c r="BF70" s="282">
        <v>0</v>
      </c>
      <c r="BG70" s="282">
        <v>0</v>
      </c>
      <c r="BH70" s="282">
        <v>0</v>
      </c>
      <c r="BI70" s="282">
        <v>0</v>
      </c>
      <c r="BJ70" s="282">
        <v>0</v>
      </c>
      <c r="BK70" s="282">
        <v>0</v>
      </c>
      <c r="BL70" s="282">
        <v>0</v>
      </c>
      <c r="BM70" s="282">
        <v>0</v>
      </c>
      <c r="BN70" s="282">
        <v>0</v>
      </c>
      <c r="BO70" s="282">
        <v>0</v>
      </c>
      <c r="BP70" s="282">
        <v>0</v>
      </c>
      <c r="BQ70" s="282">
        <v>0</v>
      </c>
      <c r="BR70" s="282">
        <v>0</v>
      </c>
      <c r="BS70" s="282">
        <v>0</v>
      </c>
      <c r="BT70" s="282">
        <v>0</v>
      </c>
      <c r="BU70" s="282">
        <v>0</v>
      </c>
      <c r="BV70" s="282">
        <v>0</v>
      </c>
      <c r="BW70" s="282">
        <v>0</v>
      </c>
      <c r="BX70" s="282">
        <v>0</v>
      </c>
      <c r="BY70" s="282">
        <v>0</v>
      </c>
      <c r="BZ70" s="282">
        <v>0</v>
      </c>
      <c r="CA70" s="282">
        <v>0</v>
      </c>
      <c r="CB70" s="282">
        <v>0</v>
      </c>
      <c r="CC70" s="282">
        <v>0</v>
      </c>
      <c r="CD70" s="282">
        <v>0</v>
      </c>
      <c r="CE70" s="25">
        <f t="shared" ref="CE70:CE85" si="16">SUM(C70:CD70)</f>
        <v>0</v>
      </c>
    </row>
    <row r="71" spans="1:83" x14ac:dyDescent="0.25">
      <c r="A71" s="26" t="s">
        <v>270</v>
      </c>
      <c r="B71" s="27"/>
      <c r="C71" s="282">
        <v>0</v>
      </c>
      <c r="D71" s="282">
        <v>0</v>
      </c>
      <c r="E71" s="282">
        <v>0</v>
      </c>
      <c r="F71" s="282">
        <v>0</v>
      </c>
      <c r="G71" s="282">
        <v>0</v>
      </c>
      <c r="H71" s="282">
        <v>0</v>
      </c>
      <c r="I71" s="282">
        <v>0</v>
      </c>
      <c r="J71" s="282">
        <v>0</v>
      </c>
      <c r="K71" s="282">
        <v>0</v>
      </c>
      <c r="L71" s="282">
        <v>0</v>
      </c>
      <c r="M71" s="282">
        <v>0</v>
      </c>
      <c r="N71" s="282">
        <v>0</v>
      </c>
      <c r="O71" s="282">
        <v>0</v>
      </c>
      <c r="P71" s="282">
        <v>0</v>
      </c>
      <c r="Q71" s="282">
        <v>0</v>
      </c>
      <c r="R71" s="282">
        <v>0</v>
      </c>
      <c r="S71" s="282">
        <v>0</v>
      </c>
      <c r="T71" s="282">
        <v>0</v>
      </c>
      <c r="U71" s="282">
        <v>0</v>
      </c>
      <c r="V71" s="282">
        <v>0</v>
      </c>
      <c r="W71" s="282">
        <v>0</v>
      </c>
      <c r="X71" s="282">
        <v>0</v>
      </c>
      <c r="Y71" s="282">
        <v>0</v>
      </c>
      <c r="Z71" s="282">
        <v>0</v>
      </c>
      <c r="AA71" s="282">
        <v>0</v>
      </c>
      <c r="AB71" s="282">
        <v>0</v>
      </c>
      <c r="AC71" s="282">
        <v>0</v>
      </c>
      <c r="AD71" s="282">
        <v>0</v>
      </c>
      <c r="AE71" s="282">
        <v>0</v>
      </c>
      <c r="AF71" s="282">
        <v>0</v>
      </c>
      <c r="AG71" s="282">
        <v>0</v>
      </c>
      <c r="AH71" s="282">
        <v>0</v>
      </c>
      <c r="AI71" s="282">
        <v>0</v>
      </c>
      <c r="AJ71" s="282">
        <v>0</v>
      </c>
      <c r="AK71" s="282">
        <v>0</v>
      </c>
      <c r="AL71" s="282">
        <v>0</v>
      </c>
      <c r="AM71" s="282">
        <v>0</v>
      </c>
      <c r="AN71" s="282">
        <v>0</v>
      </c>
      <c r="AO71" s="282">
        <v>0</v>
      </c>
      <c r="AP71" s="282">
        <v>0</v>
      </c>
      <c r="AQ71" s="282">
        <v>0</v>
      </c>
      <c r="AR71" s="282">
        <v>0</v>
      </c>
      <c r="AS71" s="282">
        <v>0</v>
      </c>
      <c r="AT71" s="282">
        <v>0</v>
      </c>
      <c r="AU71" s="282">
        <v>0</v>
      </c>
      <c r="AV71" s="282">
        <v>0</v>
      </c>
      <c r="AW71" s="282">
        <v>0</v>
      </c>
      <c r="AX71" s="282">
        <v>0</v>
      </c>
      <c r="AY71" s="282">
        <v>0</v>
      </c>
      <c r="AZ71" s="282">
        <v>0</v>
      </c>
      <c r="BA71" s="282">
        <v>0</v>
      </c>
      <c r="BB71" s="282">
        <v>0</v>
      </c>
      <c r="BC71" s="282">
        <v>0</v>
      </c>
      <c r="BD71" s="282">
        <v>0</v>
      </c>
      <c r="BE71" s="282">
        <v>0</v>
      </c>
      <c r="BF71" s="282">
        <v>0</v>
      </c>
      <c r="BG71" s="282">
        <v>0</v>
      </c>
      <c r="BH71" s="282">
        <v>0</v>
      </c>
      <c r="BI71" s="282">
        <v>0</v>
      </c>
      <c r="BJ71" s="282">
        <v>0</v>
      </c>
      <c r="BK71" s="282">
        <v>0</v>
      </c>
      <c r="BL71" s="282">
        <v>0</v>
      </c>
      <c r="BM71" s="282">
        <v>0</v>
      </c>
      <c r="BN71" s="282">
        <v>0</v>
      </c>
      <c r="BO71" s="282">
        <v>0</v>
      </c>
      <c r="BP71" s="282">
        <v>0</v>
      </c>
      <c r="BQ71" s="282">
        <v>0</v>
      </c>
      <c r="BR71" s="282">
        <v>0</v>
      </c>
      <c r="BS71" s="282">
        <v>0</v>
      </c>
      <c r="BT71" s="282">
        <v>0</v>
      </c>
      <c r="BU71" s="282">
        <v>0</v>
      </c>
      <c r="BV71" s="282">
        <v>0</v>
      </c>
      <c r="BW71" s="282">
        <v>0</v>
      </c>
      <c r="BX71" s="282">
        <v>0</v>
      </c>
      <c r="BY71" s="282">
        <v>0</v>
      </c>
      <c r="BZ71" s="282">
        <v>0</v>
      </c>
      <c r="CA71" s="282">
        <v>0</v>
      </c>
      <c r="CB71" s="282">
        <v>0</v>
      </c>
      <c r="CC71" s="282">
        <v>0</v>
      </c>
      <c r="CD71" s="282">
        <v>0</v>
      </c>
      <c r="CE71" s="25">
        <f t="shared" si="16"/>
        <v>0</v>
      </c>
    </row>
    <row r="72" spans="1:83" x14ac:dyDescent="0.25">
      <c r="A72" s="26" t="s">
        <v>271</v>
      </c>
      <c r="B72" s="27"/>
      <c r="C72" s="282">
        <v>0</v>
      </c>
      <c r="D72" s="282">
        <v>0</v>
      </c>
      <c r="E72" s="282">
        <v>0</v>
      </c>
      <c r="F72" s="282">
        <v>0</v>
      </c>
      <c r="G72" s="282">
        <v>0</v>
      </c>
      <c r="H72" s="282">
        <v>0</v>
      </c>
      <c r="I72" s="282">
        <v>0</v>
      </c>
      <c r="J72" s="282">
        <v>0</v>
      </c>
      <c r="K72" s="282">
        <v>0</v>
      </c>
      <c r="L72" s="282">
        <v>0</v>
      </c>
      <c r="M72" s="282">
        <v>0</v>
      </c>
      <c r="N72" s="282">
        <v>3712</v>
      </c>
      <c r="O72" s="282">
        <v>0</v>
      </c>
      <c r="P72" s="282">
        <v>0</v>
      </c>
      <c r="Q72" s="282">
        <v>0</v>
      </c>
      <c r="R72" s="282">
        <v>0</v>
      </c>
      <c r="S72" s="282">
        <v>0</v>
      </c>
      <c r="T72" s="282">
        <v>0</v>
      </c>
      <c r="U72" s="282">
        <v>4045</v>
      </c>
      <c r="V72" s="282">
        <v>0</v>
      </c>
      <c r="W72" s="282">
        <v>0</v>
      </c>
      <c r="X72" s="282">
        <v>0</v>
      </c>
      <c r="Y72" s="282">
        <v>62590</v>
      </c>
      <c r="Z72" s="282">
        <v>0</v>
      </c>
      <c r="AA72" s="282">
        <v>0</v>
      </c>
      <c r="AB72" s="282">
        <v>1335</v>
      </c>
      <c r="AC72" s="282">
        <v>0</v>
      </c>
      <c r="AD72" s="282">
        <v>0</v>
      </c>
      <c r="AE72" s="282">
        <v>0</v>
      </c>
      <c r="AF72" s="282">
        <v>0</v>
      </c>
      <c r="AG72" s="282">
        <v>0</v>
      </c>
      <c r="AH72" s="282">
        <v>0</v>
      </c>
      <c r="AI72" s="282">
        <v>0</v>
      </c>
      <c r="AJ72" s="282">
        <v>888</v>
      </c>
      <c r="AK72" s="282">
        <v>0</v>
      </c>
      <c r="AL72" s="282">
        <v>0</v>
      </c>
      <c r="AM72" s="282">
        <v>0</v>
      </c>
      <c r="AN72" s="282">
        <v>0</v>
      </c>
      <c r="AO72" s="282">
        <v>0</v>
      </c>
      <c r="AP72" s="282">
        <v>0</v>
      </c>
      <c r="AQ72" s="282">
        <v>0</v>
      </c>
      <c r="AR72" s="282">
        <v>0</v>
      </c>
      <c r="AS72" s="282">
        <v>0</v>
      </c>
      <c r="AT72" s="282">
        <v>0</v>
      </c>
      <c r="AU72" s="282">
        <v>0</v>
      </c>
      <c r="AV72" s="282">
        <v>0</v>
      </c>
      <c r="AW72" s="282">
        <v>0</v>
      </c>
      <c r="AX72" s="282">
        <v>0</v>
      </c>
      <c r="AY72" s="282">
        <v>0</v>
      </c>
      <c r="AZ72" s="282">
        <v>0</v>
      </c>
      <c r="BA72" s="282">
        <v>0</v>
      </c>
      <c r="BB72" s="282">
        <v>0</v>
      </c>
      <c r="BC72" s="282">
        <v>0</v>
      </c>
      <c r="BD72" s="282">
        <v>261</v>
      </c>
      <c r="BE72" s="282">
        <v>3602</v>
      </c>
      <c r="BF72" s="282">
        <v>0</v>
      </c>
      <c r="BG72" s="282">
        <v>0</v>
      </c>
      <c r="BH72" s="282">
        <v>0</v>
      </c>
      <c r="BI72" s="282">
        <v>0</v>
      </c>
      <c r="BJ72" s="282">
        <v>39</v>
      </c>
      <c r="BK72" s="282">
        <v>87</v>
      </c>
      <c r="BL72" s="282">
        <v>0</v>
      </c>
      <c r="BM72" s="282">
        <v>0</v>
      </c>
      <c r="BN72" s="282">
        <v>152964</v>
      </c>
      <c r="BO72" s="282">
        <v>0</v>
      </c>
      <c r="BP72" s="282">
        <v>0</v>
      </c>
      <c r="BQ72" s="282">
        <v>0</v>
      </c>
      <c r="BR72" s="282">
        <v>862</v>
      </c>
      <c r="BS72" s="282">
        <v>0</v>
      </c>
      <c r="BT72" s="282">
        <v>0</v>
      </c>
      <c r="BU72" s="282">
        <v>0</v>
      </c>
      <c r="BV72" s="282">
        <v>0</v>
      </c>
      <c r="BW72" s="282">
        <v>0</v>
      </c>
      <c r="BX72" s="282">
        <v>0</v>
      </c>
      <c r="BY72" s="282">
        <v>0</v>
      </c>
      <c r="BZ72" s="282">
        <v>0</v>
      </c>
      <c r="CA72" s="282">
        <v>0</v>
      </c>
      <c r="CB72" s="282">
        <v>0</v>
      </c>
      <c r="CC72" s="282">
        <v>0</v>
      </c>
      <c r="CD72" s="282">
        <v>0</v>
      </c>
      <c r="CE72" s="25">
        <f t="shared" si="16"/>
        <v>230385</v>
      </c>
    </row>
    <row r="73" spans="1:83" x14ac:dyDescent="0.25">
      <c r="A73" s="26" t="s">
        <v>272</v>
      </c>
      <c r="B73" s="27"/>
      <c r="C73" s="282">
        <v>0</v>
      </c>
      <c r="D73" s="282">
        <v>0</v>
      </c>
      <c r="E73" s="282">
        <v>0</v>
      </c>
      <c r="F73" s="282">
        <v>0</v>
      </c>
      <c r="G73" s="282">
        <v>0</v>
      </c>
      <c r="H73" s="282">
        <v>0</v>
      </c>
      <c r="I73" s="282">
        <v>0</v>
      </c>
      <c r="J73" s="282">
        <v>0</v>
      </c>
      <c r="K73" s="282">
        <v>0</v>
      </c>
      <c r="L73" s="282">
        <v>0</v>
      </c>
      <c r="M73" s="282">
        <v>0</v>
      </c>
      <c r="N73" s="282">
        <v>0</v>
      </c>
      <c r="O73" s="282">
        <v>0</v>
      </c>
      <c r="P73" s="282">
        <v>0</v>
      </c>
      <c r="Q73" s="282">
        <v>0</v>
      </c>
      <c r="R73" s="282">
        <v>0</v>
      </c>
      <c r="S73" s="282">
        <v>0</v>
      </c>
      <c r="T73" s="282">
        <v>0</v>
      </c>
      <c r="U73" s="282">
        <v>0</v>
      </c>
      <c r="V73" s="282">
        <v>0</v>
      </c>
      <c r="W73" s="282">
        <v>0</v>
      </c>
      <c r="X73" s="282">
        <v>0</v>
      </c>
      <c r="Y73" s="282">
        <v>0</v>
      </c>
      <c r="Z73" s="282">
        <v>0</v>
      </c>
      <c r="AA73" s="282">
        <v>0</v>
      </c>
      <c r="AB73" s="282">
        <v>0</v>
      </c>
      <c r="AC73" s="282">
        <v>0</v>
      </c>
      <c r="AD73" s="282">
        <v>0</v>
      </c>
      <c r="AE73" s="282">
        <v>0</v>
      </c>
      <c r="AF73" s="282">
        <v>0</v>
      </c>
      <c r="AG73" s="282">
        <v>0</v>
      </c>
      <c r="AH73" s="282">
        <v>0</v>
      </c>
      <c r="AI73" s="282">
        <v>0</v>
      </c>
      <c r="AJ73" s="282">
        <v>0</v>
      </c>
      <c r="AK73" s="282">
        <v>0</v>
      </c>
      <c r="AL73" s="282">
        <v>0</v>
      </c>
      <c r="AM73" s="282">
        <v>0</v>
      </c>
      <c r="AN73" s="282">
        <v>0</v>
      </c>
      <c r="AO73" s="282">
        <v>0</v>
      </c>
      <c r="AP73" s="282">
        <v>0</v>
      </c>
      <c r="AQ73" s="282">
        <v>0</v>
      </c>
      <c r="AR73" s="282">
        <v>0</v>
      </c>
      <c r="AS73" s="282">
        <v>0</v>
      </c>
      <c r="AT73" s="282">
        <v>0</v>
      </c>
      <c r="AU73" s="282">
        <v>0</v>
      </c>
      <c r="AV73" s="282">
        <v>0</v>
      </c>
      <c r="AW73" s="282">
        <v>0</v>
      </c>
      <c r="AX73" s="282">
        <v>0</v>
      </c>
      <c r="AY73" s="282">
        <v>0</v>
      </c>
      <c r="AZ73" s="282">
        <v>0</v>
      </c>
      <c r="BA73" s="282">
        <v>0</v>
      </c>
      <c r="BB73" s="282">
        <v>0</v>
      </c>
      <c r="BC73" s="282">
        <v>0</v>
      </c>
      <c r="BD73" s="282">
        <v>0</v>
      </c>
      <c r="BE73" s="282">
        <v>0</v>
      </c>
      <c r="BF73" s="282">
        <v>0</v>
      </c>
      <c r="BG73" s="282">
        <v>0</v>
      </c>
      <c r="BH73" s="282">
        <v>0</v>
      </c>
      <c r="BI73" s="282">
        <v>0</v>
      </c>
      <c r="BJ73" s="282">
        <v>0</v>
      </c>
      <c r="BK73" s="282">
        <v>0</v>
      </c>
      <c r="BL73" s="282">
        <v>0</v>
      </c>
      <c r="BM73" s="282">
        <v>0</v>
      </c>
      <c r="BN73" s="282">
        <v>0</v>
      </c>
      <c r="BO73" s="282">
        <v>0</v>
      </c>
      <c r="BP73" s="282">
        <v>0</v>
      </c>
      <c r="BQ73" s="282">
        <v>0</v>
      </c>
      <c r="BR73" s="282">
        <v>0</v>
      </c>
      <c r="BS73" s="282">
        <v>0</v>
      </c>
      <c r="BT73" s="282">
        <v>0</v>
      </c>
      <c r="BU73" s="282">
        <v>0</v>
      </c>
      <c r="BV73" s="282">
        <v>0</v>
      </c>
      <c r="BW73" s="282">
        <v>0</v>
      </c>
      <c r="BX73" s="282">
        <v>0</v>
      </c>
      <c r="BY73" s="282">
        <v>0</v>
      </c>
      <c r="BZ73" s="282">
        <v>0</v>
      </c>
      <c r="CA73" s="282">
        <v>0</v>
      </c>
      <c r="CB73" s="282">
        <v>0</v>
      </c>
      <c r="CC73" s="282">
        <v>0</v>
      </c>
      <c r="CD73" s="282">
        <v>220837</v>
      </c>
      <c r="CE73" s="25">
        <f t="shared" si="16"/>
        <v>220837</v>
      </c>
    </row>
    <row r="74" spans="1:83" x14ac:dyDescent="0.25">
      <c r="A74" s="26" t="s">
        <v>273</v>
      </c>
      <c r="B74" s="27"/>
      <c r="C74" s="282">
        <v>0</v>
      </c>
      <c r="D74" s="282">
        <v>0</v>
      </c>
      <c r="E74" s="282">
        <v>0</v>
      </c>
      <c r="F74" s="282">
        <v>0</v>
      </c>
      <c r="G74" s="282">
        <v>0</v>
      </c>
      <c r="H74" s="282">
        <v>0</v>
      </c>
      <c r="I74" s="282">
        <v>0</v>
      </c>
      <c r="J74" s="282">
        <v>0</v>
      </c>
      <c r="K74" s="282">
        <v>0</v>
      </c>
      <c r="L74" s="282">
        <v>0</v>
      </c>
      <c r="M74" s="282">
        <v>0</v>
      </c>
      <c r="N74" s="282">
        <v>0</v>
      </c>
      <c r="O74" s="282">
        <v>0</v>
      </c>
      <c r="P74" s="282">
        <v>0</v>
      </c>
      <c r="Q74" s="282">
        <v>0</v>
      </c>
      <c r="R74" s="282">
        <v>0</v>
      </c>
      <c r="S74" s="282">
        <v>0</v>
      </c>
      <c r="T74" s="282">
        <v>0</v>
      </c>
      <c r="U74" s="282">
        <v>0</v>
      </c>
      <c r="V74" s="282">
        <v>0</v>
      </c>
      <c r="W74" s="282">
        <v>0</v>
      </c>
      <c r="X74" s="282">
        <v>0</v>
      </c>
      <c r="Y74" s="282">
        <v>0</v>
      </c>
      <c r="Z74" s="282">
        <v>0</v>
      </c>
      <c r="AA74" s="282">
        <v>0</v>
      </c>
      <c r="AB74" s="282">
        <v>0</v>
      </c>
      <c r="AC74" s="282">
        <v>0</v>
      </c>
      <c r="AD74" s="282">
        <v>0</v>
      </c>
      <c r="AE74" s="282">
        <v>0</v>
      </c>
      <c r="AF74" s="282">
        <v>0</v>
      </c>
      <c r="AG74" s="282">
        <v>0</v>
      </c>
      <c r="AH74" s="282">
        <v>0</v>
      </c>
      <c r="AI74" s="282">
        <v>0</v>
      </c>
      <c r="AJ74" s="282">
        <v>0</v>
      </c>
      <c r="AK74" s="282">
        <v>0</v>
      </c>
      <c r="AL74" s="282">
        <v>0</v>
      </c>
      <c r="AM74" s="282">
        <v>0</v>
      </c>
      <c r="AN74" s="282">
        <v>0</v>
      </c>
      <c r="AO74" s="282">
        <v>0</v>
      </c>
      <c r="AP74" s="282">
        <v>0</v>
      </c>
      <c r="AQ74" s="282">
        <v>0</v>
      </c>
      <c r="AR74" s="282">
        <v>0</v>
      </c>
      <c r="AS74" s="282">
        <v>0</v>
      </c>
      <c r="AT74" s="282">
        <v>0</v>
      </c>
      <c r="AU74" s="282">
        <v>0</v>
      </c>
      <c r="AV74" s="282">
        <v>0</v>
      </c>
      <c r="AW74" s="282">
        <v>0</v>
      </c>
      <c r="AX74" s="282">
        <v>0</v>
      </c>
      <c r="AY74" s="282">
        <v>0</v>
      </c>
      <c r="AZ74" s="282">
        <v>0</v>
      </c>
      <c r="BA74" s="282">
        <v>0</v>
      </c>
      <c r="BB74" s="282">
        <v>0</v>
      </c>
      <c r="BC74" s="282">
        <v>0</v>
      </c>
      <c r="BD74" s="282">
        <v>0</v>
      </c>
      <c r="BE74" s="282">
        <v>0</v>
      </c>
      <c r="BF74" s="282">
        <v>0</v>
      </c>
      <c r="BG74" s="282">
        <v>0</v>
      </c>
      <c r="BH74" s="282">
        <v>0</v>
      </c>
      <c r="BI74" s="282">
        <v>0</v>
      </c>
      <c r="BJ74" s="282">
        <v>0</v>
      </c>
      <c r="BK74" s="282">
        <v>0</v>
      </c>
      <c r="BL74" s="282">
        <v>0</v>
      </c>
      <c r="BM74" s="282">
        <v>0</v>
      </c>
      <c r="BN74" s="282">
        <v>0</v>
      </c>
      <c r="BO74" s="282">
        <v>0</v>
      </c>
      <c r="BP74" s="282">
        <v>0</v>
      </c>
      <c r="BQ74" s="282">
        <v>0</v>
      </c>
      <c r="BR74" s="282">
        <v>0</v>
      </c>
      <c r="BS74" s="282">
        <v>0</v>
      </c>
      <c r="BT74" s="282">
        <v>0</v>
      </c>
      <c r="BU74" s="282">
        <v>0</v>
      </c>
      <c r="BV74" s="282">
        <v>0</v>
      </c>
      <c r="BW74" s="282">
        <v>0</v>
      </c>
      <c r="BX74" s="282">
        <v>0</v>
      </c>
      <c r="BY74" s="282">
        <v>0</v>
      </c>
      <c r="BZ74" s="282">
        <v>0</v>
      </c>
      <c r="CA74" s="282">
        <v>0</v>
      </c>
      <c r="CB74" s="282">
        <v>0</v>
      </c>
      <c r="CC74" s="282">
        <v>0</v>
      </c>
      <c r="CD74" s="282">
        <v>0</v>
      </c>
      <c r="CE74" s="25">
        <f t="shared" si="16"/>
        <v>0</v>
      </c>
    </row>
    <row r="75" spans="1:83" x14ac:dyDescent="0.25">
      <c r="A75" s="26" t="s">
        <v>274</v>
      </c>
      <c r="B75" s="27"/>
      <c r="C75" s="282">
        <v>0</v>
      </c>
      <c r="D75" s="282">
        <v>0</v>
      </c>
      <c r="E75" s="282">
        <v>0</v>
      </c>
      <c r="F75" s="282">
        <v>0</v>
      </c>
      <c r="G75" s="282">
        <v>0</v>
      </c>
      <c r="H75" s="282">
        <v>0</v>
      </c>
      <c r="I75" s="282">
        <v>0</v>
      </c>
      <c r="J75" s="282">
        <v>0</v>
      </c>
      <c r="K75" s="282">
        <v>0</v>
      </c>
      <c r="L75" s="282">
        <v>0</v>
      </c>
      <c r="M75" s="282">
        <v>0</v>
      </c>
      <c r="N75" s="282">
        <v>0</v>
      </c>
      <c r="O75" s="282">
        <v>0</v>
      </c>
      <c r="P75" s="282">
        <v>0</v>
      </c>
      <c r="Q75" s="282">
        <v>0</v>
      </c>
      <c r="R75" s="282">
        <v>0</v>
      </c>
      <c r="S75" s="282">
        <v>0</v>
      </c>
      <c r="T75" s="282">
        <v>0</v>
      </c>
      <c r="U75" s="282">
        <v>0</v>
      </c>
      <c r="V75" s="282">
        <v>0</v>
      </c>
      <c r="W75" s="282">
        <v>0</v>
      </c>
      <c r="X75" s="282">
        <v>0</v>
      </c>
      <c r="Y75" s="282">
        <v>0</v>
      </c>
      <c r="Z75" s="282">
        <v>0</v>
      </c>
      <c r="AA75" s="282">
        <v>0</v>
      </c>
      <c r="AB75" s="282">
        <v>0</v>
      </c>
      <c r="AC75" s="282">
        <v>0</v>
      </c>
      <c r="AD75" s="282">
        <v>0</v>
      </c>
      <c r="AE75" s="282">
        <v>0</v>
      </c>
      <c r="AF75" s="282">
        <v>0</v>
      </c>
      <c r="AG75" s="282">
        <v>0</v>
      </c>
      <c r="AH75" s="282">
        <v>0</v>
      </c>
      <c r="AI75" s="282">
        <v>0</v>
      </c>
      <c r="AJ75" s="282">
        <v>0</v>
      </c>
      <c r="AK75" s="282">
        <v>0</v>
      </c>
      <c r="AL75" s="282">
        <v>0</v>
      </c>
      <c r="AM75" s="282">
        <v>0</v>
      </c>
      <c r="AN75" s="282">
        <v>0</v>
      </c>
      <c r="AO75" s="282">
        <v>0</v>
      </c>
      <c r="AP75" s="282">
        <v>0</v>
      </c>
      <c r="AQ75" s="282">
        <v>0</v>
      </c>
      <c r="AR75" s="282">
        <v>0</v>
      </c>
      <c r="AS75" s="282">
        <v>0</v>
      </c>
      <c r="AT75" s="282">
        <v>0</v>
      </c>
      <c r="AU75" s="282">
        <v>0</v>
      </c>
      <c r="AV75" s="282">
        <v>0</v>
      </c>
      <c r="AW75" s="282">
        <v>0</v>
      </c>
      <c r="AX75" s="282">
        <v>0</v>
      </c>
      <c r="AY75" s="282">
        <v>0</v>
      </c>
      <c r="AZ75" s="282">
        <v>0</v>
      </c>
      <c r="BA75" s="282">
        <v>0</v>
      </c>
      <c r="BB75" s="282">
        <v>0</v>
      </c>
      <c r="BC75" s="282">
        <v>0</v>
      </c>
      <c r="BD75" s="282">
        <v>0</v>
      </c>
      <c r="BE75" s="282">
        <v>0</v>
      </c>
      <c r="BF75" s="282">
        <v>0</v>
      </c>
      <c r="BG75" s="282">
        <v>0</v>
      </c>
      <c r="BH75" s="282">
        <v>0</v>
      </c>
      <c r="BI75" s="282">
        <v>0</v>
      </c>
      <c r="BJ75" s="282">
        <v>0</v>
      </c>
      <c r="BK75" s="282">
        <v>0</v>
      </c>
      <c r="BL75" s="282">
        <v>0</v>
      </c>
      <c r="BM75" s="282">
        <v>0</v>
      </c>
      <c r="BN75" s="282">
        <v>0</v>
      </c>
      <c r="BO75" s="282">
        <v>0</v>
      </c>
      <c r="BP75" s="282">
        <v>0</v>
      </c>
      <c r="BQ75" s="282">
        <v>0</v>
      </c>
      <c r="BR75" s="282">
        <v>0</v>
      </c>
      <c r="BS75" s="282">
        <v>0</v>
      </c>
      <c r="BT75" s="282">
        <v>0</v>
      </c>
      <c r="BU75" s="282">
        <v>0</v>
      </c>
      <c r="BV75" s="282">
        <v>0</v>
      </c>
      <c r="BW75" s="282">
        <v>0</v>
      </c>
      <c r="BX75" s="282">
        <v>0</v>
      </c>
      <c r="BY75" s="282">
        <v>0</v>
      </c>
      <c r="BZ75" s="282">
        <v>0</v>
      </c>
      <c r="CA75" s="282">
        <v>0</v>
      </c>
      <c r="CB75" s="282">
        <v>0</v>
      </c>
      <c r="CC75" s="282">
        <v>0</v>
      </c>
      <c r="CD75" s="282">
        <v>0</v>
      </c>
      <c r="CE75" s="25">
        <f t="shared" si="16"/>
        <v>0</v>
      </c>
    </row>
    <row r="76" spans="1:83" x14ac:dyDescent="0.25">
      <c r="A76" s="26" t="s">
        <v>275</v>
      </c>
      <c r="B76" s="203"/>
      <c r="C76" s="282">
        <v>0</v>
      </c>
      <c r="D76" s="282">
        <v>0</v>
      </c>
      <c r="E76" s="282">
        <v>0</v>
      </c>
      <c r="F76" s="282">
        <v>0</v>
      </c>
      <c r="G76" s="282">
        <v>0</v>
      </c>
      <c r="H76" s="282">
        <v>0</v>
      </c>
      <c r="I76" s="282">
        <v>0</v>
      </c>
      <c r="J76" s="282">
        <v>0</v>
      </c>
      <c r="K76" s="282">
        <v>0</v>
      </c>
      <c r="L76" s="282">
        <v>0</v>
      </c>
      <c r="M76" s="282">
        <v>0</v>
      </c>
      <c r="N76" s="282">
        <v>0</v>
      </c>
      <c r="O76" s="282">
        <v>0</v>
      </c>
      <c r="P76" s="282">
        <v>0</v>
      </c>
      <c r="Q76" s="282">
        <v>0</v>
      </c>
      <c r="R76" s="282">
        <v>0</v>
      </c>
      <c r="S76" s="282">
        <v>0</v>
      </c>
      <c r="T76" s="282">
        <v>0</v>
      </c>
      <c r="U76" s="282">
        <v>0</v>
      </c>
      <c r="V76" s="282">
        <v>0</v>
      </c>
      <c r="W76" s="282">
        <v>0</v>
      </c>
      <c r="X76" s="282">
        <v>0</v>
      </c>
      <c r="Y76" s="282">
        <v>0</v>
      </c>
      <c r="Z76" s="282">
        <v>0</v>
      </c>
      <c r="AA76" s="282">
        <v>0</v>
      </c>
      <c r="AB76" s="282">
        <v>0</v>
      </c>
      <c r="AC76" s="282">
        <v>0</v>
      </c>
      <c r="AD76" s="282">
        <v>0</v>
      </c>
      <c r="AE76" s="282">
        <v>0</v>
      </c>
      <c r="AF76" s="282">
        <v>0</v>
      </c>
      <c r="AG76" s="282">
        <v>0</v>
      </c>
      <c r="AH76" s="282">
        <v>0</v>
      </c>
      <c r="AI76" s="282">
        <v>0</v>
      </c>
      <c r="AJ76" s="282">
        <v>0</v>
      </c>
      <c r="AK76" s="282">
        <v>0</v>
      </c>
      <c r="AL76" s="282">
        <v>0</v>
      </c>
      <c r="AM76" s="282">
        <v>0</v>
      </c>
      <c r="AN76" s="282">
        <v>0</v>
      </c>
      <c r="AO76" s="282">
        <v>0</v>
      </c>
      <c r="AP76" s="282">
        <v>0</v>
      </c>
      <c r="AQ76" s="282">
        <v>0</v>
      </c>
      <c r="AR76" s="282">
        <v>0</v>
      </c>
      <c r="AS76" s="282">
        <v>0</v>
      </c>
      <c r="AT76" s="282">
        <v>0</v>
      </c>
      <c r="AU76" s="282">
        <v>0</v>
      </c>
      <c r="AV76" s="282">
        <v>0</v>
      </c>
      <c r="AW76" s="282">
        <v>0</v>
      </c>
      <c r="AX76" s="282">
        <v>0</v>
      </c>
      <c r="AY76" s="282">
        <v>0</v>
      </c>
      <c r="AZ76" s="282">
        <v>0</v>
      </c>
      <c r="BA76" s="282">
        <v>0</v>
      </c>
      <c r="BB76" s="282">
        <v>0</v>
      </c>
      <c r="BC76" s="282">
        <v>0</v>
      </c>
      <c r="BD76" s="282">
        <v>0</v>
      </c>
      <c r="BE76" s="282">
        <v>0</v>
      </c>
      <c r="BF76" s="282">
        <v>0</v>
      </c>
      <c r="BG76" s="282">
        <v>0</v>
      </c>
      <c r="BH76" s="282">
        <v>0</v>
      </c>
      <c r="BI76" s="282">
        <v>0</v>
      </c>
      <c r="BJ76" s="282">
        <v>0</v>
      </c>
      <c r="BK76" s="282">
        <v>0</v>
      </c>
      <c r="BL76" s="282">
        <v>0</v>
      </c>
      <c r="BM76" s="282">
        <v>0</v>
      </c>
      <c r="BN76" s="282">
        <v>0</v>
      </c>
      <c r="BO76" s="282">
        <v>0</v>
      </c>
      <c r="BP76" s="282">
        <v>0</v>
      </c>
      <c r="BQ76" s="282">
        <v>0</v>
      </c>
      <c r="BR76" s="282">
        <v>0</v>
      </c>
      <c r="BS76" s="282">
        <v>0</v>
      </c>
      <c r="BT76" s="282">
        <v>0</v>
      </c>
      <c r="BU76" s="282">
        <v>0</v>
      </c>
      <c r="BV76" s="282">
        <v>0</v>
      </c>
      <c r="BW76" s="282">
        <v>0</v>
      </c>
      <c r="BX76" s="282">
        <v>0</v>
      </c>
      <c r="BY76" s="282">
        <v>0</v>
      </c>
      <c r="BZ76" s="282">
        <v>0</v>
      </c>
      <c r="CA76" s="282">
        <v>0</v>
      </c>
      <c r="CB76" s="282">
        <v>0</v>
      </c>
      <c r="CC76" s="282">
        <v>0</v>
      </c>
      <c r="CD76" s="282">
        <v>0</v>
      </c>
      <c r="CE76" s="25">
        <f t="shared" si="16"/>
        <v>0</v>
      </c>
    </row>
    <row r="77" spans="1:83" x14ac:dyDescent="0.25">
      <c r="A77" s="26" t="s">
        <v>276</v>
      </c>
      <c r="B77" s="27"/>
      <c r="C77" s="282">
        <v>0</v>
      </c>
      <c r="D77" s="282">
        <v>0</v>
      </c>
      <c r="E77" s="282">
        <v>0</v>
      </c>
      <c r="F77" s="282">
        <v>0</v>
      </c>
      <c r="G77" s="282">
        <v>0</v>
      </c>
      <c r="H77" s="282">
        <v>0</v>
      </c>
      <c r="I77" s="282">
        <v>0</v>
      </c>
      <c r="J77" s="282">
        <v>0</v>
      </c>
      <c r="K77" s="282">
        <v>0</v>
      </c>
      <c r="L77" s="282">
        <v>0</v>
      </c>
      <c r="M77" s="282">
        <v>0</v>
      </c>
      <c r="N77" s="282">
        <v>0</v>
      </c>
      <c r="O77" s="282">
        <v>0</v>
      </c>
      <c r="P77" s="282">
        <v>0</v>
      </c>
      <c r="Q77" s="282">
        <v>0</v>
      </c>
      <c r="R77" s="282">
        <v>0</v>
      </c>
      <c r="S77" s="282">
        <v>0</v>
      </c>
      <c r="T77" s="282">
        <v>0</v>
      </c>
      <c r="U77" s="282">
        <v>0</v>
      </c>
      <c r="V77" s="282">
        <v>0</v>
      </c>
      <c r="W77" s="282">
        <v>0</v>
      </c>
      <c r="X77" s="282">
        <v>0</v>
      </c>
      <c r="Y77" s="282">
        <v>0</v>
      </c>
      <c r="Z77" s="282">
        <v>0</v>
      </c>
      <c r="AA77" s="282">
        <v>0</v>
      </c>
      <c r="AB77" s="282">
        <v>0</v>
      </c>
      <c r="AC77" s="282">
        <v>0</v>
      </c>
      <c r="AD77" s="282">
        <v>0</v>
      </c>
      <c r="AE77" s="282">
        <v>0</v>
      </c>
      <c r="AF77" s="282">
        <v>0</v>
      </c>
      <c r="AG77" s="282">
        <v>0</v>
      </c>
      <c r="AH77" s="282">
        <v>0</v>
      </c>
      <c r="AI77" s="282">
        <v>0</v>
      </c>
      <c r="AJ77" s="282">
        <v>0</v>
      </c>
      <c r="AK77" s="282">
        <v>0</v>
      </c>
      <c r="AL77" s="282">
        <v>0</v>
      </c>
      <c r="AM77" s="282">
        <v>0</v>
      </c>
      <c r="AN77" s="282">
        <v>0</v>
      </c>
      <c r="AO77" s="282">
        <v>0</v>
      </c>
      <c r="AP77" s="282">
        <v>0</v>
      </c>
      <c r="AQ77" s="282">
        <v>0</v>
      </c>
      <c r="AR77" s="282">
        <v>0</v>
      </c>
      <c r="AS77" s="282">
        <v>0</v>
      </c>
      <c r="AT77" s="282">
        <v>0</v>
      </c>
      <c r="AU77" s="282">
        <v>0</v>
      </c>
      <c r="AV77" s="282">
        <v>0</v>
      </c>
      <c r="AW77" s="282">
        <v>0</v>
      </c>
      <c r="AX77" s="282">
        <v>0</v>
      </c>
      <c r="AY77" s="282">
        <v>0</v>
      </c>
      <c r="AZ77" s="282">
        <v>0</v>
      </c>
      <c r="BA77" s="282">
        <v>0</v>
      </c>
      <c r="BB77" s="282">
        <v>0</v>
      </c>
      <c r="BC77" s="282">
        <v>0</v>
      </c>
      <c r="BD77" s="282">
        <v>0</v>
      </c>
      <c r="BE77" s="282">
        <v>0</v>
      </c>
      <c r="BF77" s="282">
        <v>0</v>
      </c>
      <c r="BG77" s="282">
        <v>0</v>
      </c>
      <c r="BH77" s="282">
        <v>0</v>
      </c>
      <c r="BI77" s="282">
        <v>0</v>
      </c>
      <c r="BJ77" s="282">
        <v>0</v>
      </c>
      <c r="BK77" s="282">
        <v>0</v>
      </c>
      <c r="BL77" s="282">
        <v>0</v>
      </c>
      <c r="BM77" s="282">
        <v>0</v>
      </c>
      <c r="BN77" s="282">
        <v>0</v>
      </c>
      <c r="BO77" s="282">
        <v>0</v>
      </c>
      <c r="BP77" s="282">
        <v>0</v>
      </c>
      <c r="BQ77" s="282">
        <v>0</v>
      </c>
      <c r="BR77" s="282">
        <v>0</v>
      </c>
      <c r="BS77" s="282">
        <v>0</v>
      </c>
      <c r="BT77" s="282">
        <v>0</v>
      </c>
      <c r="BU77" s="282">
        <v>0</v>
      </c>
      <c r="BV77" s="282">
        <v>0</v>
      </c>
      <c r="BW77" s="282">
        <v>0</v>
      </c>
      <c r="BX77" s="282">
        <v>0</v>
      </c>
      <c r="BY77" s="282">
        <v>0</v>
      </c>
      <c r="BZ77" s="282">
        <v>0</v>
      </c>
      <c r="CA77" s="282">
        <v>0</v>
      </c>
      <c r="CB77" s="282">
        <v>0</v>
      </c>
      <c r="CC77" s="282">
        <v>0</v>
      </c>
      <c r="CD77" s="282">
        <v>0</v>
      </c>
      <c r="CE77" s="25">
        <f t="shared" si="16"/>
        <v>0</v>
      </c>
    </row>
    <row r="78" spans="1:83" x14ac:dyDescent="0.25">
      <c r="A78" s="26" t="s">
        <v>277</v>
      </c>
      <c r="B78" s="16"/>
      <c r="C78" s="282">
        <v>0</v>
      </c>
      <c r="D78" s="282">
        <v>0</v>
      </c>
      <c r="E78" s="282">
        <v>0</v>
      </c>
      <c r="F78" s="282">
        <v>0</v>
      </c>
      <c r="G78" s="282">
        <v>0</v>
      </c>
      <c r="H78" s="282">
        <v>0</v>
      </c>
      <c r="I78" s="282">
        <v>0</v>
      </c>
      <c r="J78" s="282">
        <v>0</v>
      </c>
      <c r="K78" s="282">
        <v>0</v>
      </c>
      <c r="L78" s="282">
        <v>0</v>
      </c>
      <c r="M78" s="282">
        <v>0</v>
      </c>
      <c r="N78" s="282">
        <v>0</v>
      </c>
      <c r="O78" s="282">
        <v>0</v>
      </c>
      <c r="P78" s="282">
        <v>0</v>
      </c>
      <c r="Q78" s="282">
        <v>0</v>
      </c>
      <c r="R78" s="282">
        <v>0</v>
      </c>
      <c r="S78" s="282">
        <v>0</v>
      </c>
      <c r="T78" s="282">
        <v>0</v>
      </c>
      <c r="U78" s="282">
        <v>0</v>
      </c>
      <c r="V78" s="282">
        <v>0</v>
      </c>
      <c r="W78" s="282">
        <v>0</v>
      </c>
      <c r="X78" s="282">
        <v>0</v>
      </c>
      <c r="Y78" s="282">
        <v>0</v>
      </c>
      <c r="Z78" s="282">
        <v>0</v>
      </c>
      <c r="AA78" s="282">
        <v>0</v>
      </c>
      <c r="AB78" s="282">
        <v>0</v>
      </c>
      <c r="AC78" s="282">
        <v>0</v>
      </c>
      <c r="AD78" s="282">
        <v>0</v>
      </c>
      <c r="AE78" s="282">
        <v>0</v>
      </c>
      <c r="AF78" s="282">
        <v>0</v>
      </c>
      <c r="AG78" s="282">
        <v>0</v>
      </c>
      <c r="AH78" s="282">
        <v>0</v>
      </c>
      <c r="AI78" s="282">
        <v>0</v>
      </c>
      <c r="AJ78" s="282">
        <v>0</v>
      </c>
      <c r="AK78" s="282">
        <v>0</v>
      </c>
      <c r="AL78" s="282">
        <v>0</v>
      </c>
      <c r="AM78" s="282">
        <v>0</v>
      </c>
      <c r="AN78" s="282">
        <v>0</v>
      </c>
      <c r="AO78" s="282">
        <v>0</v>
      </c>
      <c r="AP78" s="282">
        <v>0</v>
      </c>
      <c r="AQ78" s="282">
        <v>0</v>
      </c>
      <c r="AR78" s="282">
        <v>0</v>
      </c>
      <c r="AS78" s="282">
        <v>0</v>
      </c>
      <c r="AT78" s="282">
        <v>0</v>
      </c>
      <c r="AU78" s="282">
        <v>0</v>
      </c>
      <c r="AV78" s="282">
        <v>0</v>
      </c>
      <c r="AW78" s="282">
        <v>0</v>
      </c>
      <c r="AX78" s="282">
        <v>0</v>
      </c>
      <c r="AY78" s="282">
        <v>0</v>
      </c>
      <c r="AZ78" s="282">
        <v>0</v>
      </c>
      <c r="BA78" s="282">
        <v>0</v>
      </c>
      <c r="BB78" s="282">
        <v>0</v>
      </c>
      <c r="BC78" s="282">
        <v>0</v>
      </c>
      <c r="BD78" s="282">
        <v>0</v>
      </c>
      <c r="BE78" s="282">
        <v>0</v>
      </c>
      <c r="BF78" s="282">
        <v>0</v>
      </c>
      <c r="BG78" s="282">
        <v>0</v>
      </c>
      <c r="BH78" s="282">
        <v>0</v>
      </c>
      <c r="BI78" s="282">
        <v>0</v>
      </c>
      <c r="BJ78" s="282">
        <v>0</v>
      </c>
      <c r="BK78" s="282">
        <v>0</v>
      </c>
      <c r="BL78" s="282">
        <v>0</v>
      </c>
      <c r="BM78" s="282">
        <v>0</v>
      </c>
      <c r="BN78" s="282">
        <v>0</v>
      </c>
      <c r="BO78" s="282">
        <v>0</v>
      </c>
      <c r="BP78" s="282">
        <v>0</v>
      </c>
      <c r="BQ78" s="282">
        <v>0</v>
      </c>
      <c r="BR78" s="282">
        <v>0</v>
      </c>
      <c r="BS78" s="282">
        <v>0</v>
      </c>
      <c r="BT78" s="282">
        <v>0</v>
      </c>
      <c r="BU78" s="282">
        <v>0</v>
      </c>
      <c r="BV78" s="282">
        <v>0</v>
      </c>
      <c r="BW78" s="282">
        <v>0</v>
      </c>
      <c r="BX78" s="282">
        <v>0</v>
      </c>
      <c r="BY78" s="282">
        <v>0</v>
      </c>
      <c r="BZ78" s="282">
        <v>0</v>
      </c>
      <c r="CA78" s="282">
        <v>0</v>
      </c>
      <c r="CB78" s="282">
        <v>0</v>
      </c>
      <c r="CC78" s="282">
        <v>0</v>
      </c>
      <c r="CD78" s="282">
        <v>0</v>
      </c>
      <c r="CE78" s="25">
        <f t="shared" si="16"/>
        <v>0</v>
      </c>
    </row>
    <row r="79" spans="1:83" x14ac:dyDescent="0.25">
      <c r="A79" s="26" t="s">
        <v>278</v>
      </c>
      <c r="B79" s="16"/>
      <c r="C79" s="282">
        <v>0</v>
      </c>
      <c r="D79" s="282">
        <v>0</v>
      </c>
      <c r="E79" s="282">
        <v>0</v>
      </c>
      <c r="F79" s="282">
        <v>0</v>
      </c>
      <c r="G79" s="282">
        <v>0</v>
      </c>
      <c r="H79" s="282">
        <v>0</v>
      </c>
      <c r="I79" s="282">
        <v>0</v>
      </c>
      <c r="J79" s="282">
        <v>0</v>
      </c>
      <c r="K79" s="282">
        <v>0</v>
      </c>
      <c r="L79" s="282">
        <v>0</v>
      </c>
      <c r="M79" s="282">
        <v>0</v>
      </c>
      <c r="N79" s="282">
        <v>0</v>
      </c>
      <c r="O79" s="282">
        <v>0</v>
      </c>
      <c r="P79" s="282">
        <v>0</v>
      </c>
      <c r="Q79" s="282">
        <v>0</v>
      </c>
      <c r="R79" s="282">
        <v>0</v>
      </c>
      <c r="S79" s="282">
        <v>0</v>
      </c>
      <c r="T79" s="282">
        <v>0</v>
      </c>
      <c r="U79" s="282">
        <v>0</v>
      </c>
      <c r="V79" s="282">
        <v>0</v>
      </c>
      <c r="W79" s="282">
        <v>0</v>
      </c>
      <c r="X79" s="282">
        <v>0</v>
      </c>
      <c r="Y79" s="282">
        <v>0</v>
      </c>
      <c r="Z79" s="282">
        <v>0</v>
      </c>
      <c r="AA79" s="282">
        <v>0</v>
      </c>
      <c r="AB79" s="282">
        <v>0</v>
      </c>
      <c r="AC79" s="282">
        <v>0</v>
      </c>
      <c r="AD79" s="282">
        <v>0</v>
      </c>
      <c r="AE79" s="282">
        <v>0</v>
      </c>
      <c r="AF79" s="282">
        <v>0</v>
      </c>
      <c r="AG79" s="282">
        <v>0</v>
      </c>
      <c r="AH79" s="282">
        <v>0</v>
      </c>
      <c r="AI79" s="282">
        <v>0</v>
      </c>
      <c r="AJ79" s="282">
        <v>0</v>
      </c>
      <c r="AK79" s="282">
        <v>0</v>
      </c>
      <c r="AL79" s="282">
        <v>0</v>
      </c>
      <c r="AM79" s="282">
        <v>0</v>
      </c>
      <c r="AN79" s="282">
        <v>0</v>
      </c>
      <c r="AO79" s="282">
        <v>0</v>
      </c>
      <c r="AP79" s="282">
        <v>0</v>
      </c>
      <c r="AQ79" s="282">
        <v>0</v>
      </c>
      <c r="AR79" s="282">
        <v>0</v>
      </c>
      <c r="AS79" s="282">
        <v>0</v>
      </c>
      <c r="AT79" s="282">
        <v>0</v>
      </c>
      <c r="AU79" s="282">
        <v>0</v>
      </c>
      <c r="AV79" s="282">
        <v>0</v>
      </c>
      <c r="AW79" s="282">
        <v>0</v>
      </c>
      <c r="AX79" s="282">
        <v>0</v>
      </c>
      <c r="AY79" s="282">
        <v>0</v>
      </c>
      <c r="AZ79" s="282">
        <v>0</v>
      </c>
      <c r="BA79" s="282">
        <v>0</v>
      </c>
      <c r="BB79" s="282">
        <v>0</v>
      </c>
      <c r="BC79" s="282">
        <v>0</v>
      </c>
      <c r="BD79" s="282">
        <v>0</v>
      </c>
      <c r="BE79" s="282">
        <v>0</v>
      </c>
      <c r="BF79" s="282">
        <v>0</v>
      </c>
      <c r="BG79" s="282">
        <v>0</v>
      </c>
      <c r="BH79" s="282">
        <v>0</v>
      </c>
      <c r="BI79" s="282">
        <v>0</v>
      </c>
      <c r="BJ79" s="282">
        <v>0</v>
      </c>
      <c r="BK79" s="282">
        <v>0</v>
      </c>
      <c r="BL79" s="282">
        <v>0</v>
      </c>
      <c r="BM79" s="282">
        <v>0</v>
      </c>
      <c r="BN79" s="282">
        <v>0</v>
      </c>
      <c r="BO79" s="282">
        <v>0</v>
      </c>
      <c r="BP79" s="282">
        <v>0</v>
      </c>
      <c r="BQ79" s="282">
        <v>0</v>
      </c>
      <c r="BR79" s="282">
        <v>0</v>
      </c>
      <c r="BS79" s="282">
        <v>0</v>
      </c>
      <c r="BT79" s="282">
        <v>0</v>
      </c>
      <c r="BU79" s="282">
        <v>0</v>
      </c>
      <c r="BV79" s="282">
        <v>0</v>
      </c>
      <c r="BW79" s="282">
        <v>0</v>
      </c>
      <c r="BX79" s="282">
        <v>0</v>
      </c>
      <c r="BY79" s="282">
        <v>0</v>
      </c>
      <c r="BZ79" s="282">
        <v>0</v>
      </c>
      <c r="CA79" s="282">
        <v>0</v>
      </c>
      <c r="CB79" s="282">
        <v>0</v>
      </c>
      <c r="CC79" s="282">
        <v>0</v>
      </c>
      <c r="CD79" s="282">
        <v>0</v>
      </c>
      <c r="CE79" s="25">
        <f t="shared" si="16"/>
        <v>0</v>
      </c>
    </row>
    <row r="80" spans="1:83" x14ac:dyDescent="0.25">
      <c r="A80" s="26" t="s">
        <v>279</v>
      </c>
      <c r="B80" s="16"/>
      <c r="C80" s="282">
        <v>0</v>
      </c>
      <c r="D80" s="282">
        <v>0</v>
      </c>
      <c r="E80" s="282">
        <v>0</v>
      </c>
      <c r="F80" s="282">
        <v>0</v>
      </c>
      <c r="G80" s="282">
        <v>0</v>
      </c>
      <c r="H80" s="282">
        <v>0</v>
      </c>
      <c r="I80" s="282">
        <v>0</v>
      </c>
      <c r="J80" s="282">
        <v>0</v>
      </c>
      <c r="K80" s="282">
        <v>0</v>
      </c>
      <c r="L80" s="282">
        <v>0</v>
      </c>
      <c r="M80" s="282">
        <v>0</v>
      </c>
      <c r="N80" s="282">
        <v>0</v>
      </c>
      <c r="O80" s="282">
        <v>0</v>
      </c>
      <c r="P80" s="282">
        <v>0</v>
      </c>
      <c r="Q80" s="282">
        <v>0</v>
      </c>
      <c r="R80" s="282">
        <v>0</v>
      </c>
      <c r="S80" s="282">
        <v>0</v>
      </c>
      <c r="T80" s="282">
        <v>0</v>
      </c>
      <c r="U80" s="282">
        <v>0</v>
      </c>
      <c r="V80" s="282">
        <v>0</v>
      </c>
      <c r="W80" s="282">
        <v>0</v>
      </c>
      <c r="X80" s="282">
        <v>0</v>
      </c>
      <c r="Y80" s="282">
        <v>0</v>
      </c>
      <c r="Z80" s="282">
        <v>0</v>
      </c>
      <c r="AA80" s="282">
        <v>0</v>
      </c>
      <c r="AB80" s="282">
        <v>0</v>
      </c>
      <c r="AC80" s="282">
        <v>0</v>
      </c>
      <c r="AD80" s="282">
        <v>0</v>
      </c>
      <c r="AE80" s="282">
        <v>0</v>
      </c>
      <c r="AF80" s="282">
        <v>0</v>
      </c>
      <c r="AG80" s="282">
        <v>0</v>
      </c>
      <c r="AH80" s="282">
        <v>0</v>
      </c>
      <c r="AI80" s="282">
        <v>0</v>
      </c>
      <c r="AJ80" s="282">
        <v>0</v>
      </c>
      <c r="AK80" s="282">
        <v>0</v>
      </c>
      <c r="AL80" s="282">
        <v>0</v>
      </c>
      <c r="AM80" s="282">
        <v>0</v>
      </c>
      <c r="AN80" s="282">
        <v>0</v>
      </c>
      <c r="AO80" s="282">
        <v>0</v>
      </c>
      <c r="AP80" s="282">
        <v>0</v>
      </c>
      <c r="AQ80" s="282">
        <v>0</v>
      </c>
      <c r="AR80" s="282">
        <v>0</v>
      </c>
      <c r="AS80" s="282">
        <v>0</v>
      </c>
      <c r="AT80" s="282">
        <v>0</v>
      </c>
      <c r="AU80" s="282">
        <v>0</v>
      </c>
      <c r="AV80" s="282">
        <v>0</v>
      </c>
      <c r="AW80" s="282">
        <v>0</v>
      </c>
      <c r="AX80" s="282">
        <v>0</v>
      </c>
      <c r="AY80" s="282">
        <v>0</v>
      </c>
      <c r="AZ80" s="282">
        <v>0</v>
      </c>
      <c r="BA80" s="282">
        <v>0</v>
      </c>
      <c r="BB80" s="282">
        <v>0</v>
      </c>
      <c r="BC80" s="282">
        <v>0</v>
      </c>
      <c r="BD80" s="282">
        <v>0</v>
      </c>
      <c r="BE80" s="282">
        <v>0</v>
      </c>
      <c r="BF80" s="282">
        <v>0</v>
      </c>
      <c r="BG80" s="282">
        <v>0</v>
      </c>
      <c r="BH80" s="282">
        <v>0</v>
      </c>
      <c r="BI80" s="282">
        <v>0</v>
      </c>
      <c r="BJ80" s="282">
        <v>0</v>
      </c>
      <c r="BK80" s="282">
        <v>0</v>
      </c>
      <c r="BL80" s="282">
        <v>0</v>
      </c>
      <c r="BM80" s="282">
        <v>0</v>
      </c>
      <c r="BN80" s="282">
        <v>0</v>
      </c>
      <c r="BO80" s="282">
        <v>0</v>
      </c>
      <c r="BP80" s="282">
        <v>0</v>
      </c>
      <c r="BQ80" s="282">
        <v>0</v>
      </c>
      <c r="BR80" s="282">
        <v>0</v>
      </c>
      <c r="BS80" s="282">
        <v>0</v>
      </c>
      <c r="BT80" s="282">
        <v>0</v>
      </c>
      <c r="BU80" s="282">
        <v>0</v>
      </c>
      <c r="BV80" s="282">
        <v>0</v>
      </c>
      <c r="BW80" s="282">
        <v>0</v>
      </c>
      <c r="BX80" s="282">
        <v>0</v>
      </c>
      <c r="BY80" s="282">
        <v>0</v>
      </c>
      <c r="BZ80" s="282">
        <v>0</v>
      </c>
      <c r="CA80" s="282">
        <v>0</v>
      </c>
      <c r="CB80" s="282">
        <v>0</v>
      </c>
      <c r="CC80" s="282">
        <v>0</v>
      </c>
      <c r="CD80" s="282">
        <v>0</v>
      </c>
      <c r="CE80" s="25">
        <f t="shared" si="16"/>
        <v>0</v>
      </c>
    </row>
    <row r="81" spans="1:84" x14ac:dyDescent="0.25">
      <c r="A81" s="26" t="s">
        <v>280</v>
      </c>
      <c r="B81" s="16"/>
      <c r="C81" s="282">
        <v>0</v>
      </c>
      <c r="D81" s="282">
        <v>0</v>
      </c>
      <c r="E81" s="282">
        <v>0</v>
      </c>
      <c r="F81" s="282">
        <v>0</v>
      </c>
      <c r="G81" s="282">
        <v>0</v>
      </c>
      <c r="H81" s="282">
        <v>0</v>
      </c>
      <c r="I81" s="282">
        <v>0</v>
      </c>
      <c r="J81" s="282">
        <v>0</v>
      </c>
      <c r="K81" s="282">
        <v>0</v>
      </c>
      <c r="L81" s="282">
        <v>0</v>
      </c>
      <c r="M81" s="282">
        <v>0</v>
      </c>
      <c r="N81" s="282">
        <v>0</v>
      </c>
      <c r="O81" s="282">
        <v>0</v>
      </c>
      <c r="P81" s="282">
        <v>0</v>
      </c>
      <c r="Q81" s="282">
        <v>0</v>
      </c>
      <c r="R81" s="282">
        <v>0</v>
      </c>
      <c r="S81" s="282">
        <v>0</v>
      </c>
      <c r="T81" s="282">
        <v>0</v>
      </c>
      <c r="U81" s="282">
        <v>217</v>
      </c>
      <c r="V81" s="282">
        <v>0</v>
      </c>
      <c r="W81" s="282">
        <v>0</v>
      </c>
      <c r="X81" s="282">
        <v>0</v>
      </c>
      <c r="Y81" s="282">
        <v>0</v>
      </c>
      <c r="Z81" s="282">
        <v>0</v>
      </c>
      <c r="AA81" s="282">
        <v>0</v>
      </c>
      <c r="AB81" s="282">
        <v>0</v>
      </c>
      <c r="AC81" s="282">
        <v>0</v>
      </c>
      <c r="AD81" s="282">
        <v>0</v>
      </c>
      <c r="AE81" s="282">
        <v>0</v>
      </c>
      <c r="AF81" s="282">
        <v>0</v>
      </c>
      <c r="AG81" s="282">
        <v>0</v>
      </c>
      <c r="AH81" s="282">
        <v>0</v>
      </c>
      <c r="AI81" s="282">
        <v>0</v>
      </c>
      <c r="AJ81" s="282">
        <v>0</v>
      </c>
      <c r="AK81" s="282">
        <v>0</v>
      </c>
      <c r="AL81" s="282">
        <v>0</v>
      </c>
      <c r="AM81" s="282">
        <v>0</v>
      </c>
      <c r="AN81" s="282">
        <v>0</v>
      </c>
      <c r="AO81" s="282">
        <v>0</v>
      </c>
      <c r="AP81" s="282">
        <v>0</v>
      </c>
      <c r="AQ81" s="282">
        <v>0</v>
      </c>
      <c r="AR81" s="282">
        <v>0</v>
      </c>
      <c r="AS81" s="282">
        <v>0</v>
      </c>
      <c r="AT81" s="282">
        <v>0</v>
      </c>
      <c r="AU81" s="282">
        <v>0</v>
      </c>
      <c r="AV81" s="282">
        <v>0</v>
      </c>
      <c r="AW81" s="282">
        <v>0</v>
      </c>
      <c r="AX81" s="282">
        <v>0</v>
      </c>
      <c r="AY81" s="282">
        <v>0</v>
      </c>
      <c r="AZ81" s="282">
        <v>0</v>
      </c>
      <c r="BA81" s="282">
        <v>0</v>
      </c>
      <c r="BB81" s="282">
        <v>0</v>
      </c>
      <c r="BC81" s="282">
        <v>0</v>
      </c>
      <c r="BD81" s="282">
        <v>0</v>
      </c>
      <c r="BE81" s="282">
        <v>0</v>
      </c>
      <c r="BF81" s="282">
        <v>0</v>
      </c>
      <c r="BG81" s="282">
        <v>0</v>
      </c>
      <c r="BH81" s="282">
        <v>0</v>
      </c>
      <c r="BI81" s="282">
        <v>0</v>
      </c>
      <c r="BJ81" s="282">
        <v>85000</v>
      </c>
      <c r="BK81" s="282">
        <v>0</v>
      </c>
      <c r="BL81" s="282">
        <v>0</v>
      </c>
      <c r="BM81" s="282">
        <v>0</v>
      </c>
      <c r="BN81" s="282">
        <v>1292</v>
      </c>
      <c r="BO81" s="282">
        <v>0</v>
      </c>
      <c r="BP81" s="282">
        <v>0</v>
      </c>
      <c r="BQ81" s="282">
        <v>0</v>
      </c>
      <c r="BR81" s="282">
        <v>0</v>
      </c>
      <c r="BS81" s="282">
        <v>0</v>
      </c>
      <c r="BT81" s="282">
        <v>0</v>
      </c>
      <c r="BU81" s="282">
        <v>0</v>
      </c>
      <c r="BV81" s="282">
        <v>0</v>
      </c>
      <c r="BW81" s="282">
        <v>0</v>
      </c>
      <c r="BX81" s="282">
        <v>0</v>
      </c>
      <c r="BY81" s="282">
        <v>0</v>
      </c>
      <c r="BZ81" s="282">
        <v>0</v>
      </c>
      <c r="CA81" s="282">
        <v>0</v>
      </c>
      <c r="CB81" s="282">
        <v>0</v>
      </c>
      <c r="CC81" s="282">
        <v>0</v>
      </c>
      <c r="CD81" s="282">
        <v>0</v>
      </c>
      <c r="CE81" s="25">
        <f t="shared" si="16"/>
        <v>86509</v>
      </c>
    </row>
    <row r="82" spans="1:84" x14ac:dyDescent="0.25">
      <c r="A82" s="26" t="s">
        <v>281</v>
      </c>
      <c r="B82" s="16"/>
      <c r="C82" s="282">
        <v>0</v>
      </c>
      <c r="D82" s="282">
        <v>0</v>
      </c>
      <c r="E82" s="282">
        <v>0</v>
      </c>
      <c r="F82" s="282">
        <v>0</v>
      </c>
      <c r="G82" s="282">
        <v>0</v>
      </c>
      <c r="H82" s="282">
        <v>0</v>
      </c>
      <c r="I82" s="282">
        <v>0</v>
      </c>
      <c r="J82" s="282">
        <v>0</v>
      </c>
      <c r="K82" s="282">
        <v>0</v>
      </c>
      <c r="L82" s="282">
        <v>0</v>
      </c>
      <c r="M82" s="282">
        <v>0</v>
      </c>
      <c r="N82" s="282">
        <v>0</v>
      </c>
      <c r="O82" s="282">
        <v>0</v>
      </c>
      <c r="P82" s="282">
        <v>0</v>
      </c>
      <c r="Q82" s="282">
        <v>0</v>
      </c>
      <c r="R82" s="282">
        <v>0</v>
      </c>
      <c r="S82" s="282">
        <v>0</v>
      </c>
      <c r="T82" s="282">
        <v>0</v>
      </c>
      <c r="U82" s="282">
        <v>0</v>
      </c>
      <c r="V82" s="282">
        <v>0</v>
      </c>
      <c r="W82" s="282">
        <v>0</v>
      </c>
      <c r="X82" s="282">
        <v>0</v>
      </c>
      <c r="Y82" s="282">
        <v>0</v>
      </c>
      <c r="Z82" s="282">
        <v>0</v>
      </c>
      <c r="AA82" s="282">
        <v>0</v>
      </c>
      <c r="AB82" s="282">
        <v>0</v>
      </c>
      <c r="AC82" s="282">
        <v>0</v>
      </c>
      <c r="AD82" s="282">
        <v>0</v>
      </c>
      <c r="AE82" s="282">
        <v>0</v>
      </c>
      <c r="AF82" s="282">
        <v>0</v>
      </c>
      <c r="AG82" s="282">
        <v>0</v>
      </c>
      <c r="AH82" s="282">
        <v>0</v>
      </c>
      <c r="AI82" s="282">
        <v>0</v>
      </c>
      <c r="AJ82" s="282">
        <v>0</v>
      </c>
      <c r="AK82" s="282">
        <v>0</v>
      </c>
      <c r="AL82" s="282">
        <v>0</v>
      </c>
      <c r="AM82" s="282">
        <v>0</v>
      </c>
      <c r="AN82" s="282">
        <v>0</v>
      </c>
      <c r="AO82" s="282">
        <v>0</v>
      </c>
      <c r="AP82" s="282">
        <v>0</v>
      </c>
      <c r="AQ82" s="282">
        <v>0</v>
      </c>
      <c r="AR82" s="282">
        <v>0</v>
      </c>
      <c r="AS82" s="282">
        <v>0</v>
      </c>
      <c r="AT82" s="282">
        <v>0</v>
      </c>
      <c r="AU82" s="282">
        <v>0</v>
      </c>
      <c r="AV82" s="282">
        <v>0</v>
      </c>
      <c r="AW82" s="282">
        <v>0</v>
      </c>
      <c r="AX82" s="282">
        <v>0</v>
      </c>
      <c r="AY82" s="282">
        <v>0</v>
      </c>
      <c r="AZ82" s="282">
        <v>0</v>
      </c>
      <c r="BA82" s="282">
        <v>0</v>
      </c>
      <c r="BB82" s="282">
        <v>0</v>
      </c>
      <c r="BC82" s="282">
        <v>0</v>
      </c>
      <c r="BD82" s="282">
        <v>0</v>
      </c>
      <c r="BE82" s="282">
        <v>0</v>
      </c>
      <c r="BF82" s="282">
        <v>0</v>
      </c>
      <c r="BG82" s="282">
        <v>0</v>
      </c>
      <c r="BH82" s="282">
        <v>0</v>
      </c>
      <c r="BI82" s="282">
        <v>0</v>
      </c>
      <c r="BJ82" s="282">
        <v>0</v>
      </c>
      <c r="BK82" s="282">
        <v>0</v>
      </c>
      <c r="BL82" s="282">
        <v>0</v>
      </c>
      <c r="BM82" s="282">
        <v>0</v>
      </c>
      <c r="BN82" s="282">
        <v>0</v>
      </c>
      <c r="BO82" s="282">
        <v>0</v>
      </c>
      <c r="BP82" s="282">
        <v>0</v>
      </c>
      <c r="BQ82" s="282">
        <v>0</v>
      </c>
      <c r="BR82" s="282">
        <v>0</v>
      </c>
      <c r="BS82" s="282">
        <v>0</v>
      </c>
      <c r="BT82" s="282">
        <v>0</v>
      </c>
      <c r="BU82" s="282">
        <v>0</v>
      </c>
      <c r="BV82" s="282">
        <v>0</v>
      </c>
      <c r="BW82" s="282">
        <v>0</v>
      </c>
      <c r="BX82" s="282">
        <v>0</v>
      </c>
      <c r="BY82" s="282">
        <v>0</v>
      </c>
      <c r="BZ82" s="282">
        <v>0</v>
      </c>
      <c r="CA82" s="282">
        <v>0</v>
      </c>
      <c r="CB82" s="282">
        <v>0</v>
      </c>
      <c r="CC82" s="282">
        <v>0</v>
      </c>
      <c r="CD82" s="282">
        <v>0</v>
      </c>
      <c r="CE82" s="25">
        <f t="shared" si="16"/>
        <v>0</v>
      </c>
    </row>
    <row r="83" spans="1:84" x14ac:dyDescent="0.25">
      <c r="A83" s="26" t="s">
        <v>282</v>
      </c>
      <c r="B83" s="16"/>
      <c r="C83" s="273">
        <v>0</v>
      </c>
      <c r="D83" s="273">
        <v>0</v>
      </c>
      <c r="E83" s="275">
        <v>949</v>
      </c>
      <c r="F83" s="275">
        <v>0</v>
      </c>
      <c r="G83" s="273">
        <v>0</v>
      </c>
      <c r="H83" s="273">
        <v>0</v>
      </c>
      <c r="I83" s="275">
        <v>0</v>
      </c>
      <c r="J83" s="275">
        <v>0</v>
      </c>
      <c r="K83" s="275">
        <v>7449</v>
      </c>
      <c r="L83" s="275">
        <v>8076</v>
      </c>
      <c r="M83" s="273">
        <v>0</v>
      </c>
      <c r="N83" s="273">
        <f>4765-3712</f>
        <v>1053</v>
      </c>
      <c r="O83" s="273">
        <v>0</v>
      </c>
      <c r="P83" s="275">
        <v>0</v>
      </c>
      <c r="Q83" s="275">
        <v>0</v>
      </c>
      <c r="R83" s="276">
        <v>0</v>
      </c>
      <c r="S83" s="275">
        <v>0</v>
      </c>
      <c r="T83" s="273">
        <v>0</v>
      </c>
      <c r="U83" s="275">
        <v>35254</v>
      </c>
      <c r="V83" s="275">
        <v>20</v>
      </c>
      <c r="W83" s="273">
        <v>203</v>
      </c>
      <c r="X83" s="275">
        <v>638</v>
      </c>
      <c r="Y83" s="275">
        <v>569</v>
      </c>
      <c r="Z83" s="275">
        <v>0</v>
      </c>
      <c r="AA83" s="275">
        <v>0</v>
      </c>
      <c r="AB83" s="275">
        <f>1484-1335</f>
        <v>149</v>
      </c>
      <c r="AC83" s="275">
        <v>0</v>
      </c>
      <c r="AD83" s="275">
        <v>0</v>
      </c>
      <c r="AE83" s="275">
        <v>217</v>
      </c>
      <c r="AF83" s="275">
        <v>0</v>
      </c>
      <c r="AG83" s="275">
        <v>5207</v>
      </c>
      <c r="AH83" s="275">
        <v>0</v>
      </c>
      <c r="AI83" s="275">
        <v>0</v>
      </c>
      <c r="AJ83" s="275">
        <f>60292-888</f>
        <v>59404</v>
      </c>
      <c r="AK83" s="275">
        <v>0</v>
      </c>
      <c r="AL83" s="275">
        <v>96</v>
      </c>
      <c r="AM83" s="275">
        <v>0</v>
      </c>
      <c r="AN83" s="275">
        <v>0</v>
      </c>
      <c r="AO83" s="273">
        <v>209</v>
      </c>
      <c r="AP83" s="275">
        <v>0</v>
      </c>
      <c r="AQ83" s="273">
        <v>0</v>
      </c>
      <c r="AR83" s="273">
        <v>0</v>
      </c>
      <c r="AS83" s="273">
        <v>0</v>
      </c>
      <c r="AT83" s="273">
        <v>0</v>
      </c>
      <c r="AU83" s="275">
        <v>0</v>
      </c>
      <c r="AV83" s="275">
        <v>0</v>
      </c>
      <c r="AW83" s="275">
        <v>0</v>
      </c>
      <c r="AX83" s="275">
        <v>0</v>
      </c>
      <c r="AY83" s="275">
        <v>19408</v>
      </c>
      <c r="AZ83" s="275">
        <v>0</v>
      </c>
      <c r="BA83" s="275">
        <v>452</v>
      </c>
      <c r="BB83" s="275">
        <v>1418</v>
      </c>
      <c r="BC83" s="275">
        <v>0</v>
      </c>
      <c r="BD83" s="275">
        <f>5231-261</f>
        <v>4970</v>
      </c>
      <c r="BE83" s="275">
        <f>12977-3602</f>
        <v>9375</v>
      </c>
      <c r="BF83" s="275">
        <v>2287</v>
      </c>
      <c r="BG83" s="275">
        <v>0</v>
      </c>
      <c r="BH83" s="276">
        <v>18986</v>
      </c>
      <c r="BI83" s="275">
        <v>0</v>
      </c>
      <c r="BJ83" s="275">
        <f>91960-85000-39</f>
        <v>6921</v>
      </c>
      <c r="BK83" s="275">
        <f>62089-87</f>
        <v>62002</v>
      </c>
      <c r="BL83" s="275">
        <v>141</v>
      </c>
      <c r="BM83" s="275">
        <v>0</v>
      </c>
      <c r="BN83" s="275">
        <f>288193-152964-1292</f>
        <v>133937</v>
      </c>
      <c r="BO83" s="275">
        <v>0</v>
      </c>
      <c r="BP83" s="275">
        <v>0</v>
      </c>
      <c r="BQ83" s="275">
        <v>0</v>
      </c>
      <c r="BR83" s="275">
        <f>4453-862</f>
        <v>3591</v>
      </c>
      <c r="BS83" s="275">
        <v>0</v>
      </c>
      <c r="BT83" s="275">
        <v>0</v>
      </c>
      <c r="BU83" s="275">
        <v>0</v>
      </c>
      <c r="BV83" s="275">
        <v>1288</v>
      </c>
      <c r="BW83" s="275">
        <v>1975</v>
      </c>
      <c r="BX83" s="275">
        <v>0</v>
      </c>
      <c r="BY83" s="275">
        <v>27257</v>
      </c>
      <c r="BZ83" s="275">
        <v>0</v>
      </c>
      <c r="CA83" s="275">
        <v>0</v>
      </c>
      <c r="CB83" s="275">
        <v>0</v>
      </c>
      <c r="CC83" s="275">
        <v>0</v>
      </c>
      <c r="CD83" s="282">
        <v>648555</v>
      </c>
      <c r="CE83" s="25">
        <f t="shared" si="16"/>
        <v>1062056</v>
      </c>
    </row>
    <row r="84" spans="1:84" x14ac:dyDescent="0.25">
      <c r="A84" s="31" t="s">
        <v>283</v>
      </c>
      <c r="B84" s="16"/>
      <c r="C84" s="273">
        <v>0</v>
      </c>
      <c r="D84" s="273">
        <v>0</v>
      </c>
      <c r="E84" s="273">
        <v>0</v>
      </c>
      <c r="F84" s="273">
        <v>0</v>
      </c>
      <c r="G84" s="273">
        <v>0</v>
      </c>
      <c r="H84" s="273">
        <v>0</v>
      </c>
      <c r="I84" s="273">
        <v>0</v>
      </c>
      <c r="J84" s="273">
        <v>0</v>
      </c>
      <c r="K84" s="273">
        <v>0</v>
      </c>
      <c r="L84" s="273">
        <v>0</v>
      </c>
      <c r="M84" s="273">
        <v>0</v>
      </c>
      <c r="N84" s="273">
        <v>0</v>
      </c>
      <c r="O84" s="273">
        <v>0</v>
      </c>
      <c r="P84" s="273">
        <v>0</v>
      </c>
      <c r="Q84" s="273">
        <v>0</v>
      </c>
      <c r="R84" s="273">
        <v>0</v>
      </c>
      <c r="S84" s="273">
        <v>96</v>
      </c>
      <c r="T84" s="273">
        <v>0</v>
      </c>
      <c r="U84" s="273">
        <v>26</v>
      </c>
      <c r="V84" s="273">
        <v>0</v>
      </c>
      <c r="W84" s="273">
        <v>0</v>
      </c>
      <c r="X84" s="273">
        <v>0</v>
      </c>
      <c r="Y84" s="273">
        <v>0</v>
      </c>
      <c r="Z84" s="273">
        <v>0</v>
      </c>
      <c r="AA84" s="273">
        <v>0</v>
      </c>
      <c r="AB84" s="273">
        <v>129</v>
      </c>
      <c r="AC84" s="273">
        <v>0</v>
      </c>
      <c r="AD84" s="273">
        <v>0</v>
      </c>
      <c r="AE84" s="273">
        <v>0</v>
      </c>
      <c r="AF84" s="273">
        <v>0</v>
      </c>
      <c r="AG84" s="273">
        <v>0</v>
      </c>
      <c r="AH84" s="273">
        <v>0</v>
      </c>
      <c r="AI84" s="273">
        <v>0</v>
      </c>
      <c r="AJ84" s="273">
        <v>0</v>
      </c>
      <c r="AK84" s="273">
        <v>0</v>
      </c>
      <c r="AL84" s="273">
        <v>0</v>
      </c>
      <c r="AM84" s="273">
        <v>0</v>
      </c>
      <c r="AN84" s="273">
        <v>0</v>
      </c>
      <c r="AO84" s="273">
        <v>0</v>
      </c>
      <c r="AP84" s="273">
        <v>0</v>
      </c>
      <c r="AQ84" s="273">
        <v>0</v>
      </c>
      <c r="AR84" s="273">
        <v>0</v>
      </c>
      <c r="AS84" s="273">
        <v>0</v>
      </c>
      <c r="AT84" s="273">
        <v>0</v>
      </c>
      <c r="AU84" s="273">
        <v>0</v>
      </c>
      <c r="AV84" s="273">
        <v>0</v>
      </c>
      <c r="AW84" s="273">
        <v>0</v>
      </c>
      <c r="AX84" s="273">
        <v>0</v>
      </c>
      <c r="AY84" s="273">
        <v>84180</v>
      </c>
      <c r="AZ84" s="273">
        <v>0</v>
      </c>
      <c r="BA84" s="273">
        <v>0</v>
      </c>
      <c r="BB84" s="273">
        <v>0</v>
      </c>
      <c r="BC84" s="273">
        <v>0</v>
      </c>
      <c r="BD84" s="273">
        <v>19430</v>
      </c>
      <c r="BE84" s="273">
        <v>17898</v>
      </c>
      <c r="BF84" s="273">
        <v>0</v>
      </c>
      <c r="BG84" s="273">
        <v>0</v>
      </c>
      <c r="BH84" s="273">
        <v>0</v>
      </c>
      <c r="BI84" s="273">
        <v>0</v>
      </c>
      <c r="BJ84" s="273">
        <v>0</v>
      </c>
      <c r="BK84" s="273">
        <v>0</v>
      </c>
      <c r="BL84" s="273">
        <v>0</v>
      </c>
      <c r="BM84" s="273">
        <v>0</v>
      </c>
      <c r="BN84" s="273">
        <v>2065</v>
      </c>
      <c r="BO84" s="273">
        <v>0</v>
      </c>
      <c r="BP84" s="273">
        <v>0</v>
      </c>
      <c r="BQ84" s="273">
        <v>0</v>
      </c>
      <c r="BR84" s="273">
        <v>0</v>
      </c>
      <c r="BS84" s="273">
        <v>0</v>
      </c>
      <c r="BT84" s="273">
        <v>0</v>
      </c>
      <c r="BU84" s="273">
        <v>0</v>
      </c>
      <c r="BV84" s="273">
        <v>6065</v>
      </c>
      <c r="BW84" s="273">
        <v>0</v>
      </c>
      <c r="BX84" s="273">
        <v>0</v>
      </c>
      <c r="BY84" s="273">
        <v>0</v>
      </c>
      <c r="BZ84" s="273">
        <v>0</v>
      </c>
      <c r="CA84" s="273">
        <v>0</v>
      </c>
      <c r="CB84" s="273">
        <v>0</v>
      </c>
      <c r="CC84" s="273">
        <v>0</v>
      </c>
      <c r="CD84" s="282">
        <v>149496</v>
      </c>
      <c r="CE84" s="25">
        <f t="shared" si="16"/>
        <v>279385</v>
      </c>
    </row>
    <row r="85" spans="1:84" x14ac:dyDescent="0.25">
      <c r="A85" s="31" t="s">
        <v>284</v>
      </c>
      <c r="B85" s="25"/>
      <c r="C85" s="25">
        <f t="shared" ref="C85:AH85" si="17">SUM(C61:C69)-C84</f>
        <v>0</v>
      </c>
      <c r="D85" s="25">
        <f t="shared" si="17"/>
        <v>0</v>
      </c>
      <c r="E85" s="25">
        <f t="shared" si="17"/>
        <v>342580</v>
      </c>
      <c r="F85" s="25">
        <f t="shared" si="17"/>
        <v>0</v>
      </c>
      <c r="G85" s="25">
        <f t="shared" si="17"/>
        <v>0</v>
      </c>
      <c r="H85" s="25">
        <f t="shared" si="17"/>
        <v>0</v>
      </c>
      <c r="I85" s="25">
        <f t="shared" si="17"/>
        <v>0</v>
      </c>
      <c r="J85" s="25">
        <f t="shared" si="17"/>
        <v>0</v>
      </c>
      <c r="K85" s="25">
        <f t="shared" si="17"/>
        <v>1200964</v>
      </c>
      <c r="L85" s="25">
        <f t="shared" si="17"/>
        <v>2914896</v>
      </c>
      <c r="M85" s="25">
        <f t="shared" si="17"/>
        <v>0</v>
      </c>
      <c r="N85" s="25">
        <f t="shared" si="17"/>
        <v>1109043</v>
      </c>
      <c r="O85" s="25">
        <f t="shared" si="17"/>
        <v>0</v>
      </c>
      <c r="P85" s="25">
        <f t="shared" si="17"/>
        <v>0</v>
      </c>
      <c r="Q85" s="25">
        <f t="shared" si="17"/>
        <v>0</v>
      </c>
      <c r="R85" s="25">
        <f t="shared" si="17"/>
        <v>0</v>
      </c>
      <c r="S85" s="25">
        <f t="shared" si="17"/>
        <v>71094</v>
      </c>
      <c r="T85" s="25">
        <f t="shared" si="17"/>
        <v>0</v>
      </c>
      <c r="U85" s="25">
        <f t="shared" si="17"/>
        <v>1864512</v>
      </c>
      <c r="V85" s="25">
        <f t="shared" si="17"/>
        <v>21821</v>
      </c>
      <c r="W85" s="25">
        <f t="shared" si="17"/>
        <v>459012</v>
      </c>
      <c r="X85" s="25">
        <f t="shared" si="17"/>
        <v>788071</v>
      </c>
      <c r="Y85" s="25">
        <f t="shared" si="17"/>
        <v>967206</v>
      </c>
      <c r="Z85" s="25">
        <f t="shared" si="17"/>
        <v>0</v>
      </c>
      <c r="AA85" s="25">
        <f t="shared" si="17"/>
        <v>0</v>
      </c>
      <c r="AB85" s="25">
        <f t="shared" si="17"/>
        <v>594305</v>
      </c>
      <c r="AC85" s="25">
        <f t="shared" si="17"/>
        <v>0</v>
      </c>
      <c r="AD85" s="25">
        <f t="shared" si="17"/>
        <v>0</v>
      </c>
      <c r="AE85" s="25">
        <f t="shared" si="17"/>
        <v>1089041</v>
      </c>
      <c r="AF85" s="25">
        <f t="shared" si="17"/>
        <v>0</v>
      </c>
      <c r="AG85" s="25">
        <f t="shared" si="17"/>
        <v>2818708</v>
      </c>
      <c r="AH85" s="25">
        <f t="shared" si="17"/>
        <v>0</v>
      </c>
      <c r="AI85" s="25">
        <f t="shared" ref="AI85:BN85" si="18">SUM(AI61:AI69)-AI84</f>
        <v>0</v>
      </c>
      <c r="AJ85" s="25">
        <f t="shared" si="18"/>
        <v>2917249</v>
      </c>
      <c r="AK85" s="25">
        <f t="shared" si="18"/>
        <v>157007</v>
      </c>
      <c r="AL85" s="25">
        <f t="shared" si="18"/>
        <v>56661</v>
      </c>
      <c r="AM85" s="25">
        <f t="shared" si="18"/>
        <v>0</v>
      </c>
      <c r="AN85" s="25">
        <f t="shared" si="18"/>
        <v>0</v>
      </c>
      <c r="AO85" s="25">
        <f t="shared" si="18"/>
        <v>75482</v>
      </c>
      <c r="AP85" s="25">
        <f t="shared" si="18"/>
        <v>0</v>
      </c>
      <c r="AQ85" s="25">
        <f t="shared" si="18"/>
        <v>0</v>
      </c>
      <c r="AR85" s="25">
        <f t="shared" si="18"/>
        <v>0</v>
      </c>
      <c r="AS85" s="25">
        <f t="shared" si="18"/>
        <v>0</v>
      </c>
      <c r="AT85" s="25">
        <f t="shared" si="18"/>
        <v>0</v>
      </c>
      <c r="AU85" s="25">
        <f t="shared" si="18"/>
        <v>0</v>
      </c>
      <c r="AV85" s="25">
        <f t="shared" si="18"/>
        <v>0</v>
      </c>
      <c r="AW85" s="25">
        <f t="shared" si="18"/>
        <v>0</v>
      </c>
      <c r="AX85" s="25">
        <f t="shared" si="18"/>
        <v>0</v>
      </c>
      <c r="AY85" s="25">
        <f t="shared" si="18"/>
        <v>1020818</v>
      </c>
      <c r="AZ85" s="25">
        <f t="shared" si="18"/>
        <v>65249</v>
      </c>
      <c r="BA85" s="25">
        <f t="shared" si="18"/>
        <v>305596</v>
      </c>
      <c r="BB85" s="25">
        <f t="shared" si="18"/>
        <v>338817</v>
      </c>
      <c r="BC85" s="25">
        <f t="shared" si="18"/>
        <v>0</v>
      </c>
      <c r="BD85" s="25">
        <f t="shared" si="18"/>
        <v>153471</v>
      </c>
      <c r="BE85" s="25">
        <f t="shared" si="18"/>
        <v>1180481</v>
      </c>
      <c r="BF85" s="25">
        <f t="shared" si="18"/>
        <v>548038</v>
      </c>
      <c r="BG85" s="25">
        <f t="shared" si="18"/>
        <v>0</v>
      </c>
      <c r="BH85" s="25">
        <f t="shared" si="18"/>
        <v>1434493</v>
      </c>
      <c r="BI85" s="25">
        <f t="shared" si="18"/>
        <v>0</v>
      </c>
      <c r="BJ85" s="25">
        <f t="shared" si="18"/>
        <v>804375</v>
      </c>
      <c r="BK85" s="25">
        <f t="shared" si="18"/>
        <v>677568</v>
      </c>
      <c r="BL85" s="25">
        <f t="shared" si="18"/>
        <v>375536</v>
      </c>
      <c r="BM85" s="25">
        <f t="shared" si="18"/>
        <v>0</v>
      </c>
      <c r="BN85" s="25">
        <f t="shared" si="18"/>
        <v>1029248</v>
      </c>
      <c r="BO85" s="25">
        <f t="shared" ref="BO85:CD85" si="19">SUM(BO61:BO69)-BO84</f>
        <v>0</v>
      </c>
      <c r="BP85" s="25">
        <f t="shared" si="19"/>
        <v>187316</v>
      </c>
      <c r="BQ85" s="25">
        <f>SUM(BQ61:BQ69)-BQ84</f>
        <v>0</v>
      </c>
      <c r="BR85" s="25">
        <f t="shared" si="19"/>
        <v>303088</v>
      </c>
      <c r="BS85" s="25">
        <f t="shared" si="19"/>
        <v>0</v>
      </c>
      <c r="BT85" s="25">
        <f t="shared" si="19"/>
        <v>0</v>
      </c>
      <c r="BU85" s="25">
        <f t="shared" si="19"/>
        <v>0</v>
      </c>
      <c r="BV85" s="25">
        <f t="shared" si="19"/>
        <v>231882</v>
      </c>
      <c r="BW85" s="25">
        <f t="shared" si="19"/>
        <v>3151</v>
      </c>
      <c r="BX85" s="25">
        <f t="shared" si="19"/>
        <v>0</v>
      </c>
      <c r="BY85" s="25">
        <f t="shared" si="19"/>
        <v>794303</v>
      </c>
      <c r="BZ85" s="25">
        <f t="shared" si="19"/>
        <v>0</v>
      </c>
      <c r="CA85" s="25">
        <f t="shared" si="19"/>
        <v>0</v>
      </c>
      <c r="CB85" s="25">
        <f t="shared" si="19"/>
        <v>0</v>
      </c>
      <c r="CC85" s="25">
        <f t="shared" si="19"/>
        <v>0</v>
      </c>
      <c r="CD85" s="25">
        <f t="shared" si="19"/>
        <v>719896</v>
      </c>
      <c r="CE85" s="25">
        <f t="shared" si="16"/>
        <v>27620978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28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82">
        <v>1790110</v>
      </c>
    </row>
    <row r="87" spans="1:84" x14ac:dyDescent="0.25">
      <c r="A87" s="31" t="s">
        <v>286</v>
      </c>
      <c r="B87" s="16"/>
      <c r="C87" s="273">
        <v>0</v>
      </c>
      <c r="D87" s="273">
        <v>0</v>
      </c>
      <c r="E87" s="273">
        <v>429594</v>
      </c>
      <c r="F87" s="273">
        <v>0</v>
      </c>
      <c r="G87" s="273">
        <v>0</v>
      </c>
      <c r="H87" s="273">
        <v>0</v>
      </c>
      <c r="I87" s="273">
        <v>0</v>
      </c>
      <c r="J87" s="273">
        <v>0</v>
      </c>
      <c r="K87" s="273">
        <v>1871160</v>
      </c>
      <c r="L87" s="273">
        <v>1740672</v>
      </c>
      <c r="M87" s="273">
        <v>0</v>
      </c>
      <c r="N87" s="273">
        <v>1098480</v>
      </c>
      <c r="O87" s="273">
        <v>0</v>
      </c>
      <c r="P87" s="273">
        <v>0</v>
      </c>
      <c r="Q87" s="273">
        <v>0</v>
      </c>
      <c r="R87" s="273">
        <v>0</v>
      </c>
      <c r="S87" s="273">
        <v>35859</v>
      </c>
      <c r="T87" s="273">
        <v>0</v>
      </c>
      <c r="U87" s="273">
        <v>558169</v>
      </c>
      <c r="V87" s="273">
        <v>4504</v>
      </c>
      <c r="W87" s="273">
        <v>31704</v>
      </c>
      <c r="X87" s="273">
        <v>202836</v>
      </c>
      <c r="Y87" s="273">
        <v>172595</v>
      </c>
      <c r="Z87" s="273">
        <v>0</v>
      </c>
      <c r="AA87" s="273">
        <v>0</v>
      </c>
      <c r="AB87" s="273">
        <v>696044</v>
      </c>
      <c r="AC87" s="273">
        <v>0</v>
      </c>
      <c r="AD87" s="273">
        <v>0</v>
      </c>
      <c r="AE87" s="273">
        <v>414858</v>
      </c>
      <c r="AF87" s="273">
        <v>0</v>
      </c>
      <c r="AG87" s="273">
        <v>212970</v>
      </c>
      <c r="AH87" s="273">
        <v>0</v>
      </c>
      <c r="AI87" s="273">
        <v>0</v>
      </c>
      <c r="AJ87" s="273">
        <v>2437</v>
      </c>
      <c r="AK87" s="273">
        <v>170152</v>
      </c>
      <c r="AL87" s="273">
        <v>51855</v>
      </c>
      <c r="AM87" s="273">
        <v>0</v>
      </c>
      <c r="AN87" s="273">
        <v>0</v>
      </c>
      <c r="AO87" s="273">
        <v>6240</v>
      </c>
      <c r="AP87" s="273">
        <v>0</v>
      </c>
      <c r="AQ87" s="273">
        <v>0</v>
      </c>
      <c r="AR87" s="273">
        <v>0</v>
      </c>
      <c r="AS87" s="273">
        <v>0</v>
      </c>
      <c r="AT87" s="273">
        <v>0</v>
      </c>
      <c r="AU87" s="273">
        <v>0</v>
      </c>
      <c r="AV87" s="273">
        <v>0</v>
      </c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f t="shared" ref="CE87:CE94" si="20">SUM(C87:CD87)</f>
        <v>7700129</v>
      </c>
    </row>
    <row r="88" spans="1:84" x14ac:dyDescent="0.25">
      <c r="A88" s="31" t="s">
        <v>287</v>
      </c>
      <c r="B88" s="16"/>
      <c r="C88" s="273">
        <v>0</v>
      </c>
      <c r="D88" s="273">
        <v>0</v>
      </c>
      <c r="E88" s="273">
        <v>0</v>
      </c>
      <c r="F88" s="273">
        <v>0</v>
      </c>
      <c r="G88" s="273">
        <v>0</v>
      </c>
      <c r="H88" s="273">
        <v>0</v>
      </c>
      <c r="I88" s="273">
        <v>0</v>
      </c>
      <c r="J88" s="273">
        <v>0</v>
      </c>
      <c r="K88" s="273">
        <v>0</v>
      </c>
      <c r="L88" s="273">
        <v>0</v>
      </c>
      <c r="M88" s="273">
        <v>0</v>
      </c>
      <c r="N88" s="273">
        <v>0</v>
      </c>
      <c r="O88" s="273">
        <v>0</v>
      </c>
      <c r="P88" s="273">
        <v>0</v>
      </c>
      <c r="Q88" s="273">
        <v>0</v>
      </c>
      <c r="R88" s="273">
        <v>0</v>
      </c>
      <c r="S88" s="273">
        <v>129605</v>
      </c>
      <c r="T88" s="273">
        <v>0</v>
      </c>
      <c r="U88" s="273">
        <v>4527845</v>
      </c>
      <c r="V88" s="273">
        <v>115125</v>
      </c>
      <c r="W88" s="273">
        <v>1206810</v>
      </c>
      <c r="X88" s="273">
        <v>3694188</v>
      </c>
      <c r="Y88" s="273">
        <v>3303591</v>
      </c>
      <c r="Z88" s="273">
        <v>0</v>
      </c>
      <c r="AA88" s="273">
        <v>0</v>
      </c>
      <c r="AB88" s="273">
        <v>605131</v>
      </c>
      <c r="AC88" s="273">
        <v>0</v>
      </c>
      <c r="AD88" s="273">
        <v>0</v>
      </c>
      <c r="AE88" s="273">
        <v>1632889</v>
      </c>
      <c r="AF88" s="273">
        <v>0</v>
      </c>
      <c r="AG88" s="273">
        <v>9986911</v>
      </c>
      <c r="AH88" s="273">
        <v>0</v>
      </c>
      <c r="AI88" s="273">
        <v>0</v>
      </c>
      <c r="AJ88" s="273">
        <v>4262816</v>
      </c>
      <c r="AK88" s="273">
        <v>151689</v>
      </c>
      <c r="AL88" s="273">
        <v>108049</v>
      </c>
      <c r="AM88" s="273">
        <v>0</v>
      </c>
      <c r="AN88" s="273">
        <v>0</v>
      </c>
      <c r="AO88" s="273">
        <v>260416</v>
      </c>
      <c r="AP88" s="273">
        <v>0</v>
      </c>
      <c r="AQ88" s="273">
        <v>0</v>
      </c>
      <c r="AR88" s="273">
        <v>0</v>
      </c>
      <c r="AS88" s="273">
        <v>0</v>
      </c>
      <c r="AT88" s="273">
        <v>0</v>
      </c>
      <c r="AU88" s="273">
        <v>0</v>
      </c>
      <c r="AV88" s="273">
        <v>0</v>
      </c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f t="shared" si="20"/>
        <v>29985065</v>
      </c>
    </row>
    <row r="89" spans="1:84" x14ac:dyDescent="0.25">
      <c r="A89" s="21" t="s">
        <v>288</v>
      </c>
      <c r="B89" s="16"/>
      <c r="C89" s="25">
        <f t="shared" ref="C89:AV89" si="21">C87+C88</f>
        <v>0</v>
      </c>
      <c r="D89" s="25">
        <f t="shared" si="21"/>
        <v>0</v>
      </c>
      <c r="E89" s="25">
        <f t="shared" si="21"/>
        <v>429594</v>
      </c>
      <c r="F89" s="25">
        <f t="shared" si="21"/>
        <v>0</v>
      </c>
      <c r="G89" s="25">
        <f t="shared" si="21"/>
        <v>0</v>
      </c>
      <c r="H89" s="25">
        <f t="shared" si="21"/>
        <v>0</v>
      </c>
      <c r="I89" s="25">
        <f t="shared" si="21"/>
        <v>0</v>
      </c>
      <c r="J89" s="25">
        <f t="shared" si="21"/>
        <v>0</v>
      </c>
      <c r="K89" s="25">
        <f t="shared" si="21"/>
        <v>1871160</v>
      </c>
      <c r="L89" s="25">
        <f t="shared" si="21"/>
        <v>1740672</v>
      </c>
      <c r="M89" s="25">
        <f t="shared" si="21"/>
        <v>0</v>
      </c>
      <c r="N89" s="25">
        <f t="shared" si="21"/>
        <v>1098480</v>
      </c>
      <c r="O89" s="25">
        <f t="shared" si="21"/>
        <v>0</v>
      </c>
      <c r="P89" s="25">
        <f t="shared" si="21"/>
        <v>0</v>
      </c>
      <c r="Q89" s="25">
        <f t="shared" si="21"/>
        <v>0</v>
      </c>
      <c r="R89" s="25">
        <f t="shared" si="21"/>
        <v>0</v>
      </c>
      <c r="S89" s="25">
        <f t="shared" si="21"/>
        <v>165464</v>
      </c>
      <c r="T89" s="25">
        <f t="shared" si="21"/>
        <v>0</v>
      </c>
      <c r="U89" s="25">
        <f t="shared" si="21"/>
        <v>5086014</v>
      </c>
      <c r="V89" s="25">
        <f t="shared" si="21"/>
        <v>119629</v>
      </c>
      <c r="W89" s="25">
        <f t="shared" si="21"/>
        <v>1238514</v>
      </c>
      <c r="X89" s="25">
        <f t="shared" si="21"/>
        <v>3897024</v>
      </c>
      <c r="Y89" s="25">
        <f t="shared" si="21"/>
        <v>3476186</v>
      </c>
      <c r="Z89" s="25">
        <f t="shared" si="21"/>
        <v>0</v>
      </c>
      <c r="AA89" s="25">
        <f t="shared" si="21"/>
        <v>0</v>
      </c>
      <c r="AB89" s="25">
        <f t="shared" si="21"/>
        <v>1301175</v>
      </c>
      <c r="AC89" s="25">
        <f t="shared" si="21"/>
        <v>0</v>
      </c>
      <c r="AD89" s="25">
        <f t="shared" si="21"/>
        <v>0</v>
      </c>
      <c r="AE89" s="25">
        <f t="shared" si="21"/>
        <v>2047747</v>
      </c>
      <c r="AF89" s="25">
        <f t="shared" si="21"/>
        <v>0</v>
      </c>
      <c r="AG89" s="25">
        <f t="shared" si="21"/>
        <v>10199881</v>
      </c>
      <c r="AH89" s="25">
        <f t="shared" si="21"/>
        <v>0</v>
      </c>
      <c r="AI89" s="25">
        <f t="shared" si="21"/>
        <v>0</v>
      </c>
      <c r="AJ89" s="25">
        <f t="shared" si="21"/>
        <v>4265253</v>
      </c>
      <c r="AK89" s="25">
        <f t="shared" si="21"/>
        <v>321841</v>
      </c>
      <c r="AL89" s="25">
        <f t="shared" si="21"/>
        <v>159904</v>
      </c>
      <c r="AM89" s="25">
        <f t="shared" si="21"/>
        <v>0</v>
      </c>
      <c r="AN89" s="25">
        <f t="shared" si="21"/>
        <v>0</v>
      </c>
      <c r="AO89" s="25">
        <f t="shared" si="21"/>
        <v>266656</v>
      </c>
      <c r="AP89" s="25">
        <f t="shared" si="21"/>
        <v>0</v>
      </c>
      <c r="AQ89" s="25">
        <f t="shared" si="21"/>
        <v>0</v>
      </c>
      <c r="AR89" s="25">
        <f t="shared" si="21"/>
        <v>0</v>
      </c>
      <c r="AS89" s="25">
        <f t="shared" si="21"/>
        <v>0</v>
      </c>
      <c r="AT89" s="25">
        <f t="shared" si="21"/>
        <v>0</v>
      </c>
      <c r="AU89" s="25">
        <f t="shared" si="21"/>
        <v>0</v>
      </c>
      <c r="AV89" s="25">
        <f t="shared" si="21"/>
        <v>0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f t="shared" si="20"/>
        <v>37685194</v>
      </c>
    </row>
    <row r="90" spans="1:84" x14ac:dyDescent="0.25">
      <c r="A90" s="31" t="s">
        <v>289</v>
      </c>
      <c r="B90" s="25"/>
      <c r="C90" s="273">
        <v>0</v>
      </c>
      <c r="D90" s="273">
        <v>0</v>
      </c>
      <c r="E90" s="273">
        <v>1435</v>
      </c>
      <c r="F90" s="273">
        <v>0</v>
      </c>
      <c r="G90" s="273">
        <v>0</v>
      </c>
      <c r="H90" s="273">
        <v>0</v>
      </c>
      <c r="I90" s="273">
        <v>0</v>
      </c>
      <c r="J90" s="273">
        <v>0</v>
      </c>
      <c r="K90" s="273">
        <v>4657</v>
      </c>
      <c r="L90" s="273">
        <v>12212</v>
      </c>
      <c r="M90" s="273">
        <v>0</v>
      </c>
      <c r="N90" s="273">
        <v>12291</v>
      </c>
      <c r="O90" s="273">
        <v>0</v>
      </c>
      <c r="P90" s="273">
        <v>0</v>
      </c>
      <c r="Q90" s="273">
        <v>0</v>
      </c>
      <c r="R90" s="273">
        <v>0</v>
      </c>
      <c r="S90" s="273">
        <v>3189</v>
      </c>
      <c r="T90" s="273">
        <v>0</v>
      </c>
      <c r="U90" s="273">
        <v>1183</v>
      </c>
      <c r="V90" s="273">
        <v>26</v>
      </c>
      <c r="W90" s="273">
        <v>270</v>
      </c>
      <c r="X90" s="273">
        <v>848</v>
      </c>
      <c r="Y90" s="273">
        <v>756</v>
      </c>
      <c r="Z90" s="273">
        <v>0</v>
      </c>
      <c r="AA90" s="273">
        <v>0</v>
      </c>
      <c r="AB90" s="273">
        <v>371</v>
      </c>
      <c r="AC90" s="273">
        <v>0</v>
      </c>
      <c r="AD90" s="273">
        <v>0</v>
      </c>
      <c r="AE90" s="273">
        <v>2879</v>
      </c>
      <c r="AF90" s="273">
        <v>0</v>
      </c>
      <c r="AG90" s="273">
        <v>2904</v>
      </c>
      <c r="AH90" s="273">
        <v>0</v>
      </c>
      <c r="AI90" s="273">
        <v>0</v>
      </c>
      <c r="AJ90" s="273">
        <v>5543</v>
      </c>
      <c r="AK90" s="273">
        <v>660</v>
      </c>
      <c r="AL90" s="273">
        <v>90</v>
      </c>
      <c r="AM90" s="273">
        <v>0</v>
      </c>
      <c r="AN90" s="273">
        <v>0</v>
      </c>
      <c r="AO90" s="273">
        <v>316</v>
      </c>
      <c r="AP90" s="273">
        <v>0</v>
      </c>
      <c r="AQ90" s="273">
        <v>0</v>
      </c>
      <c r="AR90" s="273">
        <v>0</v>
      </c>
      <c r="AS90" s="273">
        <v>0</v>
      </c>
      <c r="AT90" s="273">
        <v>0</v>
      </c>
      <c r="AU90" s="273">
        <v>0</v>
      </c>
      <c r="AV90" s="273">
        <v>0</v>
      </c>
      <c r="AW90" s="273">
        <v>0</v>
      </c>
      <c r="AX90" s="273">
        <v>0</v>
      </c>
      <c r="AY90" s="273">
        <v>1260</v>
      </c>
      <c r="AZ90" s="273">
        <v>2965</v>
      </c>
      <c r="BA90" s="273">
        <v>1400</v>
      </c>
      <c r="BB90" s="273">
        <v>1859</v>
      </c>
      <c r="BC90" s="273">
        <v>0</v>
      </c>
      <c r="BD90" s="273">
        <v>0</v>
      </c>
      <c r="BE90" s="273">
        <v>3604</v>
      </c>
      <c r="BF90" s="273">
        <v>1530</v>
      </c>
      <c r="BG90" s="273">
        <v>0</v>
      </c>
      <c r="BH90" s="273">
        <v>752</v>
      </c>
      <c r="BI90" s="273">
        <v>0</v>
      </c>
      <c r="BJ90" s="273">
        <v>0</v>
      </c>
      <c r="BK90" s="273">
        <v>1401</v>
      </c>
      <c r="BL90" s="273">
        <v>3926</v>
      </c>
      <c r="BM90" s="273">
        <v>0</v>
      </c>
      <c r="BN90" s="273">
        <v>6023</v>
      </c>
      <c r="BO90" s="273">
        <v>0</v>
      </c>
      <c r="BP90" s="273">
        <v>0</v>
      </c>
      <c r="BQ90" s="273">
        <v>0</v>
      </c>
      <c r="BR90" s="273">
        <v>1217</v>
      </c>
      <c r="BS90" s="273">
        <v>0</v>
      </c>
      <c r="BT90" s="273">
        <v>0</v>
      </c>
      <c r="BU90" s="273">
        <v>0</v>
      </c>
      <c r="BV90" s="273">
        <v>1409</v>
      </c>
      <c r="BW90" s="273">
        <v>0</v>
      </c>
      <c r="BX90" s="273">
        <v>0</v>
      </c>
      <c r="BY90" s="273">
        <v>738</v>
      </c>
      <c r="BZ90" s="273">
        <v>0</v>
      </c>
      <c r="CA90" s="273">
        <v>0</v>
      </c>
      <c r="CB90" s="273">
        <v>0</v>
      </c>
      <c r="CC90" s="273">
        <v>0</v>
      </c>
      <c r="CD90" s="224" t="s">
        <v>247</v>
      </c>
      <c r="CE90" s="25">
        <f t="shared" si="20"/>
        <v>77714</v>
      </c>
      <c r="CF90" s="25">
        <f>BE59-CE90</f>
        <v>0</v>
      </c>
    </row>
    <row r="91" spans="1:84" x14ac:dyDescent="0.25">
      <c r="A91" s="21" t="s">
        <v>290</v>
      </c>
      <c r="B91" s="16"/>
      <c r="C91" s="273">
        <v>0</v>
      </c>
      <c r="D91" s="273">
        <v>0</v>
      </c>
      <c r="E91" s="273">
        <v>1626</v>
      </c>
      <c r="F91" s="273">
        <v>0</v>
      </c>
      <c r="G91" s="273">
        <v>0</v>
      </c>
      <c r="H91" s="273">
        <v>0</v>
      </c>
      <c r="I91" s="273">
        <v>0</v>
      </c>
      <c r="J91" s="273">
        <v>0</v>
      </c>
      <c r="K91" s="273">
        <v>11620</v>
      </c>
      <c r="L91" s="273">
        <v>13837</v>
      </c>
      <c r="M91" s="273">
        <v>0</v>
      </c>
      <c r="N91" s="273">
        <v>24569</v>
      </c>
      <c r="O91" s="273">
        <v>0</v>
      </c>
      <c r="P91" s="273">
        <v>0</v>
      </c>
      <c r="Q91" s="273">
        <v>0</v>
      </c>
      <c r="R91" s="273">
        <v>0</v>
      </c>
      <c r="S91" s="273">
        <v>0</v>
      </c>
      <c r="T91" s="273">
        <v>0</v>
      </c>
      <c r="U91" s="273">
        <v>0</v>
      </c>
      <c r="V91" s="273">
        <v>0</v>
      </c>
      <c r="W91" s="273">
        <v>0</v>
      </c>
      <c r="X91" s="273">
        <v>0</v>
      </c>
      <c r="Y91" s="273">
        <v>0</v>
      </c>
      <c r="Z91" s="273">
        <v>0</v>
      </c>
      <c r="AA91" s="273">
        <v>0</v>
      </c>
      <c r="AB91" s="273">
        <v>0</v>
      </c>
      <c r="AC91" s="273">
        <v>0</v>
      </c>
      <c r="AD91" s="273">
        <v>0</v>
      </c>
      <c r="AE91" s="273">
        <v>0</v>
      </c>
      <c r="AF91" s="273">
        <v>0</v>
      </c>
      <c r="AG91" s="273">
        <v>48</v>
      </c>
      <c r="AH91" s="273">
        <v>0</v>
      </c>
      <c r="AI91" s="273">
        <v>0</v>
      </c>
      <c r="AJ91" s="273">
        <v>0</v>
      </c>
      <c r="AK91" s="273">
        <v>0</v>
      </c>
      <c r="AL91" s="273">
        <v>0</v>
      </c>
      <c r="AM91" s="273">
        <v>0</v>
      </c>
      <c r="AN91" s="273">
        <v>0</v>
      </c>
      <c r="AO91" s="273">
        <v>359</v>
      </c>
      <c r="AP91" s="273">
        <v>0</v>
      </c>
      <c r="AQ91" s="273">
        <v>0</v>
      </c>
      <c r="AR91" s="273">
        <v>0</v>
      </c>
      <c r="AS91" s="273">
        <v>0</v>
      </c>
      <c r="AT91" s="273">
        <v>0</v>
      </c>
      <c r="AU91" s="273">
        <v>0</v>
      </c>
      <c r="AV91" s="273">
        <v>0</v>
      </c>
      <c r="AW91" s="273">
        <v>0</v>
      </c>
      <c r="AX91" s="264" t="s">
        <v>247</v>
      </c>
      <c r="AY91" s="264" t="s">
        <v>247</v>
      </c>
      <c r="AZ91" s="273">
        <v>12013</v>
      </c>
      <c r="BA91" s="273">
        <v>0</v>
      </c>
      <c r="BB91" s="273">
        <v>0</v>
      </c>
      <c r="BC91" s="273">
        <v>0</v>
      </c>
      <c r="BD91" s="24" t="s">
        <v>247</v>
      </c>
      <c r="BE91" s="24" t="s">
        <v>247</v>
      </c>
      <c r="BF91" s="273">
        <v>0</v>
      </c>
      <c r="BG91" s="24" t="s">
        <v>247</v>
      </c>
      <c r="BH91" s="273">
        <v>0</v>
      </c>
      <c r="BI91" s="273">
        <v>0</v>
      </c>
      <c r="BJ91" s="24" t="s">
        <v>247</v>
      </c>
      <c r="BK91" s="273">
        <v>0</v>
      </c>
      <c r="BL91" s="273">
        <v>0</v>
      </c>
      <c r="BM91" s="273">
        <v>0</v>
      </c>
      <c r="BN91" s="24" t="s">
        <v>247</v>
      </c>
      <c r="BO91" s="24" t="s">
        <v>247</v>
      </c>
      <c r="BP91" s="24" t="s">
        <v>247</v>
      </c>
      <c r="BQ91" s="24" t="s">
        <v>247</v>
      </c>
      <c r="BR91" s="273">
        <v>0</v>
      </c>
      <c r="BS91" s="273">
        <v>0</v>
      </c>
      <c r="BT91" s="273">
        <v>0</v>
      </c>
      <c r="BU91" s="273">
        <v>0</v>
      </c>
      <c r="BV91" s="273">
        <v>0</v>
      </c>
      <c r="BW91" s="273">
        <v>0</v>
      </c>
      <c r="BX91" s="273">
        <v>0</v>
      </c>
      <c r="BY91" s="273">
        <v>0</v>
      </c>
      <c r="BZ91" s="273">
        <v>0</v>
      </c>
      <c r="CA91" s="273">
        <v>0</v>
      </c>
      <c r="CB91" s="273">
        <v>0</v>
      </c>
      <c r="CC91" s="24" t="s">
        <v>247</v>
      </c>
      <c r="CD91" s="24" t="s">
        <v>247</v>
      </c>
      <c r="CE91" s="25">
        <f t="shared" si="20"/>
        <v>64072</v>
      </c>
      <c r="CF91" s="25">
        <f>AY59-CE91</f>
        <v>0</v>
      </c>
    </row>
    <row r="92" spans="1:84" x14ac:dyDescent="0.25">
      <c r="A92" s="21" t="s">
        <v>291</v>
      </c>
      <c r="B92" s="16"/>
      <c r="C92" s="273">
        <v>0</v>
      </c>
      <c r="D92" s="273">
        <v>0</v>
      </c>
      <c r="E92" s="273">
        <v>407</v>
      </c>
      <c r="F92" s="273">
        <v>0</v>
      </c>
      <c r="G92" s="273">
        <v>0</v>
      </c>
      <c r="H92" s="273">
        <v>0</v>
      </c>
      <c r="I92" s="273">
        <v>0</v>
      </c>
      <c r="J92" s="273">
        <v>0</v>
      </c>
      <c r="K92" s="273">
        <v>1291</v>
      </c>
      <c r="L92" s="273">
        <v>3464</v>
      </c>
      <c r="M92" s="273">
        <v>0</v>
      </c>
      <c r="N92" s="273">
        <v>3486</v>
      </c>
      <c r="O92" s="273">
        <v>0</v>
      </c>
      <c r="P92" s="273">
        <v>0</v>
      </c>
      <c r="Q92" s="273">
        <v>0</v>
      </c>
      <c r="R92" s="273">
        <v>0</v>
      </c>
      <c r="S92" s="273">
        <v>905</v>
      </c>
      <c r="T92" s="273">
        <v>0</v>
      </c>
      <c r="U92" s="273">
        <v>336</v>
      </c>
      <c r="V92" s="273">
        <v>7</v>
      </c>
      <c r="W92" s="273">
        <v>76</v>
      </c>
      <c r="X92" s="273">
        <v>241</v>
      </c>
      <c r="Y92" s="273">
        <v>215</v>
      </c>
      <c r="Z92" s="273">
        <v>0</v>
      </c>
      <c r="AA92" s="273">
        <v>0</v>
      </c>
      <c r="AB92" s="273">
        <v>105</v>
      </c>
      <c r="AC92" s="273">
        <v>0</v>
      </c>
      <c r="AD92" s="273">
        <v>0</v>
      </c>
      <c r="AE92" s="273">
        <v>817</v>
      </c>
      <c r="AF92" s="273">
        <v>0</v>
      </c>
      <c r="AG92" s="273">
        <v>824</v>
      </c>
      <c r="AH92" s="273">
        <v>0</v>
      </c>
      <c r="AI92" s="273">
        <v>0</v>
      </c>
      <c r="AJ92" s="273">
        <v>1572</v>
      </c>
      <c r="AK92" s="273">
        <v>187</v>
      </c>
      <c r="AL92" s="273">
        <v>26</v>
      </c>
      <c r="AM92" s="273">
        <v>0</v>
      </c>
      <c r="AN92" s="273">
        <v>0</v>
      </c>
      <c r="AO92" s="273">
        <v>90</v>
      </c>
      <c r="AP92" s="273">
        <v>0</v>
      </c>
      <c r="AQ92" s="273">
        <v>0</v>
      </c>
      <c r="AR92" s="273">
        <v>0</v>
      </c>
      <c r="AS92" s="273">
        <v>0</v>
      </c>
      <c r="AT92" s="273">
        <v>0</v>
      </c>
      <c r="AU92" s="273">
        <v>0</v>
      </c>
      <c r="AV92" s="273">
        <v>0</v>
      </c>
      <c r="AW92" s="273">
        <v>0</v>
      </c>
      <c r="AX92" s="264" t="s">
        <v>247</v>
      </c>
      <c r="AY92" s="264" t="s">
        <v>247</v>
      </c>
      <c r="AZ92" s="24" t="s">
        <v>247</v>
      </c>
      <c r="BA92" s="273">
        <v>397</v>
      </c>
      <c r="BB92" s="273">
        <v>527</v>
      </c>
      <c r="BC92" s="273">
        <v>0</v>
      </c>
      <c r="BD92" s="24" t="s">
        <v>247</v>
      </c>
      <c r="BE92" s="24" t="s">
        <v>247</v>
      </c>
      <c r="BF92" s="24" t="s">
        <v>247</v>
      </c>
      <c r="BG92" s="24" t="s">
        <v>247</v>
      </c>
      <c r="BH92" s="273">
        <v>213</v>
      </c>
      <c r="BI92" s="273">
        <v>0</v>
      </c>
      <c r="BJ92" s="24" t="s">
        <v>247</v>
      </c>
      <c r="BK92" s="273">
        <v>397</v>
      </c>
      <c r="BL92" s="273">
        <v>1114</v>
      </c>
      <c r="BM92" s="273">
        <v>0</v>
      </c>
      <c r="BN92" s="24" t="s">
        <v>247</v>
      </c>
      <c r="BO92" s="24" t="s">
        <v>247</v>
      </c>
      <c r="BP92" s="24" t="s">
        <v>247</v>
      </c>
      <c r="BQ92" s="24" t="s">
        <v>247</v>
      </c>
      <c r="BR92" s="24" t="s">
        <v>247</v>
      </c>
      <c r="BS92" s="273">
        <v>0</v>
      </c>
      <c r="BT92" s="273">
        <v>0</v>
      </c>
      <c r="BU92" s="273">
        <v>0</v>
      </c>
      <c r="BV92" s="273">
        <v>400</v>
      </c>
      <c r="BW92" s="273">
        <v>0</v>
      </c>
      <c r="BX92" s="273">
        <v>0</v>
      </c>
      <c r="BY92" s="273">
        <v>238</v>
      </c>
      <c r="BZ92" s="273">
        <v>0</v>
      </c>
      <c r="CA92" s="273">
        <v>0</v>
      </c>
      <c r="CB92" s="273">
        <v>0</v>
      </c>
      <c r="CC92" s="24" t="s">
        <v>247</v>
      </c>
      <c r="CD92" s="24" t="s">
        <v>247</v>
      </c>
      <c r="CE92" s="25">
        <f t="shared" si="20"/>
        <v>17335</v>
      </c>
      <c r="CF92" s="16"/>
    </row>
    <row r="93" spans="1:84" x14ac:dyDescent="0.25">
      <c r="A93" s="21" t="s">
        <v>292</v>
      </c>
      <c r="B93" s="16"/>
      <c r="C93" s="273">
        <v>0</v>
      </c>
      <c r="D93" s="273">
        <v>0</v>
      </c>
      <c r="E93" s="273">
        <v>3160</v>
      </c>
      <c r="F93" s="273">
        <v>0</v>
      </c>
      <c r="G93" s="273">
        <v>0</v>
      </c>
      <c r="H93" s="273">
        <v>0</v>
      </c>
      <c r="I93" s="273">
        <v>0</v>
      </c>
      <c r="J93" s="273">
        <v>0</v>
      </c>
      <c r="K93" s="273">
        <v>8809</v>
      </c>
      <c r="L93" s="273">
        <v>26883</v>
      </c>
      <c r="M93" s="273">
        <v>0</v>
      </c>
      <c r="N93" s="273">
        <v>6421</v>
      </c>
      <c r="O93" s="273">
        <v>0</v>
      </c>
      <c r="P93" s="273">
        <v>0</v>
      </c>
      <c r="Q93" s="273">
        <v>0</v>
      </c>
      <c r="R93" s="273">
        <v>0</v>
      </c>
      <c r="S93" s="273">
        <v>0</v>
      </c>
      <c r="T93" s="273">
        <v>0</v>
      </c>
      <c r="U93" s="273">
        <v>0</v>
      </c>
      <c r="V93" s="273">
        <v>75</v>
      </c>
      <c r="W93" s="273">
        <v>780</v>
      </c>
      <c r="X93" s="273">
        <v>2453</v>
      </c>
      <c r="Y93" s="273">
        <v>2188</v>
      </c>
      <c r="Z93" s="273">
        <v>0</v>
      </c>
      <c r="AA93" s="273">
        <v>0</v>
      </c>
      <c r="AB93" s="273">
        <v>0</v>
      </c>
      <c r="AC93" s="273">
        <v>0</v>
      </c>
      <c r="AD93" s="273">
        <v>0</v>
      </c>
      <c r="AE93" s="273">
        <v>3114</v>
      </c>
      <c r="AF93" s="273">
        <v>0</v>
      </c>
      <c r="AG93" s="273">
        <v>15211</v>
      </c>
      <c r="AH93" s="273">
        <v>0</v>
      </c>
      <c r="AI93" s="273">
        <v>0</v>
      </c>
      <c r="AJ93" s="273">
        <v>774</v>
      </c>
      <c r="AK93" s="273">
        <v>0</v>
      </c>
      <c r="AL93" s="273">
        <v>0</v>
      </c>
      <c r="AM93" s="273">
        <v>0</v>
      </c>
      <c r="AN93" s="273">
        <v>0</v>
      </c>
      <c r="AO93" s="273">
        <v>696</v>
      </c>
      <c r="AP93" s="273">
        <v>0</v>
      </c>
      <c r="AQ93" s="273">
        <v>0</v>
      </c>
      <c r="AR93" s="273">
        <v>0</v>
      </c>
      <c r="AS93" s="273">
        <v>0</v>
      </c>
      <c r="AT93" s="273">
        <v>0</v>
      </c>
      <c r="AU93" s="273">
        <v>0</v>
      </c>
      <c r="AV93" s="273">
        <v>0</v>
      </c>
      <c r="AW93" s="273">
        <v>0</v>
      </c>
      <c r="AX93" s="264" t="s">
        <v>247</v>
      </c>
      <c r="AY93" s="264" t="s">
        <v>247</v>
      </c>
      <c r="AZ93" s="24" t="s">
        <v>247</v>
      </c>
      <c r="BA93" s="24" t="s">
        <v>247</v>
      </c>
      <c r="BB93" s="273">
        <v>0</v>
      </c>
      <c r="BC93" s="273">
        <v>0</v>
      </c>
      <c r="BD93" s="24" t="s">
        <v>247</v>
      </c>
      <c r="BE93" s="24" t="s">
        <v>247</v>
      </c>
      <c r="BF93" s="24" t="s">
        <v>247</v>
      </c>
      <c r="BG93" s="24" t="s">
        <v>247</v>
      </c>
      <c r="BH93" s="273">
        <v>0</v>
      </c>
      <c r="BI93" s="273">
        <v>0</v>
      </c>
      <c r="BJ93" s="24" t="s">
        <v>247</v>
      </c>
      <c r="BK93" s="273">
        <v>0</v>
      </c>
      <c r="BL93" s="273">
        <v>0</v>
      </c>
      <c r="BM93" s="273">
        <v>0</v>
      </c>
      <c r="BN93" s="24" t="s">
        <v>247</v>
      </c>
      <c r="BO93" s="24" t="s">
        <v>247</v>
      </c>
      <c r="BP93" s="24" t="s">
        <v>247</v>
      </c>
      <c r="BQ93" s="24" t="s">
        <v>247</v>
      </c>
      <c r="BR93" s="24" t="s">
        <v>247</v>
      </c>
      <c r="BS93" s="273">
        <v>0</v>
      </c>
      <c r="BT93" s="273">
        <v>0</v>
      </c>
      <c r="BU93" s="273">
        <v>0</v>
      </c>
      <c r="BV93" s="273">
        <v>0</v>
      </c>
      <c r="BW93" s="273">
        <v>0</v>
      </c>
      <c r="BX93" s="273">
        <v>0</v>
      </c>
      <c r="BY93" s="273"/>
      <c r="BZ93" s="273">
        <v>0</v>
      </c>
      <c r="CA93" s="273">
        <v>0</v>
      </c>
      <c r="CB93" s="273">
        <v>0</v>
      </c>
      <c r="CC93" s="24" t="s">
        <v>247</v>
      </c>
      <c r="CD93" s="24" t="s">
        <v>247</v>
      </c>
      <c r="CE93" s="25">
        <f t="shared" si="20"/>
        <v>70564</v>
      </c>
      <c r="CF93" s="25">
        <f>BA59</f>
        <v>0</v>
      </c>
    </row>
    <row r="94" spans="1:84" x14ac:dyDescent="0.25">
      <c r="A94" s="21" t="s">
        <v>293</v>
      </c>
      <c r="B94" s="16"/>
      <c r="C94" s="277">
        <v>0</v>
      </c>
      <c r="D94" s="277">
        <v>0</v>
      </c>
      <c r="E94" s="277">
        <v>1.92</v>
      </c>
      <c r="F94" s="277">
        <v>0</v>
      </c>
      <c r="G94" s="277">
        <v>0</v>
      </c>
      <c r="H94" s="277">
        <v>0</v>
      </c>
      <c r="I94" s="277">
        <v>0</v>
      </c>
      <c r="J94" s="277">
        <v>0</v>
      </c>
      <c r="K94" s="277">
        <v>10.89</v>
      </c>
      <c r="L94" s="277">
        <v>16.3</v>
      </c>
      <c r="M94" s="277">
        <v>0</v>
      </c>
      <c r="N94" s="277">
        <v>8.69</v>
      </c>
      <c r="O94" s="277">
        <v>0</v>
      </c>
      <c r="P94" s="274">
        <v>0</v>
      </c>
      <c r="Q94" s="274">
        <v>0</v>
      </c>
      <c r="R94" s="274">
        <v>0</v>
      </c>
      <c r="S94" s="278">
        <v>0</v>
      </c>
      <c r="T94" s="278">
        <v>0</v>
      </c>
      <c r="U94" s="279">
        <v>0</v>
      </c>
      <c r="V94" s="274">
        <v>0</v>
      </c>
      <c r="W94" s="274">
        <v>0</v>
      </c>
      <c r="X94" s="274">
        <v>0</v>
      </c>
      <c r="Y94" s="274">
        <v>0</v>
      </c>
      <c r="Z94" s="274">
        <v>0</v>
      </c>
      <c r="AA94" s="274">
        <v>0</v>
      </c>
      <c r="AB94" s="278">
        <v>0</v>
      </c>
      <c r="AC94" s="274">
        <v>0</v>
      </c>
      <c r="AD94" s="274">
        <v>0</v>
      </c>
      <c r="AE94" s="274">
        <v>0</v>
      </c>
      <c r="AF94" s="274">
        <v>0</v>
      </c>
      <c r="AG94" s="274">
        <v>4.9000000000000004</v>
      </c>
      <c r="AH94" s="274">
        <v>0</v>
      </c>
      <c r="AI94" s="274">
        <v>0</v>
      </c>
      <c r="AJ94" s="274">
        <v>2.81</v>
      </c>
      <c r="AK94" s="274">
        <v>0</v>
      </c>
      <c r="AL94" s="274">
        <v>0</v>
      </c>
      <c r="AM94" s="274">
        <v>0</v>
      </c>
      <c r="AN94" s="274">
        <v>0</v>
      </c>
      <c r="AO94" s="274">
        <v>0.42</v>
      </c>
      <c r="AP94" s="274">
        <v>0</v>
      </c>
      <c r="AQ94" s="274">
        <v>0</v>
      </c>
      <c r="AR94" s="274">
        <v>0</v>
      </c>
      <c r="AS94" s="274">
        <v>0</v>
      </c>
      <c r="AT94" s="274">
        <v>0</v>
      </c>
      <c r="AU94" s="274">
        <v>0</v>
      </c>
      <c r="AV94" s="278">
        <v>0</v>
      </c>
      <c r="AW94" s="264" t="s">
        <v>247</v>
      </c>
      <c r="AX94" s="264" t="s">
        <v>247</v>
      </c>
      <c r="AY94" s="264" t="s">
        <v>247</v>
      </c>
      <c r="AZ94" s="24" t="s">
        <v>247</v>
      </c>
      <c r="BA94" s="24" t="s">
        <v>247</v>
      </c>
      <c r="BB94" s="24" t="s">
        <v>247</v>
      </c>
      <c r="BC94" s="24" t="s">
        <v>247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4" t="s">
        <v>247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65"/>
      <c r="BV94" s="265"/>
      <c r="BW94" s="265"/>
      <c r="BX94" s="265"/>
      <c r="BY94" s="265"/>
      <c r="BZ94" s="265"/>
      <c r="CA94" s="265"/>
      <c r="CB94" s="265"/>
      <c r="CC94" s="24" t="s">
        <v>247</v>
      </c>
      <c r="CD94" s="24" t="s">
        <v>247</v>
      </c>
      <c r="CE94" s="226">
        <f t="shared" si="20"/>
        <v>45.93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283" t="s">
        <v>296</v>
      </c>
      <c r="D96" s="284" t="s">
        <v>297</v>
      </c>
      <c r="E96" s="285" t="s">
        <v>297</v>
      </c>
      <c r="F96" s="12"/>
    </row>
    <row r="97" spans="1:6" x14ac:dyDescent="0.25">
      <c r="A97" s="25" t="s">
        <v>298</v>
      </c>
      <c r="B97" s="32" t="s">
        <v>299</v>
      </c>
      <c r="C97" s="286" t="s">
        <v>300</v>
      </c>
      <c r="D97" s="284" t="s">
        <v>297</v>
      </c>
      <c r="E97" s="285" t="s">
        <v>297</v>
      </c>
      <c r="F97" s="12"/>
    </row>
    <row r="98" spans="1:6" x14ac:dyDescent="0.25">
      <c r="A98" s="25" t="s">
        <v>301</v>
      </c>
      <c r="B98" s="32" t="s">
        <v>299</v>
      </c>
      <c r="C98" s="287" t="s">
        <v>302</v>
      </c>
      <c r="D98" s="284" t="s">
        <v>297</v>
      </c>
      <c r="E98" s="285" t="s">
        <v>297</v>
      </c>
      <c r="F98" s="12"/>
    </row>
    <row r="99" spans="1:6" x14ac:dyDescent="0.25">
      <c r="A99" s="25" t="s">
        <v>303</v>
      </c>
      <c r="B99" s="32" t="s">
        <v>299</v>
      </c>
      <c r="C99" s="288" t="s">
        <v>304</v>
      </c>
      <c r="D99" s="284" t="s">
        <v>297</v>
      </c>
      <c r="E99" s="285" t="s">
        <v>297</v>
      </c>
      <c r="F99" s="12"/>
    </row>
    <row r="100" spans="1:6" x14ac:dyDescent="0.25">
      <c r="A100" s="25" t="s">
        <v>305</v>
      </c>
      <c r="B100" s="32" t="s">
        <v>299</v>
      </c>
      <c r="C100" s="287" t="s">
        <v>306</v>
      </c>
      <c r="D100" s="284" t="s">
        <v>297</v>
      </c>
      <c r="E100" s="285" t="s">
        <v>297</v>
      </c>
      <c r="F100" s="12"/>
    </row>
    <row r="101" spans="1:6" x14ac:dyDescent="0.25">
      <c r="A101" s="25" t="s">
        <v>307</v>
      </c>
      <c r="B101" s="32" t="s">
        <v>299</v>
      </c>
      <c r="C101" s="287" t="s">
        <v>1398</v>
      </c>
      <c r="D101" s="284" t="s">
        <v>297</v>
      </c>
      <c r="E101" s="285" t="s">
        <v>297</v>
      </c>
      <c r="F101" s="12"/>
    </row>
    <row r="102" spans="1:6" x14ac:dyDescent="0.25">
      <c r="A102" s="25" t="s">
        <v>309</v>
      </c>
      <c r="B102" s="32" t="s">
        <v>299</v>
      </c>
      <c r="C102" s="289" t="s">
        <v>310</v>
      </c>
      <c r="D102" s="284" t="s">
        <v>297</v>
      </c>
      <c r="E102" s="285" t="s">
        <v>297</v>
      </c>
      <c r="F102" s="12"/>
    </row>
    <row r="103" spans="1:6" x14ac:dyDescent="0.25">
      <c r="A103" s="25" t="s">
        <v>311</v>
      </c>
      <c r="B103" s="32" t="s">
        <v>299</v>
      </c>
      <c r="C103" s="287" t="s">
        <v>312</v>
      </c>
      <c r="D103" s="284" t="s">
        <v>297</v>
      </c>
      <c r="E103" s="285" t="s">
        <v>297</v>
      </c>
      <c r="F103" s="12"/>
    </row>
    <row r="104" spans="1:6" x14ac:dyDescent="0.25">
      <c r="A104" s="25" t="s">
        <v>313</v>
      </c>
      <c r="B104" s="32" t="s">
        <v>299</v>
      </c>
      <c r="C104" s="290" t="s">
        <v>1399</v>
      </c>
      <c r="D104" s="284" t="s">
        <v>297</v>
      </c>
      <c r="E104" s="285" t="s">
        <v>297</v>
      </c>
      <c r="F104" s="12"/>
    </row>
    <row r="105" spans="1:6" x14ac:dyDescent="0.25">
      <c r="A105" s="25" t="s">
        <v>314</v>
      </c>
      <c r="B105" s="32" t="s">
        <v>299</v>
      </c>
      <c r="C105" s="290" t="s">
        <v>1400</v>
      </c>
      <c r="D105" s="284" t="s">
        <v>297</v>
      </c>
      <c r="E105" s="285" t="s">
        <v>297</v>
      </c>
      <c r="F105" s="12"/>
    </row>
    <row r="106" spans="1:6" x14ac:dyDescent="0.25">
      <c r="A106" s="25" t="s">
        <v>315</v>
      </c>
      <c r="B106" s="32" t="s">
        <v>299</v>
      </c>
      <c r="C106" s="287" t="s">
        <v>1062</v>
      </c>
      <c r="D106" s="284" t="s">
        <v>297</v>
      </c>
      <c r="E106" s="285" t="s">
        <v>297</v>
      </c>
      <c r="F106" s="12"/>
    </row>
    <row r="107" spans="1:6" x14ac:dyDescent="0.25">
      <c r="A107" s="25" t="s">
        <v>316</v>
      </c>
      <c r="B107" s="32" t="s">
        <v>299</v>
      </c>
      <c r="C107" s="291" t="s">
        <v>317</v>
      </c>
      <c r="D107" s="284" t="s">
        <v>297</v>
      </c>
      <c r="E107" s="285" t="s">
        <v>297</v>
      </c>
      <c r="F107" s="12"/>
    </row>
    <row r="108" spans="1:6" x14ac:dyDescent="0.25">
      <c r="A108" s="25" t="s">
        <v>318</v>
      </c>
      <c r="B108" s="32" t="s">
        <v>299</v>
      </c>
      <c r="C108" s="291" t="s">
        <v>319</v>
      </c>
      <c r="D108" s="284" t="s">
        <v>297</v>
      </c>
      <c r="E108" s="285" t="s">
        <v>297</v>
      </c>
      <c r="F108" s="12"/>
    </row>
    <row r="109" spans="1:6" x14ac:dyDescent="0.25">
      <c r="A109" s="33" t="s">
        <v>320</v>
      </c>
      <c r="B109" s="32" t="s">
        <v>299</v>
      </c>
      <c r="C109" s="287" t="s">
        <v>1063</v>
      </c>
      <c r="D109" s="284" t="s">
        <v>297</v>
      </c>
      <c r="E109" s="285" t="s">
        <v>297</v>
      </c>
      <c r="F109" s="12"/>
    </row>
    <row r="110" spans="1:6" x14ac:dyDescent="0.25">
      <c r="A110" s="33" t="s">
        <v>321</v>
      </c>
      <c r="B110" s="32" t="s">
        <v>299</v>
      </c>
      <c r="C110" s="287" t="s">
        <v>1402</v>
      </c>
      <c r="D110" s="284" t="s">
        <v>297</v>
      </c>
      <c r="E110" s="285" t="s">
        <v>297</v>
      </c>
      <c r="F110" s="12"/>
    </row>
    <row r="111" spans="1:6" x14ac:dyDescent="0.25">
      <c r="A111" s="30" t="s">
        <v>322</v>
      </c>
      <c r="B111" s="30"/>
      <c r="C111" s="30"/>
      <c r="D111" s="30"/>
      <c r="E111" s="30"/>
    </row>
    <row r="112" spans="1:6" x14ac:dyDescent="0.25">
      <c r="A112" s="34" t="s">
        <v>323</v>
      </c>
      <c r="B112" s="34"/>
      <c r="C112" s="34"/>
      <c r="D112" s="34"/>
      <c r="E112" s="34"/>
    </row>
    <row r="113" spans="1:5" x14ac:dyDescent="0.25">
      <c r="A113" s="16" t="s">
        <v>307</v>
      </c>
      <c r="B113" s="35" t="s">
        <v>299</v>
      </c>
      <c r="C113" s="292">
        <v>0</v>
      </c>
      <c r="D113" s="16"/>
      <c r="E113" s="16"/>
    </row>
    <row r="114" spans="1:5" x14ac:dyDescent="0.25">
      <c r="A114" s="16" t="s">
        <v>311</v>
      </c>
      <c r="B114" s="35" t="s">
        <v>299</v>
      </c>
      <c r="C114" s="292">
        <v>0</v>
      </c>
      <c r="D114" s="16"/>
      <c r="E114" s="16"/>
    </row>
    <row r="115" spans="1:5" x14ac:dyDescent="0.25">
      <c r="A115" s="16" t="s">
        <v>324</v>
      </c>
      <c r="B115" s="35" t="s">
        <v>299</v>
      </c>
      <c r="C115" s="292">
        <v>1</v>
      </c>
      <c r="D115" s="16"/>
      <c r="E115" s="16"/>
    </row>
    <row r="116" spans="1:5" x14ac:dyDescent="0.25">
      <c r="A116" s="34" t="s">
        <v>325</v>
      </c>
      <c r="B116" s="34"/>
      <c r="C116" s="34"/>
      <c r="D116" s="34"/>
      <c r="E116" s="34"/>
    </row>
    <row r="117" spans="1:5" x14ac:dyDescent="0.25">
      <c r="A117" s="16" t="s">
        <v>326</v>
      </c>
      <c r="B117" s="35" t="s">
        <v>299</v>
      </c>
      <c r="C117" s="292">
        <v>0</v>
      </c>
      <c r="D117" s="16"/>
      <c r="E117" s="16"/>
    </row>
    <row r="118" spans="1:5" x14ac:dyDescent="0.25">
      <c r="A118" s="16" t="s">
        <v>158</v>
      </c>
      <c r="B118" s="35" t="s">
        <v>299</v>
      </c>
      <c r="C118" s="293">
        <v>0</v>
      </c>
      <c r="D118" s="16"/>
      <c r="E118" s="16"/>
    </row>
    <row r="119" spans="1:5" x14ac:dyDescent="0.25">
      <c r="A119" s="34" t="s">
        <v>327</v>
      </c>
      <c r="B119" s="34"/>
      <c r="C119" s="34"/>
      <c r="D119" s="34"/>
      <c r="E119" s="34"/>
    </row>
    <row r="120" spans="1:5" x14ac:dyDescent="0.25">
      <c r="A120" s="16" t="s">
        <v>328</v>
      </c>
      <c r="B120" s="35" t="s">
        <v>299</v>
      </c>
      <c r="C120" s="292">
        <v>0</v>
      </c>
      <c r="D120" s="16"/>
      <c r="E120" s="16"/>
    </row>
    <row r="121" spans="1:5" x14ac:dyDescent="0.25">
      <c r="A121" s="16" t="s">
        <v>329</v>
      </c>
      <c r="B121" s="35" t="s">
        <v>299</v>
      </c>
      <c r="C121" s="292">
        <v>0</v>
      </c>
      <c r="D121" s="16"/>
      <c r="E121" s="16"/>
    </row>
    <row r="122" spans="1:5" x14ac:dyDescent="0.25">
      <c r="A122" s="16" t="s">
        <v>330</v>
      </c>
      <c r="B122" s="35" t="s">
        <v>299</v>
      </c>
      <c r="C122" s="292">
        <v>0</v>
      </c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331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332</v>
      </c>
      <c r="B126" s="16"/>
      <c r="C126" s="17" t="s">
        <v>333</v>
      </c>
      <c r="D126" s="18" t="s">
        <v>241</v>
      </c>
      <c r="E126" s="16"/>
    </row>
    <row r="127" spans="1:5" x14ac:dyDescent="0.25">
      <c r="A127" s="16" t="s">
        <v>334</v>
      </c>
      <c r="B127" s="35" t="s">
        <v>299</v>
      </c>
      <c r="C127" s="294">
        <v>152</v>
      </c>
      <c r="D127" s="295">
        <v>531</v>
      </c>
      <c r="E127" s="16"/>
    </row>
    <row r="128" spans="1:5" x14ac:dyDescent="0.25">
      <c r="A128" s="16" t="s">
        <v>335</v>
      </c>
      <c r="B128" s="35" t="s">
        <v>299</v>
      </c>
      <c r="C128" s="294">
        <v>172</v>
      </c>
      <c r="D128" s="295">
        <v>8673</v>
      </c>
      <c r="E128" s="16"/>
    </row>
    <row r="129" spans="1:5" x14ac:dyDescent="0.25">
      <c r="A129" s="16" t="s">
        <v>336</v>
      </c>
      <c r="B129" s="35" t="s">
        <v>299</v>
      </c>
      <c r="C129" s="292">
        <v>0</v>
      </c>
      <c r="D129" s="295">
        <v>0</v>
      </c>
      <c r="E129" s="16"/>
    </row>
    <row r="130" spans="1:5" x14ac:dyDescent="0.25">
      <c r="A130" s="16" t="s">
        <v>337</v>
      </c>
      <c r="B130" s="35" t="s">
        <v>299</v>
      </c>
      <c r="C130" s="292">
        <v>0</v>
      </c>
      <c r="D130" s="295">
        <v>0</v>
      </c>
      <c r="E130" s="16"/>
    </row>
    <row r="131" spans="1:5" x14ac:dyDescent="0.25">
      <c r="A131" s="21" t="s">
        <v>338</v>
      </c>
      <c r="B131" s="16"/>
      <c r="C131" s="17" t="s">
        <v>193</v>
      </c>
      <c r="D131" s="16"/>
      <c r="E131" s="16"/>
    </row>
    <row r="132" spans="1:5" x14ac:dyDescent="0.25">
      <c r="A132" s="16" t="s">
        <v>339</v>
      </c>
      <c r="B132" s="35" t="s">
        <v>299</v>
      </c>
      <c r="C132" s="292">
        <v>0</v>
      </c>
      <c r="D132" s="16"/>
      <c r="E132" s="16"/>
    </row>
    <row r="133" spans="1:5" x14ac:dyDescent="0.25">
      <c r="A133" s="16" t="s">
        <v>340</v>
      </c>
      <c r="B133" s="35" t="s">
        <v>299</v>
      </c>
      <c r="C133" s="292">
        <v>0</v>
      </c>
      <c r="D133" s="16"/>
      <c r="E133" s="16"/>
    </row>
    <row r="134" spans="1:5" x14ac:dyDescent="0.25">
      <c r="A134" s="16" t="s">
        <v>341</v>
      </c>
      <c r="B134" s="35" t="s">
        <v>299</v>
      </c>
      <c r="C134" s="296">
        <v>25</v>
      </c>
      <c r="D134" s="16"/>
      <c r="E134" s="16"/>
    </row>
    <row r="135" spans="1:5" x14ac:dyDescent="0.25">
      <c r="A135" s="16" t="s">
        <v>342</v>
      </c>
      <c r="B135" s="35" t="s">
        <v>299</v>
      </c>
      <c r="C135" s="292">
        <v>0</v>
      </c>
      <c r="D135" s="16"/>
      <c r="E135" s="16"/>
    </row>
    <row r="136" spans="1:5" x14ac:dyDescent="0.25">
      <c r="A136" s="16" t="s">
        <v>343</v>
      </c>
      <c r="B136" s="35" t="s">
        <v>299</v>
      </c>
      <c r="C136" s="292">
        <v>0</v>
      </c>
      <c r="D136" s="16"/>
      <c r="E136" s="16"/>
    </row>
    <row r="137" spans="1:5" x14ac:dyDescent="0.25">
      <c r="A137" s="16" t="s">
        <v>344</v>
      </c>
      <c r="B137" s="35" t="s">
        <v>299</v>
      </c>
      <c r="C137" s="292">
        <v>0</v>
      </c>
      <c r="D137" s="16"/>
      <c r="E137" s="16"/>
    </row>
    <row r="138" spans="1:5" x14ac:dyDescent="0.25">
      <c r="A138" s="16" t="s">
        <v>122</v>
      </c>
      <c r="B138" s="35" t="s">
        <v>299</v>
      </c>
      <c r="C138" s="292">
        <v>0</v>
      </c>
      <c r="D138" s="16"/>
      <c r="E138" s="16"/>
    </row>
    <row r="139" spans="1:5" x14ac:dyDescent="0.25">
      <c r="A139" s="16" t="s">
        <v>345</v>
      </c>
      <c r="B139" s="35" t="s">
        <v>299</v>
      </c>
      <c r="C139" s="294">
        <v>12</v>
      </c>
      <c r="D139" s="16"/>
      <c r="E139" s="16"/>
    </row>
    <row r="140" spans="1:5" x14ac:dyDescent="0.25">
      <c r="A140" s="16" t="s">
        <v>346</v>
      </c>
      <c r="B140" s="35"/>
      <c r="C140" s="292">
        <v>0</v>
      </c>
      <c r="D140" s="16"/>
      <c r="E140" s="16"/>
    </row>
    <row r="141" spans="1:5" x14ac:dyDescent="0.25">
      <c r="A141" s="16" t="s">
        <v>336</v>
      </c>
      <c r="B141" s="35" t="s">
        <v>299</v>
      </c>
      <c r="C141" s="292">
        <v>0</v>
      </c>
      <c r="D141" s="16"/>
      <c r="E141" s="16"/>
    </row>
    <row r="142" spans="1:5" x14ac:dyDescent="0.25">
      <c r="A142" s="16" t="s">
        <v>347</v>
      </c>
      <c r="B142" s="35" t="s">
        <v>299</v>
      </c>
      <c r="C142" s="292">
        <v>0</v>
      </c>
      <c r="D142" s="16"/>
      <c r="E142" s="16"/>
    </row>
    <row r="143" spans="1:5" x14ac:dyDescent="0.25">
      <c r="A143" s="16" t="s">
        <v>348</v>
      </c>
      <c r="B143" s="16"/>
      <c r="C143" s="22"/>
      <c r="D143" s="16"/>
      <c r="E143" s="25">
        <f>SUM(C132:C142)</f>
        <v>37</v>
      </c>
    </row>
    <row r="144" spans="1:5" x14ac:dyDescent="0.25">
      <c r="A144" s="16" t="s">
        <v>349</v>
      </c>
      <c r="B144" s="35" t="s">
        <v>299</v>
      </c>
      <c r="C144" s="294">
        <v>37</v>
      </c>
      <c r="D144" s="16"/>
      <c r="E144" s="16"/>
    </row>
    <row r="145" spans="1:6" x14ac:dyDescent="0.25">
      <c r="A145" s="16" t="s">
        <v>350</v>
      </c>
      <c r="B145" s="35" t="s">
        <v>299</v>
      </c>
      <c r="C145" s="292">
        <v>0</v>
      </c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351</v>
      </c>
      <c r="B147" s="35" t="s">
        <v>299</v>
      </c>
      <c r="C147" s="294">
        <v>0</v>
      </c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352</v>
      </c>
      <c r="B152" s="37"/>
      <c r="C152" s="37"/>
      <c r="D152" s="37"/>
      <c r="E152" s="37"/>
    </row>
    <row r="153" spans="1:6" x14ac:dyDescent="0.25">
      <c r="A153" s="38" t="s">
        <v>353</v>
      </c>
      <c r="B153" s="39" t="s">
        <v>354</v>
      </c>
      <c r="C153" s="40" t="s">
        <v>355</v>
      </c>
      <c r="D153" s="39" t="s">
        <v>158</v>
      </c>
      <c r="E153" s="39" t="s">
        <v>229</v>
      </c>
    </row>
    <row r="154" spans="1:6" x14ac:dyDescent="0.25">
      <c r="A154" s="16" t="s">
        <v>333</v>
      </c>
      <c r="B154" s="295">
        <v>103</v>
      </c>
      <c r="C154" s="295">
        <v>23</v>
      </c>
      <c r="D154" s="295">
        <v>26</v>
      </c>
      <c r="E154" s="25">
        <f>SUM(B154:D154)</f>
        <v>152</v>
      </c>
    </row>
    <row r="155" spans="1:6" x14ac:dyDescent="0.25">
      <c r="A155" s="16" t="s">
        <v>241</v>
      </c>
      <c r="B155" s="295">
        <v>394</v>
      </c>
      <c r="C155" s="295">
        <f>21+39</f>
        <v>60</v>
      </c>
      <c r="D155" s="295">
        <v>77</v>
      </c>
      <c r="E155" s="25">
        <f>SUM(B155:D155)</f>
        <v>531</v>
      </c>
    </row>
    <row r="156" spans="1:6" x14ac:dyDescent="0.25">
      <c r="A156" s="16" t="s">
        <v>356</v>
      </c>
      <c r="B156" s="295">
        <v>0</v>
      </c>
      <c r="C156" s="295">
        <v>0</v>
      </c>
      <c r="D156" s="295">
        <v>0</v>
      </c>
      <c r="E156" s="25">
        <f>SUM(B156:D156)</f>
        <v>0</v>
      </c>
    </row>
    <row r="157" spans="1:6" x14ac:dyDescent="0.25">
      <c r="A157" s="16" t="s">
        <v>286</v>
      </c>
      <c r="B157" s="295">
        <v>3239431</v>
      </c>
      <c r="C157" s="295">
        <v>54727</v>
      </c>
      <c r="D157" s="295">
        <v>0</v>
      </c>
      <c r="E157" s="25">
        <f>SUM(B157:D157)</f>
        <v>3294158</v>
      </c>
      <c r="F157" s="14"/>
    </row>
    <row r="158" spans="1:6" x14ac:dyDescent="0.25">
      <c r="A158" s="16" t="s">
        <v>287</v>
      </c>
      <c r="B158" s="295">
        <v>13505025</v>
      </c>
      <c r="C158" s="295">
        <v>7544855</v>
      </c>
      <c r="D158" s="295">
        <v>9729322</v>
      </c>
      <c r="E158" s="25">
        <f>SUM(B158:D158)</f>
        <v>30779202</v>
      </c>
      <c r="F158" s="14"/>
    </row>
    <row r="159" spans="1:6" x14ac:dyDescent="0.25">
      <c r="A159" s="38" t="s">
        <v>357</v>
      </c>
      <c r="B159" s="39" t="s">
        <v>354</v>
      </c>
      <c r="C159" s="40" t="s">
        <v>355</v>
      </c>
      <c r="D159" s="39" t="s">
        <v>158</v>
      </c>
      <c r="E159" s="39" t="s">
        <v>229</v>
      </c>
    </row>
    <row r="160" spans="1:6" x14ac:dyDescent="0.25">
      <c r="A160" s="16" t="s">
        <v>333</v>
      </c>
      <c r="B160" s="272">
        <v>110</v>
      </c>
      <c r="C160" s="272">
        <v>36</v>
      </c>
      <c r="D160" s="272">
        <v>26</v>
      </c>
      <c r="E160" s="25">
        <f>SUM(B160:D160)</f>
        <v>172</v>
      </c>
    </row>
    <row r="161" spans="1:5" x14ac:dyDescent="0.25">
      <c r="A161" s="16" t="s">
        <v>241</v>
      </c>
      <c r="B161" s="272">
        <v>2094</v>
      </c>
      <c r="C161" s="272">
        <v>1614</v>
      </c>
      <c r="D161" s="272">
        <f>8673-C161-B161</f>
        <v>4965</v>
      </c>
      <c r="E161" s="25">
        <f>SUM(B161:D161)</f>
        <v>8673</v>
      </c>
    </row>
    <row r="162" spans="1:5" x14ac:dyDescent="0.25">
      <c r="A162" s="16" t="s">
        <v>356</v>
      </c>
      <c r="B162" s="295">
        <v>0</v>
      </c>
      <c r="C162" s="295">
        <v>0</v>
      </c>
      <c r="D162" s="295">
        <v>0</v>
      </c>
      <c r="E162" s="25">
        <f>SUM(B162:D162)</f>
        <v>0</v>
      </c>
    </row>
    <row r="163" spans="1:5" x14ac:dyDescent="0.25">
      <c r="A163" s="16" t="s">
        <v>286</v>
      </c>
      <c r="B163" s="272">
        <v>420266</v>
      </c>
      <c r="C163" s="272">
        <v>1898230</v>
      </c>
      <c r="D163" s="272">
        <v>1293336</v>
      </c>
      <c r="E163" s="25">
        <f>SUM(B163:D163)</f>
        <v>3611832</v>
      </c>
    </row>
    <row r="164" spans="1:5" x14ac:dyDescent="0.25">
      <c r="A164" s="16" t="s">
        <v>287</v>
      </c>
      <c r="B164" s="295">
        <v>0</v>
      </c>
      <c r="C164" s="295">
        <v>0</v>
      </c>
      <c r="D164" s="295">
        <v>0</v>
      </c>
      <c r="E164" s="25">
        <f>SUM(B164:D164)</f>
        <v>0</v>
      </c>
    </row>
    <row r="165" spans="1:5" x14ac:dyDescent="0.25">
      <c r="A165" s="38" t="s">
        <v>358</v>
      </c>
      <c r="B165" s="39" t="s">
        <v>354</v>
      </c>
      <c r="C165" s="40" t="s">
        <v>355</v>
      </c>
      <c r="D165" s="39" t="s">
        <v>158</v>
      </c>
      <c r="E165" s="39" t="s">
        <v>229</v>
      </c>
    </row>
    <row r="166" spans="1:5" x14ac:dyDescent="0.25">
      <c r="A166" s="16" t="s">
        <v>333</v>
      </c>
      <c r="B166" s="295">
        <v>0</v>
      </c>
      <c r="C166" s="295">
        <v>0</v>
      </c>
      <c r="D166" s="295">
        <v>0</v>
      </c>
      <c r="E166" s="25">
        <f>SUM(B166:D166)</f>
        <v>0</v>
      </c>
    </row>
    <row r="167" spans="1:5" x14ac:dyDescent="0.25">
      <c r="A167" s="16" t="s">
        <v>241</v>
      </c>
      <c r="B167" s="295">
        <v>0</v>
      </c>
      <c r="C167" s="295">
        <v>0</v>
      </c>
      <c r="D167" s="295">
        <v>0</v>
      </c>
      <c r="E167" s="25">
        <f>SUM(B167:D167)</f>
        <v>0</v>
      </c>
    </row>
    <row r="168" spans="1:5" x14ac:dyDescent="0.25">
      <c r="A168" s="16" t="s">
        <v>356</v>
      </c>
      <c r="B168" s="295">
        <v>0</v>
      </c>
      <c r="C168" s="295">
        <v>0</v>
      </c>
      <c r="D168" s="295">
        <v>0</v>
      </c>
      <c r="E168" s="25">
        <f>SUM(B168:D168)</f>
        <v>0</v>
      </c>
    </row>
    <row r="169" spans="1:5" x14ac:dyDescent="0.25">
      <c r="A169" s="16" t="s">
        <v>286</v>
      </c>
      <c r="B169" s="295">
        <v>0</v>
      </c>
      <c r="C169" s="295">
        <v>0</v>
      </c>
      <c r="D169" s="295">
        <v>0</v>
      </c>
      <c r="E169" s="25">
        <f>SUM(B169:D169)</f>
        <v>0</v>
      </c>
    </row>
    <row r="170" spans="1:5" x14ac:dyDescent="0.25">
      <c r="A170" s="16" t="s">
        <v>287</v>
      </c>
      <c r="B170" s="295">
        <v>0</v>
      </c>
      <c r="C170" s="295">
        <v>0</v>
      </c>
      <c r="D170" s="295">
        <v>0</v>
      </c>
      <c r="E170" s="25">
        <f>SUM(B170:D170)</f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359</v>
      </c>
      <c r="B172" s="39" t="s">
        <v>360</v>
      </c>
      <c r="C172" s="40" t="s">
        <v>361</v>
      </c>
      <c r="D172" s="16"/>
      <c r="E172" s="16"/>
    </row>
    <row r="173" spans="1:5" x14ac:dyDescent="0.25">
      <c r="A173" s="20" t="s">
        <v>362</v>
      </c>
      <c r="B173" s="272">
        <v>4863026</v>
      </c>
      <c r="C173" s="272">
        <v>1505895</v>
      </c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363</v>
      </c>
      <c r="B179" s="30"/>
      <c r="C179" s="30"/>
      <c r="D179" s="30"/>
      <c r="E179" s="30"/>
    </row>
    <row r="180" spans="1:5" x14ac:dyDescent="0.25">
      <c r="A180" s="34" t="s">
        <v>364</v>
      </c>
      <c r="B180" s="34"/>
      <c r="C180" s="34"/>
      <c r="D180" s="34"/>
      <c r="E180" s="34"/>
    </row>
    <row r="181" spans="1:5" x14ac:dyDescent="0.25">
      <c r="A181" s="16" t="s">
        <v>365</v>
      </c>
      <c r="B181" s="35" t="s">
        <v>299</v>
      </c>
      <c r="C181" s="292">
        <v>892765</v>
      </c>
      <c r="D181" s="16"/>
      <c r="E181" s="16"/>
    </row>
    <row r="182" spans="1:5" x14ac:dyDescent="0.25">
      <c r="A182" s="16" t="s">
        <v>366</v>
      </c>
      <c r="B182" s="35" t="s">
        <v>299</v>
      </c>
      <c r="C182" s="292">
        <v>85557</v>
      </c>
      <c r="D182" s="16"/>
      <c r="E182" s="16"/>
    </row>
    <row r="183" spans="1:5" x14ac:dyDescent="0.25">
      <c r="A183" s="20" t="s">
        <v>367</v>
      </c>
      <c r="B183" s="35" t="s">
        <v>299</v>
      </c>
      <c r="C183" s="292">
        <v>209543</v>
      </c>
      <c r="D183" s="16"/>
      <c r="E183" s="16"/>
    </row>
    <row r="184" spans="1:5" x14ac:dyDescent="0.25">
      <c r="A184" s="16" t="s">
        <v>368</v>
      </c>
      <c r="B184" s="35" t="s">
        <v>299</v>
      </c>
      <c r="C184" s="292">
        <v>1085210</v>
      </c>
      <c r="D184" s="16"/>
      <c r="E184" s="16"/>
    </row>
    <row r="185" spans="1:5" x14ac:dyDescent="0.25">
      <c r="A185" s="16" t="s">
        <v>369</v>
      </c>
      <c r="B185" s="35" t="s">
        <v>299</v>
      </c>
      <c r="C185" s="292">
        <v>8553</v>
      </c>
      <c r="D185" s="16"/>
      <c r="E185" s="16"/>
    </row>
    <row r="186" spans="1:5" x14ac:dyDescent="0.25">
      <c r="A186" s="16" t="s">
        <v>370</v>
      </c>
      <c r="B186" s="35" t="s">
        <v>299</v>
      </c>
      <c r="C186" s="292">
        <v>456499</v>
      </c>
      <c r="D186" s="16"/>
      <c r="E186" s="16"/>
    </row>
    <row r="187" spans="1:5" x14ac:dyDescent="0.25">
      <c r="A187" s="16" t="s">
        <v>371</v>
      </c>
      <c r="B187" s="35" t="s">
        <v>299</v>
      </c>
      <c r="C187" s="292">
        <v>24638</v>
      </c>
      <c r="D187" s="16"/>
      <c r="E187" s="16"/>
    </row>
    <row r="188" spans="1:5" x14ac:dyDescent="0.25">
      <c r="A188" s="16" t="s">
        <v>371</v>
      </c>
      <c r="B188" s="35" t="s">
        <v>299</v>
      </c>
      <c r="C188" s="292">
        <v>0</v>
      </c>
      <c r="D188" s="16"/>
      <c r="E188" s="16"/>
    </row>
    <row r="189" spans="1:5" x14ac:dyDescent="0.25">
      <c r="A189" s="16" t="s">
        <v>229</v>
      </c>
      <c r="B189" s="16"/>
      <c r="C189" s="22"/>
      <c r="D189" s="25">
        <f>SUM(C181:C188)</f>
        <v>2762765</v>
      </c>
      <c r="E189" s="16"/>
    </row>
    <row r="190" spans="1:5" x14ac:dyDescent="0.25">
      <c r="A190" s="34" t="s">
        <v>372</v>
      </c>
      <c r="B190" s="34"/>
      <c r="C190" s="34"/>
      <c r="D190" s="34"/>
      <c r="E190" s="34"/>
    </row>
    <row r="191" spans="1:5" x14ac:dyDescent="0.25">
      <c r="A191" s="16" t="s">
        <v>373</v>
      </c>
      <c r="B191" s="35" t="s">
        <v>299</v>
      </c>
      <c r="C191" s="292">
        <v>2021</v>
      </c>
      <c r="D191" s="16"/>
      <c r="E191" s="16"/>
    </row>
    <row r="192" spans="1:5" x14ac:dyDescent="0.25">
      <c r="A192" s="16" t="s">
        <v>374</v>
      </c>
      <c r="B192" s="35" t="s">
        <v>299</v>
      </c>
      <c r="C192" s="292">
        <v>19590</v>
      </c>
      <c r="D192" s="16"/>
      <c r="E192" s="16"/>
    </row>
    <row r="193" spans="1:5" x14ac:dyDescent="0.25">
      <c r="A193" s="16" t="s">
        <v>229</v>
      </c>
      <c r="B193" s="16"/>
      <c r="C193" s="22"/>
      <c r="D193" s="25">
        <f>SUM(C191:C192)</f>
        <v>21611</v>
      </c>
      <c r="E193" s="16"/>
    </row>
    <row r="194" spans="1:5" x14ac:dyDescent="0.25">
      <c r="A194" s="34" t="s">
        <v>375</v>
      </c>
      <c r="B194" s="34"/>
      <c r="C194" s="34"/>
      <c r="D194" s="34"/>
      <c r="E194" s="34"/>
    </row>
    <row r="195" spans="1:5" x14ac:dyDescent="0.25">
      <c r="A195" s="16" t="s">
        <v>376</v>
      </c>
      <c r="B195" s="35" t="s">
        <v>299</v>
      </c>
      <c r="C195" s="292">
        <v>148081</v>
      </c>
      <c r="D195" s="16"/>
      <c r="E195" s="16"/>
    </row>
    <row r="196" spans="1:5" x14ac:dyDescent="0.25">
      <c r="A196" s="16" t="s">
        <v>377</v>
      </c>
      <c r="B196" s="35" t="s">
        <v>299</v>
      </c>
      <c r="C196" s="292">
        <v>72756</v>
      </c>
      <c r="D196" s="16"/>
      <c r="E196" s="16"/>
    </row>
    <row r="197" spans="1:5" x14ac:dyDescent="0.25">
      <c r="A197" s="16" t="s">
        <v>229</v>
      </c>
      <c r="B197" s="16"/>
      <c r="C197" s="22"/>
      <c r="D197" s="25">
        <f>SUM(C195:C196)</f>
        <v>220837</v>
      </c>
      <c r="E197" s="16"/>
    </row>
    <row r="198" spans="1:5" x14ac:dyDescent="0.25">
      <c r="A198" s="34" t="s">
        <v>378</v>
      </c>
      <c r="B198" s="34"/>
      <c r="C198" s="34"/>
      <c r="D198" s="34"/>
      <c r="E198" s="34"/>
    </row>
    <row r="199" spans="1:5" x14ac:dyDescent="0.25">
      <c r="A199" s="16" t="s">
        <v>379</v>
      </c>
      <c r="B199" s="35" t="s">
        <v>299</v>
      </c>
      <c r="C199" s="292">
        <v>230385</v>
      </c>
      <c r="D199" s="16"/>
      <c r="E199" s="16"/>
    </row>
    <row r="200" spans="1:5" x14ac:dyDescent="0.25">
      <c r="A200" s="16" t="s">
        <v>380</v>
      </c>
      <c r="B200" s="35" t="s">
        <v>299</v>
      </c>
      <c r="C200" s="292">
        <v>86509</v>
      </c>
      <c r="D200" s="16"/>
      <c r="E200" s="16"/>
    </row>
    <row r="201" spans="1:5" x14ac:dyDescent="0.25">
      <c r="A201" s="16" t="s">
        <v>158</v>
      </c>
      <c r="B201" s="35" t="s">
        <v>299</v>
      </c>
      <c r="C201" s="292">
        <v>0</v>
      </c>
      <c r="D201" s="16"/>
      <c r="E201" s="16"/>
    </row>
    <row r="202" spans="1:5" x14ac:dyDescent="0.25">
      <c r="A202" s="16" t="s">
        <v>229</v>
      </c>
      <c r="B202" s="16"/>
      <c r="C202" s="22"/>
      <c r="D202" s="25">
        <f>SUM(C199:C201)</f>
        <v>316894</v>
      </c>
      <c r="E202" s="16"/>
    </row>
    <row r="203" spans="1:5" x14ac:dyDescent="0.25">
      <c r="A203" s="34" t="s">
        <v>381</v>
      </c>
      <c r="B203" s="34"/>
      <c r="C203" s="34"/>
      <c r="D203" s="34"/>
      <c r="E203" s="34"/>
    </row>
    <row r="204" spans="1:5" x14ac:dyDescent="0.25">
      <c r="A204" s="16" t="s">
        <v>382</v>
      </c>
      <c r="B204" s="35" t="s">
        <v>299</v>
      </c>
      <c r="C204" s="292">
        <v>0</v>
      </c>
      <c r="D204" s="16"/>
      <c r="E204" s="16"/>
    </row>
    <row r="205" spans="1:5" x14ac:dyDescent="0.25">
      <c r="A205" s="16" t="s">
        <v>383</v>
      </c>
      <c r="B205" s="35" t="s">
        <v>299</v>
      </c>
      <c r="C205" s="292">
        <v>648555</v>
      </c>
      <c r="D205" s="16"/>
      <c r="E205" s="16"/>
    </row>
    <row r="206" spans="1:5" x14ac:dyDescent="0.25">
      <c r="A206" s="16" t="s">
        <v>229</v>
      </c>
      <c r="B206" s="16"/>
      <c r="C206" s="22"/>
      <c r="D206" s="25">
        <f>SUM(C204:C205)</f>
        <v>648555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384</v>
      </c>
      <c r="B208" s="30"/>
      <c r="C208" s="30"/>
      <c r="D208" s="30"/>
      <c r="E208" s="30"/>
    </row>
    <row r="209" spans="1:5" x14ac:dyDescent="0.25">
      <c r="A209" s="37" t="s">
        <v>385</v>
      </c>
      <c r="B209" s="30"/>
      <c r="C209" s="30"/>
      <c r="D209" s="30"/>
      <c r="E209" s="30"/>
    </row>
    <row r="210" spans="1:5" x14ac:dyDescent="0.25">
      <c r="A210" s="21"/>
      <c r="B210" s="18" t="s">
        <v>386</v>
      </c>
      <c r="C210" s="17" t="s">
        <v>387</v>
      </c>
      <c r="D210" s="18" t="s">
        <v>388</v>
      </c>
      <c r="E210" s="18" t="s">
        <v>389</v>
      </c>
    </row>
    <row r="211" spans="1:5" x14ac:dyDescent="0.25">
      <c r="A211" s="16" t="s">
        <v>390</v>
      </c>
      <c r="B211" s="292">
        <v>99457</v>
      </c>
      <c r="C211" s="292">
        <v>0</v>
      </c>
      <c r="D211" s="295">
        <v>0</v>
      </c>
      <c r="E211" s="25">
        <f t="shared" ref="E211:E219" si="22">SUM(B211:C211)-D211</f>
        <v>99457</v>
      </c>
    </row>
    <row r="212" spans="1:5" x14ac:dyDescent="0.25">
      <c r="A212" s="16" t="s">
        <v>391</v>
      </c>
      <c r="B212" s="292">
        <v>384512</v>
      </c>
      <c r="C212" s="292">
        <v>0</v>
      </c>
      <c r="D212" s="295">
        <v>0</v>
      </c>
      <c r="E212" s="25">
        <f t="shared" si="22"/>
        <v>384512</v>
      </c>
    </row>
    <row r="213" spans="1:5" x14ac:dyDescent="0.25">
      <c r="A213" s="16" t="s">
        <v>392</v>
      </c>
      <c r="B213" s="292">
        <v>24737896</v>
      </c>
      <c r="C213" s="292">
        <v>10244</v>
      </c>
      <c r="D213" s="295">
        <v>0</v>
      </c>
      <c r="E213" s="25">
        <f t="shared" si="22"/>
        <v>24748140</v>
      </c>
    </row>
    <row r="214" spans="1:5" x14ac:dyDescent="0.25">
      <c r="A214" s="16" t="s">
        <v>393</v>
      </c>
      <c r="B214" s="292">
        <v>4900033</v>
      </c>
      <c r="C214" s="292">
        <v>0</v>
      </c>
      <c r="D214" s="295">
        <v>0</v>
      </c>
      <c r="E214" s="25">
        <f t="shared" si="22"/>
        <v>4900033</v>
      </c>
    </row>
    <row r="215" spans="1:5" x14ac:dyDescent="0.25">
      <c r="A215" s="16" t="s">
        <v>394</v>
      </c>
      <c r="B215" s="292">
        <v>253117</v>
      </c>
      <c r="C215" s="292">
        <v>0</v>
      </c>
      <c r="D215" s="295">
        <v>0</v>
      </c>
      <c r="E215" s="25">
        <f t="shared" si="22"/>
        <v>253117</v>
      </c>
    </row>
    <row r="216" spans="1:5" x14ac:dyDescent="0.25">
      <c r="A216" s="16" t="s">
        <v>395</v>
      </c>
      <c r="B216" s="292">
        <f>5262951-253117</f>
        <v>5009834</v>
      </c>
      <c r="C216" s="292">
        <v>150447</v>
      </c>
      <c r="D216" s="295">
        <v>170073</v>
      </c>
      <c r="E216" s="25">
        <f t="shared" si="22"/>
        <v>4990208</v>
      </c>
    </row>
    <row r="217" spans="1:5" x14ac:dyDescent="0.25">
      <c r="A217" s="16" t="s">
        <v>396</v>
      </c>
      <c r="B217" s="292">
        <v>0</v>
      </c>
      <c r="C217" s="292">
        <v>0</v>
      </c>
      <c r="D217" s="295">
        <v>0</v>
      </c>
      <c r="E217" s="25">
        <f t="shared" si="22"/>
        <v>0</v>
      </c>
    </row>
    <row r="218" spans="1:5" x14ac:dyDescent="0.25">
      <c r="A218" s="16" t="s">
        <v>397</v>
      </c>
      <c r="B218" s="292">
        <v>0</v>
      </c>
      <c r="C218" s="292">
        <v>0</v>
      </c>
      <c r="D218" s="295">
        <v>0</v>
      </c>
      <c r="E218" s="25">
        <f t="shared" si="22"/>
        <v>0</v>
      </c>
    </row>
    <row r="219" spans="1:5" x14ac:dyDescent="0.25">
      <c r="A219" s="16" t="s">
        <v>398</v>
      </c>
      <c r="B219" s="292">
        <v>980978</v>
      </c>
      <c r="C219" s="292">
        <v>3321943</v>
      </c>
      <c r="D219" s="295">
        <v>0</v>
      </c>
      <c r="E219" s="25">
        <f t="shared" si="22"/>
        <v>4302921</v>
      </c>
    </row>
    <row r="220" spans="1:5" x14ac:dyDescent="0.25">
      <c r="A220" s="16" t="s">
        <v>229</v>
      </c>
      <c r="B220" s="25">
        <f>SUM(B211:B219)</f>
        <v>36365827</v>
      </c>
      <c r="C220" s="225">
        <f>SUM(C211:C219)</f>
        <v>3482634</v>
      </c>
      <c r="D220" s="25">
        <f>SUM(D211:D219)</f>
        <v>170073</v>
      </c>
      <c r="E220" s="25">
        <f>SUM(E211:E219)</f>
        <v>39678388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399</v>
      </c>
      <c r="B222" s="37"/>
      <c r="C222" s="37"/>
      <c r="D222" s="37"/>
      <c r="E222" s="37"/>
    </row>
    <row r="223" spans="1:5" x14ac:dyDescent="0.25">
      <c r="A223" s="21"/>
      <c r="B223" s="18" t="s">
        <v>386</v>
      </c>
      <c r="C223" s="17" t="s">
        <v>387</v>
      </c>
      <c r="D223" s="18" t="s">
        <v>388</v>
      </c>
      <c r="E223" s="18" t="s">
        <v>389</v>
      </c>
    </row>
    <row r="224" spans="1:5" x14ac:dyDescent="0.25">
      <c r="A224" s="16" t="s">
        <v>390</v>
      </c>
      <c r="B224" s="42"/>
      <c r="C224" s="41"/>
      <c r="D224" s="42"/>
      <c r="E224" s="16"/>
    </row>
    <row r="225" spans="1:6" x14ac:dyDescent="0.25">
      <c r="A225" s="16" t="s">
        <v>391</v>
      </c>
      <c r="B225" s="292">
        <v>221314</v>
      </c>
      <c r="C225" s="292">
        <v>27181</v>
      </c>
      <c r="D225" s="295">
        <v>0</v>
      </c>
      <c r="E225" s="25">
        <f t="shared" ref="E225:E232" si="23">SUM(B225:C225)-D225</f>
        <v>248495</v>
      </c>
    </row>
    <row r="226" spans="1:6" x14ac:dyDescent="0.25">
      <c r="A226" s="16" t="s">
        <v>392</v>
      </c>
      <c r="B226" s="292">
        <v>14177547</v>
      </c>
      <c r="C226" s="292">
        <v>949343</v>
      </c>
      <c r="D226" s="295">
        <v>0</v>
      </c>
      <c r="E226" s="25">
        <f t="shared" si="23"/>
        <v>15126890</v>
      </c>
    </row>
    <row r="227" spans="1:6" x14ac:dyDescent="0.25">
      <c r="A227" s="16" t="s">
        <v>393</v>
      </c>
      <c r="B227" s="292">
        <v>7016290</v>
      </c>
      <c r="C227" s="292">
        <v>697385</v>
      </c>
      <c r="D227" s="295">
        <v>170073</v>
      </c>
      <c r="E227" s="25">
        <f t="shared" si="23"/>
        <v>7543602</v>
      </c>
    </row>
    <row r="228" spans="1:6" x14ac:dyDescent="0.25">
      <c r="A228" s="16" t="s">
        <v>394</v>
      </c>
      <c r="B228" s="292">
        <v>204494</v>
      </c>
      <c r="C228" s="292">
        <v>36295</v>
      </c>
      <c r="D228" s="295">
        <v>0</v>
      </c>
      <c r="E228" s="25">
        <f t="shared" si="23"/>
        <v>240789</v>
      </c>
    </row>
    <row r="229" spans="1:6" x14ac:dyDescent="0.25">
      <c r="A229" s="16" t="s">
        <v>395</v>
      </c>
      <c r="B229" s="292">
        <v>0</v>
      </c>
      <c r="C229" s="292">
        <v>0</v>
      </c>
      <c r="D229" s="295">
        <v>0</v>
      </c>
      <c r="E229" s="25">
        <f t="shared" si="23"/>
        <v>0</v>
      </c>
    </row>
    <row r="230" spans="1:6" x14ac:dyDescent="0.25">
      <c r="A230" s="16" t="s">
        <v>396</v>
      </c>
      <c r="B230" s="292">
        <v>0</v>
      </c>
      <c r="C230" s="292">
        <v>0</v>
      </c>
      <c r="D230" s="295">
        <v>0</v>
      </c>
      <c r="E230" s="25">
        <f t="shared" si="23"/>
        <v>0</v>
      </c>
    </row>
    <row r="231" spans="1:6" x14ac:dyDescent="0.25">
      <c r="A231" s="16" t="s">
        <v>397</v>
      </c>
      <c r="B231" s="292">
        <v>0</v>
      </c>
      <c r="C231" s="292">
        <v>0</v>
      </c>
      <c r="D231" s="295">
        <v>0</v>
      </c>
      <c r="E231" s="25">
        <f t="shared" si="23"/>
        <v>0</v>
      </c>
    </row>
    <row r="232" spans="1:6" x14ac:dyDescent="0.25">
      <c r="A232" s="16" t="s">
        <v>398</v>
      </c>
      <c r="B232" s="292">
        <v>0</v>
      </c>
      <c r="C232" s="292">
        <v>0</v>
      </c>
      <c r="D232" s="295">
        <v>0</v>
      </c>
      <c r="E232" s="25">
        <f t="shared" si="23"/>
        <v>0</v>
      </c>
    </row>
    <row r="233" spans="1:6" x14ac:dyDescent="0.25">
      <c r="A233" s="16" t="s">
        <v>229</v>
      </c>
      <c r="B233" s="25">
        <f>SUM(B224:B232)</f>
        <v>21619645</v>
      </c>
      <c r="C233" s="225">
        <f>SUM(C224:C232)</f>
        <v>1710204</v>
      </c>
      <c r="D233" s="25">
        <f>SUM(D224:D232)</f>
        <v>170073</v>
      </c>
      <c r="E233" s="25">
        <f>SUM(E224:E232)</f>
        <v>23159776</v>
      </c>
    </row>
    <row r="234" spans="1:6" x14ac:dyDescent="0.25">
      <c r="A234" s="16"/>
      <c r="B234" s="16"/>
      <c r="C234" s="22"/>
      <c r="D234" s="16"/>
      <c r="E234" s="16"/>
      <c r="F234" s="11">
        <f>E220-E233</f>
        <v>16518612</v>
      </c>
    </row>
    <row r="235" spans="1:6" x14ac:dyDescent="0.25">
      <c r="A235" s="30" t="s">
        <v>400</v>
      </c>
      <c r="B235" s="30"/>
      <c r="C235" s="30"/>
      <c r="D235" s="30"/>
      <c r="E235" s="30"/>
    </row>
    <row r="236" spans="1:6" x14ac:dyDescent="0.25">
      <c r="A236" s="30"/>
      <c r="B236" s="350" t="s">
        <v>401</v>
      </c>
      <c r="C236" s="350"/>
      <c r="D236" s="30"/>
      <c r="E236" s="30"/>
    </row>
    <row r="237" spans="1:6" x14ac:dyDescent="0.25">
      <c r="A237" s="43" t="s">
        <v>401</v>
      </c>
      <c r="B237" s="30"/>
      <c r="C237" s="292">
        <v>1404304</v>
      </c>
      <c r="D237" s="32">
        <f>C237</f>
        <v>1404304</v>
      </c>
      <c r="E237" s="30"/>
    </row>
    <row r="238" spans="1:6" x14ac:dyDescent="0.25">
      <c r="A238" s="34" t="s">
        <v>402</v>
      </c>
      <c r="B238" s="34"/>
      <c r="C238" s="34"/>
      <c r="D238" s="34"/>
      <c r="E238" s="34"/>
    </row>
    <row r="239" spans="1:6" x14ac:dyDescent="0.25">
      <c r="A239" s="16" t="s">
        <v>403</v>
      </c>
      <c r="B239" s="35" t="s">
        <v>299</v>
      </c>
      <c r="C239" s="292">
        <v>3967075</v>
      </c>
      <c r="D239" s="16"/>
      <c r="E239" s="16"/>
    </row>
    <row r="240" spans="1:6" x14ac:dyDescent="0.25">
      <c r="A240" s="16" t="s">
        <v>404</v>
      </c>
      <c r="B240" s="35" t="s">
        <v>299</v>
      </c>
      <c r="C240" s="292">
        <v>2149083</v>
      </c>
      <c r="D240" s="16"/>
      <c r="E240" s="16"/>
    </row>
    <row r="241" spans="1:5" x14ac:dyDescent="0.25">
      <c r="A241" s="16" t="s">
        <v>405</v>
      </c>
      <c r="B241" s="35" t="s">
        <v>299</v>
      </c>
      <c r="C241" s="292">
        <v>0</v>
      </c>
      <c r="D241" s="16"/>
      <c r="E241" s="16"/>
    </row>
    <row r="242" spans="1:5" x14ac:dyDescent="0.25">
      <c r="A242" s="16" t="s">
        <v>406</v>
      </c>
      <c r="B242" s="35" t="s">
        <v>299</v>
      </c>
      <c r="C242" s="292">
        <v>0</v>
      </c>
      <c r="D242" s="16"/>
      <c r="E242" s="16"/>
    </row>
    <row r="243" spans="1:5" x14ac:dyDescent="0.25">
      <c r="A243" s="16" t="s">
        <v>407</v>
      </c>
      <c r="B243" s="35" t="s">
        <v>299</v>
      </c>
      <c r="C243" s="292">
        <v>0</v>
      </c>
      <c r="D243" s="16"/>
      <c r="E243" s="16"/>
    </row>
    <row r="244" spans="1:5" x14ac:dyDescent="0.25">
      <c r="A244" s="16" t="s">
        <v>408</v>
      </c>
      <c r="B244" s="35" t="s">
        <v>299</v>
      </c>
      <c r="C244" s="292">
        <v>3474708</v>
      </c>
      <c r="D244" s="16"/>
      <c r="E244" s="16"/>
    </row>
    <row r="245" spans="1:5" x14ac:dyDescent="0.25">
      <c r="A245" s="16" t="s">
        <v>409</v>
      </c>
      <c r="B245" s="16"/>
      <c r="C245" s="22"/>
      <c r="D245" s="25">
        <f>SUM(C239:C244)</f>
        <v>9590866</v>
      </c>
      <c r="E245" s="16"/>
    </row>
    <row r="246" spans="1:5" x14ac:dyDescent="0.25">
      <c r="A246" s="34" t="s">
        <v>410</v>
      </c>
      <c r="B246" s="34"/>
      <c r="C246" s="34"/>
      <c r="D246" s="34"/>
      <c r="E246" s="34"/>
    </row>
    <row r="247" spans="1:5" x14ac:dyDescent="0.25">
      <c r="A247" s="21" t="s">
        <v>411</v>
      </c>
      <c r="B247" s="35" t="s">
        <v>299</v>
      </c>
      <c r="C247" s="294">
        <v>204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412</v>
      </c>
      <c r="B249" s="35" t="s">
        <v>299</v>
      </c>
      <c r="C249" s="292">
        <v>86873</v>
      </c>
      <c r="D249" s="16"/>
      <c r="E249" s="16"/>
    </row>
    <row r="250" spans="1:5" x14ac:dyDescent="0.25">
      <c r="A250" s="21" t="s">
        <v>413</v>
      </c>
      <c r="B250" s="35" t="s">
        <v>299</v>
      </c>
      <c r="C250" s="292">
        <v>338293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414</v>
      </c>
      <c r="B252" s="16"/>
      <c r="C252" s="22"/>
      <c r="D252" s="25">
        <f>SUM(C249:C251)</f>
        <v>425166</v>
      </c>
      <c r="E252" s="16"/>
    </row>
    <row r="253" spans="1:5" x14ac:dyDescent="0.25">
      <c r="A253" s="34" t="s">
        <v>415</v>
      </c>
      <c r="B253" s="34"/>
      <c r="C253" s="34"/>
      <c r="D253" s="34"/>
      <c r="E253" s="34"/>
    </row>
    <row r="254" spans="1:5" x14ac:dyDescent="0.25">
      <c r="A254" s="16" t="s">
        <v>416</v>
      </c>
      <c r="B254" s="35" t="s">
        <v>299</v>
      </c>
      <c r="C254" s="292">
        <v>0</v>
      </c>
      <c r="D254" s="16"/>
      <c r="E254" s="16"/>
    </row>
    <row r="255" spans="1:5" x14ac:dyDescent="0.25">
      <c r="A255" s="16" t="s">
        <v>415</v>
      </c>
      <c r="B255" s="35" t="s">
        <v>299</v>
      </c>
      <c r="C255" s="292">
        <v>0</v>
      </c>
      <c r="D255" s="16"/>
      <c r="E255" s="16"/>
    </row>
    <row r="256" spans="1:5" x14ac:dyDescent="0.25">
      <c r="A256" s="16" t="s">
        <v>417</v>
      </c>
      <c r="B256" s="16"/>
      <c r="C256" s="22"/>
      <c r="D256" s="25">
        <f>SUM(C254:C255)</f>
        <v>0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418</v>
      </c>
      <c r="B258" s="16"/>
      <c r="C258" s="22"/>
      <c r="D258" s="25">
        <f>D237+D245+D252+D256</f>
        <v>11420336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419</v>
      </c>
      <c r="B264" s="30"/>
      <c r="C264" s="30"/>
      <c r="D264" s="30"/>
      <c r="E264" s="30"/>
    </row>
    <row r="265" spans="1:5" x14ac:dyDescent="0.25">
      <c r="A265" s="34" t="s">
        <v>420</v>
      </c>
      <c r="B265" s="34"/>
      <c r="C265" s="34"/>
      <c r="D265" s="34"/>
      <c r="E265" s="34"/>
    </row>
    <row r="266" spans="1:5" x14ac:dyDescent="0.25">
      <c r="A266" s="16" t="s">
        <v>421</v>
      </c>
      <c r="B266" s="35" t="s">
        <v>299</v>
      </c>
      <c r="C266" s="292">
        <v>3277091</v>
      </c>
      <c r="D266" s="16"/>
      <c r="E266" s="16"/>
    </row>
    <row r="267" spans="1:5" x14ac:dyDescent="0.25">
      <c r="A267" s="16" t="s">
        <v>422</v>
      </c>
      <c r="B267" s="35" t="s">
        <v>299</v>
      </c>
      <c r="C267" s="292">
        <v>0</v>
      </c>
      <c r="D267" s="16"/>
      <c r="E267" s="16"/>
    </row>
    <row r="268" spans="1:5" x14ac:dyDescent="0.25">
      <c r="A268" s="16" t="s">
        <v>423</v>
      </c>
      <c r="B268" s="35" t="s">
        <v>299</v>
      </c>
      <c r="C268" s="292">
        <v>6609330</v>
      </c>
      <c r="D268" s="16"/>
      <c r="E268" s="16"/>
    </row>
    <row r="269" spans="1:5" x14ac:dyDescent="0.25">
      <c r="A269" s="16" t="s">
        <v>424</v>
      </c>
      <c r="B269" s="35" t="s">
        <v>299</v>
      </c>
      <c r="C269" s="292">
        <v>2685000</v>
      </c>
      <c r="D269" s="16"/>
      <c r="E269" s="16"/>
    </row>
    <row r="270" spans="1:5" x14ac:dyDescent="0.25">
      <c r="A270" s="16" t="s">
        <v>425</v>
      </c>
      <c r="B270" s="35" t="s">
        <v>299</v>
      </c>
      <c r="C270" s="292">
        <f>547757</f>
        <v>547757</v>
      </c>
      <c r="D270" s="16"/>
      <c r="E270" s="16"/>
    </row>
    <row r="271" spans="1:5" x14ac:dyDescent="0.25">
      <c r="A271" s="16" t="s">
        <v>426</v>
      </c>
      <c r="B271" s="35" t="s">
        <v>299</v>
      </c>
      <c r="C271" s="292">
        <v>59000</v>
      </c>
      <c r="D271" s="16"/>
      <c r="E271" s="16"/>
    </row>
    <row r="272" spans="1:5" x14ac:dyDescent="0.25">
      <c r="A272" s="16" t="s">
        <v>427</v>
      </c>
      <c r="B272" s="35" t="s">
        <v>299</v>
      </c>
      <c r="C272" s="292">
        <v>0</v>
      </c>
      <c r="D272" s="16"/>
      <c r="E272" s="16"/>
    </row>
    <row r="273" spans="1:5" x14ac:dyDescent="0.25">
      <c r="A273" s="16" t="s">
        <v>428</v>
      </c>
      <c r="B273" s="35" t="s">
        <v>299</v>
      </c>
      <c r="C273" s="292">
        <v>246521</v>
      </c>
      <c r="D273" s="16"/>
      <c r="E273" s="16"/>
    </row>
    <row r="274" spans="1:5" x14ac:dyDescent="0.25">
      <c r="A274" s="16" t="s">
        <v>429</v>
      </c>
      <c r="B274" s="35" t="s">
        <v>299</v>
      </c>
      <c r="C274" s="292">
        <v>444286</v>
      </c>
      <c r="D274" s="16"/>
      <c r="E274" s="16"/>
    </row>
    <row r="275" spans="1:5" x14ac:dyDescent="0.25">
      <c r="A275" s="16" t="s">
        <v>430</v>
      </c>
      <c r="B275" s="35" t="s">
        <v>299</v>
      </c>
      <c r="C275" s="292">
        <v>0</v>
      </c>
      <c r="D275" s="16"/>
      <c r="E275" s="16"/>
    </row>
    <row r="276" spans="1:5" x14ac:dyDescent="0.25">
      <c r="A276" s="16" t="s">
        <v>431</v>
      </c>
      <c r="B276" s="16"/>
      <c r="C276" s="22"/>
      <c r="D276" s="25">
        <f>SUM(C266:C268)-C269+SUM(C270:C275)</f>
        <v>8498985</v>
      </c>
      <c r="E276" s="16"/>
    </row>
    <row r="277" spans="1:5" x14ac:dyDescent="0.25">
      <c r="A277" s="34" t="s">
        <v>432</v>
      </c>
      <c r="B277" s="34"/>
      <c r="C277" s="34"/>
      <c r="D277" s="34"/>
      <c r="E277" s="34"/>
    </row>
    <row r="278" spans="1:5" x14ac:dyDescent="0.25">
      <c r="A278" s="16" t="s">
        <v>421</v>
      </c>
      <c r="B278" s="35" t="s">
        <v>299</v>
      </c>
      <c r="C278" s="292">
        <v>3568869</v>
      </c>
      <c r="D278" s="16"/>
      <c r="E278" s="16"/>
    </row>
    <row r="279" spans="1:5" x14ac:dyDescent="0.25">
      <c r="A279" s="16" t="s">
        <v>422</v>
      </c>
      <c r="B279" s="35" t="s">
        <v>299</v>
      </c>
      <c r="C279" s="292">
        <v>0</v>
      </c>
      <c r="D279" s="16"/>
      <c r="E279" s="16"/>
    </row>
    <row r="280" spans="1:5" x14ac:dyDescent="0.25">
      <c r="A280" s="16" t="s">
        <v>433</v>
      </c>
      <c r="B280" s="35" t="s">
        <v>299</v>
      </c>
      <c r="C280" s="292">
        <v>0</v>
      </c>
      <c r="D280" s="16"/>
      <c r="E280" s="16"/>
    </row>
    <row r="281" spans="1:5" x14ac:dyDescent="0.25">
      <c r="A281" s="16" t="s">
        <v>434</v>
      </c>
      <c r="B281" s="16"/>
      <c r="C281" s="22"/>
      <c r="D281" s="25">
        <f>SUM(C278:C280)</f>
        <v>3568869</v>
      </c>
      <c r="E281" s="16"/>
    </row>
    <row r="282" spans="1:5" x14ac:dyDescent="0.25">
      <c r="A282" s="34" t="s">
        <v>435</v>
      </c>
      <c r="B282" s="34"/>
      <c r="C282" s="34"/>
      <c r="D282" s="34"/>
      <c r="E282" s="34"/>
    </row>
    <row r="283" spans="1:5" x14ac:dyDescent="0.25">
      <c r="A283" s="16" t="s">
        <v>390</v>
      </c>
      <c r="B283" s="35" t="s">
        <v>299</v>
      </c>
      <c r="C283" s="292">
        <v>99457</v>
      </c>
      <c r="D283" s="16"/>
      <c r="E283" s="16"/>
    </row>
    <row r="284" spans="1:5" x14ac:dyDescent="0.25">
      <c r="A284" s="16" t="s">
        <v>391</v>
      </c>
      <c r="B284" s="35" t="s">
        <v>299</v>
      </c>
      <c r="C284" s="292">
        <v>384512</v>
      </c>
      <c r="D284" s="16"/>
      <c r="E284" s="16"/>
    </row>
    <row r="285" spans="1:5" x14ac:dyDescent="0.25">
      <c r="A285" s="16" t="s">
        <v>392</v>
      </c>
      <c r="B285" s="35" t="s">
        <v>299</v>
      </c>
      <c r="C285" s="292">
        <v>24748140</v>
      </c>
      <c r="D285" s="16"/>
      <c r="E285" s="16"/>
    </row>
    <row r="286" spans="1:5" x14ac:dyDescent="0.25">
      <c r="A286" s="16" t="s">
        <v>436</v>
      </c>
      <c r="B286" s="35" t="s">
        <v>299</v>
      </c>
      <c r="C286" s="292">
        <v>9890241</v>
      </c>
      <c r="D286" s="16"/>
      <c r="E286" s="16"/>
    </row>
    <row r="287" spans="1:5" x14ac:dyDescent="0.25">
      <c r="A287" s="16" t="s">
        <v>437</v>
      </c>
      <c r="B287" s="35" t="s">
        <v>299</v>
      </c>
      <c r="C287" s="292">
        <v>253117</v>
      </c>
      <c r="D287" s="16"/>
      <c r="E287" s="16"/>
    </row>
    <row r="288" spans="1:5" x14ac:dyDescent="0.25">
      <c r="A288" s="16" t="s">
        <v>438</v>
      </c>
      <c r="B288" s="35" t="s">
        <v>299</v>
      </c>
      <c r="C288" s="292">
        <v>0</v>
      </c>
      <c r="D288" s="16"/>
      <c r="E288" s="16"/>
    </row>
    <row r="289" spans="1:5" x14ac:dyDescent="0.25">
      <c r="A289" s="16" t="s">
        <v>397</v>
      </c>
      <c r="B289" s="35" t="s">
        <v>299</v>
      </c>
      <c r="C289" s="292">
        <v>0</v>
      </c>
      <c r="D289" s="16"/>
      <c r="E289" s="16"/>
    </row>
    <row r="290" spans="1:5" x14ac:dyDescent="0.25">
      <c r="A290" s="16" t="s">
        <v>398</v>
      </c>
      <c r="B290" s="35" t="s">
        <v>299</v>
      </c>
      <c r="C290" s="292">
        <v>4302921</v>
      </c>
      <c r="D290" s="16"/>
      <c r="E290" s="16"/>
    </row>
    <row r="291" spans="1:5" x14ac:dyDescent="0.25">
      <c r="A291" s="16" t="s">
        <v>439</v>
      </c>
      <c r="B291" s="16"/>
      <c r="C291" s="22"/>
      <c r="D291" s="25">
        <f>SUM(C283:C290)</f>
        <v>39678388</v>
      </c>
      <c r="E291" s="16"/>
    </row>
    <row r="292" spans="1:5" x14ac:dyDescent="0.25">
      <c r="A292" s="16" t="s">
        <v>440</v>
      </c>
      <c r="B292" s="35" t="s">
        <v>299</v>
      </c>
      <c r="C292" s="292">
        <v>23159776</v>
      </c>
      <c r="D292" s="16"/>
      <c r="E292" s="16"/>
    </row>
    <row r="293" spans="1:5" x14ac:dyDescent="0.25">
      <c r="A293" s="16" t="s">
        <v>441</v>
      </c>
      <c r="B293" s="16"/>
      <c r="C293" s="22"/>
      <c r="D293" s="25">
        <f>D291-C292</f>
        <v>16518612</v>
      </c>
      <c r="E293" s="16"/>
    </row>
    <row r="294" spans="1:5" x14ac:dyDescent="0.25">
      <c r="A294" s="34" t="s">
        <v>442</v>
      </c>
      <c r="B294" s="34"/>
      <c r="C294" s="34"/>
      <c r="D294" s="34"/>
      <c r="E294" s="34"/>
    </row>
    <row r="295" spans="1:5" x14ac:dyDescent="0.25">
      <c r="A295" s="16" t="s">
        <v>443</v>
      </c>
      <c r="B295" s="35" t="s">
        <v>299</v>
      </c>
      <c r="C295" s="292">
        <v>0</v>
      </c>
      <c r="D295" s="16"/>
      <c r="E295" s="16"/>
    </row>
    <row r="296" spans="1:5" x14ac:dyDescent="0.25">
      <c r="A296" s="16" t="s">
        <v>444</v>
      </c>
      <c r="B296" s="35" t="s">
        <v>299</v>
      </c>
      <c r="C296" s="292">
        <v>0</v>
      </c>
      <c r="D296" s="16"/>
      <c r="E296" s="16"/>
    </row>
    <row r="297" spans="1:5" x14ac:dyDescent="0.25">
      <c r="A297" s="16" t="s">
        <v>445</v>
      </c>
      <c r="B297" s="35" t="s">
        <v>299</v>
      </c>
      <c r="C297" s="292">
        <v>0</v>
      </c>
      <c r="D297" s="16"/>
      <c r="E297" s="16"/>
    </row>
    <row r="298" spans="1:5" x14ac:dyDescent="0.25">
      <c r="A298" s="16" t="s">
        <v>433</v>
      </c>
      <c r="B298" s="35" t="s">
        <v>299</v>
      </c>
      <c r="C298" s="292">
        <v>0</v>
      </c>
      <c r="D298" s="16"/>
      <c r="E298" s="16"/>
    </row>
    <row r="299" spans="1:5" x14ac:dyDescent="0.25">
      <c r="A299" s="16" t="s">
        <v>446</v>
      </c>
      <c r="B299" s="16"/>
      <c r="C299" s="22"/>
      <c r="D299" s="25">
        <f>C295-C296+C297+C298</f>
        <v>0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447</v>
      </c>
      <c r="B301" s="34"/>
      <c r="C301" s="34"/>
      <c r="D301" s="34"/>
      <c r="E301" s="34"/>
    </row>
    <row r="302" spans="1:5" x14ac:dyDescent="0.25">
      <c r="A302" s="16" t="s">
        <v>448</v>
      </c>
      <c r="B302" s="35" t="s">
        <v>299</v>
      </c>
      <c r="C302" s="292">
        <v>0</v>
      </c>
      <c r="D302" s="16"/>
      <c r="E302" s="16"/>
    </row>
    <row r="303" spans="1:5" x14ac:dyDescent="0.25">
      <c r="A303" s="16" t="s">
        <v>449</v>
      </c>
      <c r="B303" s="35" t="s">
        <v>299</v>
      </c>
      <c r="C303" s="292">
        <v>0</v>
      </c>
      <c r="D303" s="16"/>
      <c r="E303" s="16"/>
    </row>
    <row r="304" spans="1:5" x14ac:dyDescent="0.25">
      <c r="A304" s="16" t="s">
        <v>450</v>
      </c>
      <c r="B304" s="35" t="s">
        <v>299</v>
      </c>
      <c r="C304" s="292">
        <v>0</v>
      </c>
      <c r="D304" s="16"/>
      <c r="E304" s="16"/>
    </row>
    <row r="305" spans="1:6" x14ac:dyDescent="0.25">
      <c r="A305" s="16" t="s">
        <v>451</v>
      </c>
      <c r="B305" s="35" t="s">
        <v>299</v>
      </c>
      <c r="C305" s="292">
        <v>0</v>
      </c>
      <c r="D305" s="16"/>
      <c r="E305" s="16"/>
    </row>
    <row r="306" spans="1:6" x14ac:dyDescent="0.25">
      <c r="A306" s="16" t="s">
        <v>452</v>
      </c>
      <c r="B306" s="16"/>
      <c r="C306" s="22"/>
      <c r="D306" s="25">
        <f>SUM(C302:C305)</f>
        <v>0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453</v>
      </c>
      <c r="B308" s="16"/>
      <c r="C308" s="22"/>
      <c r="D308" s="25">
        <f>D276+D281+D293+D299+D306</f>
        <v>28586466</v>
      </c>
      <c r="E308" s="16"/>
    </row>
    <row r="309" spans="1:6" x14ac:dyDescent="0.25">
      <c r="A309" s="16"/>
      <c r="B309" s="16"/>
      <c r="C309" s="22"/>
      <c r="D309" s="16"/>
      <c r="E309" s="16"/>
      <c r="F309" s="11">
        <f>D308-F308</f>
        <v>28586466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454</v>
      </c>
      <c r="B312" s="30"/>
      <c r="C312" s="30"/>
      <c r="D312" s="30"/>
      <c r="E312" s="30"/>
    </row>
    <row r="313" spans="1:6" x14ac:dyDescent="0.25">
      <c r="A313" s="34" t="s">
        <v>455</v>
      </c>
      <c r="B313" s="34"/>
      <c r="C313" s="34"/>
      <c r="D313" s="34"/>
      <c r="E313" s="34"/>
    </row>
    <row r="314" spans="1:6" x14ac:dyDescent="0.25">
      <c r="A314" s="16" t="s">
        <v>456</v>
      </c>
      <c r="B314" s="35" t="s">
        <v>299</v>
      </c>
      <c r="C314" s="292">
        <v>0</v>
      </c>
      <c r="D314" s="16"/>
      <c r="E314" s="16"/>
    </row>
    <row r="315" spans="1:6" x14ac:dyDescent="0.25">
      <c r="A315" s="16" t="s">
        <v>457</v>
      </c>
      <c r="B315" s="35" t="s">
        <v>299</v>
      </c>
      <c r="C315" s="292">
        <v>718478</v>
      </c>
      <c r="D315" s="16"/>
      <c r="E315" s="16"/>
    </row>
    <row r="316" spans="1:6" x14ac:dyDescent="0.25">
      <c r="A316" s="16" t="s">
        <v>458</v>
      </c>
      <c r="B316" s="35" t="s">
        <v>299</v>
      </c>
      <c r="C316" s="292">
        <v>903055</v>
      </c>
      <c r="D316" s="16"/>
      <c r="E316" s="16"/>
    </row>
    <row r="317" spans="1:6" x14ac:dyDescent="0.25">
      <c r="A317" s="16" t="s">
        <v>459</v>
      </c>
      <c r="B317" s="35" t="s">
        <v>299</v>
      </c>
      <c r="C317" s="292">
        <v>54905</v>
      </c>
      <c r="D317" s="16"/>
      <c r="E317" s="16"/>
    </row>
    <row r="318" spans="1:6" x14ac:dyDescent="0.25">
      <c r="A318" s="16" t="s">
        <v>460</v>
      </c>
      <c r="B318" s="35" t="s">
        <v>299</v>
      </c>
      <c r="C318" s="292">
        <v>0</v>
      </c>
      <c r="D318" s="16"/>
      <c r="E318" s="16"/>
    </row>
    <row r="319" spans="1:6" x14ac:dyDescent="0.25">
      <c r="A319" s="16" t="s">
        <v>461</v>
      </c>
      <c r="B319" s="35" t="s">
        <v>299</v>
      </c>
      <c r="C319" s="292">
        <v>0</v>
      </c>
      <c r="D319" s="16"/>
      <c r="E319" s="16"/>
    </row>
    <row r="320" spans="1:6" x14ac:dyDescent="0.25">
      <c r="A320" s="16" t="s">
        <v>462</v>
      </c>
      <c r="B320" s="35" t="s">
        <v>299</v>
      </c>
      <c r="C320" s="292">
        <v>0</v>
      </c>
      <c r="D320" s="16"/>
      <c r="E320" s="16"/>
    </row>
    <row r="321" spans="1:5" x14ac:dyDescent="0.25">
      <c r="A321" s="16" t="s">
        <v>463</v>
      </c>
      <c r="B321" s="35" t="s">
        <v>299</v>
      </c>
      <c r="C321" s="292">
        <v>0</v>
      </c>
      <c r="D321" s="16"/>
      <c r="E321" s="16"/>
    </row>
    <row r="322" spans="1:5" x14ac:dyDescent="0.25">
      <c r="A322" s="16" t="s">
        <v>464</v>
      </c>
      <c r="B322" s="35" t="s">
        <v>299</v>
      </c>
      <c r="C322" s="292">
        <v>0</v>
      </c>
      <c r="D322" s="16"/>
      <c r="E322" s="16"/>
    </row>
    <row r="323" spans="1:5" x14ac:dyDescent="0.25">
      <c r="A323" s="16" t="s">
        <v>465</v>
      </c>
      <c r="B323" s="35" t="s">
        <v>299</v>
      </c>
      <c r="C323" s="292">
        <v>764869</v>
      </c>
      <c r="D323" s="16"/>
      <c r="E323" s="16"/>
    </row>
    <row r="324" spans="1:5" x14ac:dyDescent="0.25">
      <c r="A324" s="16" t="s">
        <v>466</v>
      </c>
      <c r="B324" s="16"/>
      <c r="C324" s="22"/>
      <c r="D324" s="25">
        <f>SUM(C314:C323)</f>
        <v>2441307</v>
      </c>
      <c r="E324" s="16"/>
    </row>
    <row r="325" spans="1:5" x14ac:dyDescent="0.25">
      <c r="A325" s="34" t="s">
        <v>467</v>
      </c>
      <c r="B325" s="34"/>
      <c r="C325" s="34"/>
      <c r="D325" s="34"/>
      <c r="E325" s="34"/>
    </row>
    <row r="326" spans="1:5" x14ac:dyDescent="0.25">
      <c r="A326" s="16" t="s">
        <v>468</v>
      </c>
      <c r="B326" s="35" t="s">
        <v>299</v>
      </c>
      <c r="C326" s="292">
        <v>0</v>
      </c>
      <c r="D326" s="16"/>
      <c r="E326" s="16"/>
    </row>
    <row r="327" spans="1:5" x14ac:dyDescent="0.25">
      <c r="A327" s="16" t="s">
        <v>469</v>
      </c>
      <c r="B327" s="35" t="s">
        <v>299</v>
      </c>
      <c r="C327" s="292">
        <v>0</v>
      </c>
      <c r="D327" s="16"/>
      <c r="E327" s="16"/>
    </row>
    <row r="328" spans="1:5" x14ac:dyDescent="0.25">
      <c r="A328" s="16" t="s">
        <v>470</v>
      </c>
      <c r="B328" s="35" t="s">
        <v>299</v>
      </c>
      <c r="C328" s="292">
        <v>0</v>
      </c>
      <c r="D328" s="16"/>
      <c r="E328" s="16"/>
    </row>
    <row r="329" spans="1:5" x14ac:dyDescent="0.25">
      <c r="A329" s="16" t="s">
        <v>471</v>
      </c>
      <c r="B329" s="16"/>
      <c r="C329" s="22"/>
      <c r="D329" s="25">
        <f>SUM(C326:C328)</f>
        <v>0</v>
      </c>
      <c r="E329" s="16"/>
    </row>
    <row r="330" spans="1:5" x14ac:dyDescent="0.25">
      <c r="A330" s="34" t="s">
        <v>472</v>
      </c>
      <c r="B330" s="34"/>
      <c r="C330" s="34"/>
      <c r="D330" s="34"/>
      <c r="E330" s="34"/>
    </row>
    <row r="331" spans="1:5" x14ac:dyDescent="0.25">
      <c r="A331" s="16" t="s">
        <v>473</v>
      </c>
      <c r="B331" s="35" t="s">
        <v>299</v>
      </c>
      <c r="C331" s="292">
        <v>0</v>
      </c>
      <c r="D331" s="16"/>
      <c r="E331" s="16"/>
    </row>
    <row r="332" spans="1:5" x14ac:dyDescent="0.25">
      <c r="A332" s="16" t="s">
        <v>474</v>
      </c>
      <c r="B332" s="35" t="s">
        <v>299</v>
      </c>
      <c r="C332" s="292">
        <v>0</v>
      </c>
      <c r="D332" s="16"/>
      <c r="E332" s="16"/>
    </row>
    <row r="333" spans="1:5" x14ac:dyDescent="0.25">
      <c r="A333" s="16" t="s">
        <v>475</v>
      </c>
      <c r="B333" s="35" t="s">
        <v>299</v>
      </c>
      <c r="C333" s="292">
        <v>0</v>
      </c>
      <c r="D333" s="16"/>
      <c r="E333" s="16"/>
    </row>
    <row r="334" spans="1:5" x14ac:dyDescent="0.25">
      <c r="A334" s="21" t="s">
        <v>476</v>
      </c>
      <c r="B334" s="35" t="s">
        <v>299</v>
      </c>
      <c r="C334" s="292">
        <v>24190</v>
      </c>
      <c r="D334" s="16"/>
      <c r="E334" s="16"/>
    </row>
    <row r="335" spans="1:5" x14ac:dyDescent="0.25">
      <c r="A335" s="16" t="s">
        <v>477</v>
      </c>
      <c r="B335" s="35" t="s">
        <v>299</v>
      </c>
      <c r="C335" s="292">
        <v>13031478</v>
      </c>
      <c r="D335" s="16"/>
      <c r="E335" s="16"/>
    </row>
    <row r="336" spans="1:5" x14ac:dyDescent="0.25">
      <c r="A336" s="21" t="s">
        <v>478</v>
      </c>
      <c r="B336" s="35" t="s">
        <v>299</v>
      </c>
      <c r="C336" s="292">
        <v>0</v>
      </c>
      <c r="D336" s="16"/>
      <c r="E336" s="16"/>
    </row>
    <row r="337" spans="1:5" x14ac:dyDescent="0.25">
      <c r="A337" s="21" t="s">
        <v>479</v>
      </c>
      <c r="B337" s="35" t="s">
        <v>299</v>
      </c>
      <c r="C337" s="298">
        <v>0</v>
      </c>
      <c r="D337" s="16"/>
      <c r="E337" s="16"/>
    </row>
    <row r="338" spans="1:5" x14ac:dyDescent="0.25">
      <c r="A338" s="16" t="s">
        <v>480</v>
      </c>
      <c r="B338" s="35" t="s">
        <v>299</v>
      </c>
      <c r="C338" s="292">
        <v>0</v>
      </c>
      <c r="D338" s="16"/>
      <c r="E338" s="16"/>
    </row>
    <row r="339" spans="1:5" x14ac:dyDescent="0.25">
      <c r="A339" s="16" t="s">
        <v>229</v>
      </c>
      <c r="B339" s="16"/>
      <c r="C339" s="22"/>
      <c r="D339" s="25">
        <f>SUM(C331:C338)</f>
        <v>13055668</v>
      </c>
      <c r="E339" s="16"/>
    </row>
    <row r="340" spans="1:5" x14ac:dyDescent="0.25">
      <c r="A340" s="16" t="s">
        <v>481</v>
      </c>
      <c r="B340" s="16"/>
      <c r="C340" s="22"/>
      <c r="D340" s="25">
        <f>C323</f>
        <v>764869</v>
      </c>
      <c r="E340" s="16"/>
    </row>
    <row r="341" spans="1:5" x14ac:dyDescent="0.25">
      <c r="A341" s="16" t="s">
        <v>482</v>
      </c>
      <c r="B341" s="16"/>
      <c r="C341" s="22"/>
      <c r="D341" s="25">
        <f>D339-D340</f>
        <v>12290799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483</v>
      </c>
      <c r="B343" s="35" t="s">
        <v>299</v>
      </c>
      <c r="C343" s="297">
        <v>13854360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484</v>
      </c>
      <c r="B345" s="35" t="s">
        <v>299</v>
      </c>
      <c r="C345" s="293">
        <v>0</v>
      </c>
      <c r="D345" s="16"/>
      <c r="E345" s="16"/>
    </row>
    <row r="346" spans="1:5" x14ac:dyDescent="0.25">
      <c r="A346" s="16" t="s">
        <v>485</v>
      </c>
      <c r="B346" s="35" t="s">
        <v>299</v>
      </c>
      <c r="C346" s="293">
        <v>0</v>
      </c>
      <c r="D346" s="16"/>
      <c r="E346" s="16"/>
    </row>
    <row r="347" spans="1:5" x14ac:dyDescent="0.25">
      <c r="A347" s="16" t="s">
        <v>486</v>
      </c>
      <c r="B347" s="35" t="s">
        <v>299</v>
      </c>
      <c r="C347" s="293">
        <v>0</v>
      </c>
      <c r="D347" s="16"/>
      <c r="E347" s="16"/>
    </row>
    <row r="348" spans="1:5" x14ac:dyDescent="0.25">
      <c r="A348" s="16" t="s">
        <v>487</v>
      </c>
      <c r="B348" s="35" t="s">
        <v>299</v>
      </c>
      <c r="C348" s="293">
        <v>0</v>
      </c>
      <c r="D348" s="16"/>
      <c r="E348" s="16"/>
    </row>
    <row r="349" spans="1:5" x14ac:dyDescent="0.25">
      <c r="A349" s="16" t="s">
        <v>488</v>
      </c>
      <c r="B349" s="35" t="s">
        <v>299</v>
      </c>
      <c r="C349" s="293">
        <v>0</v>
      </c>
      <c r="D349" s="16"/>
      <c r="E349" s="16"/>
    </row>
    <row r="350" spans="1:5" x14ac:dyDescent="0.25">
      <c r="A350" s="16" t="s">
        <v>489</v>
      </c>
      <c r="B350" s="16"/>
      <c r="C350" s="22"/>
      <c r="D350" s="25">
        <f>D324+D329+D341+C343+C347+C348</f>
        <v>28586466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490</v>
      </c>
      <c r="B352" s="16"/>
      <c r="C352" s="22"/>
      <c r="D352" s="25">
        <f>D308</f>
        <v>28586466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491</v>
      </c>
      <c r="B356" s="30"/>
      <c r="C356" s="30"/>
      <c r="D356" s="30"/>
      <c r="E356" s="30"/>
    </row>
    <row r="357" spans="1:5" x14ac:dyDescent="0.25">
      <c r="A357" s="34" t="s">
        <v>492</v>
      </c>
      <c r="B357" s="34"/>
      <c r="C357" s="34"/>
      <c r="D357" s="34"/>
      <c r="E357" s="34"/>
    </row>
    <row r="358" spans="1:5" x14ac:dyDescent="0.25">
      <c r="A358" s="16" t="s">
        <v>493</v>
      </c>
      <c r="B358" s="35" t="s">
        <v>299</v>
      </c>
      <c r="C358" s="292">
        <v>7700127</v>
      </c>
      <c r="D358" s="16"/>
      <c r="E358" s="16"/>
    </row>
    <row r="359" spans="1:5" x14ac:dyDescent="0.25">
      <c r="A359" s="16" t="s">
        <v>494</v>
      </c>
      <c r="B359" s="35" t="s">
        <v>299</v>
      </c>
      <c r="C359" s="292">
        <v>29985065</v>
      </c>
      <c r="D359" s="16"/>
      <c r="E359" s="16"/>
    </row>
    <row r="360" spans="1:5" x14ac:dyDescent="0.25">
      <c r="A360" s="16" t="s">
        <v>495</v>
      </c>
      <c r="B360" s="16"/>
      <c r="C360" s="22"/>
      <c r="D360" s="25">
        <f>SUM(C358:C359)</f>
        <v>37685192</v>
      </c>
      <c r="E360" s="16"/>
    </row>
    <row r="361" spans="1:5" x14ac:dyDescent="0.25">
      <c r="A361" s="34" t="s">
        <v>496</v>
      </c>
      <c r="B361" s="34"/>
      <c r="C361" s="34"/>
      <c r="D361" s="34"/>
      <c r="E361" s="34"/>
    </row>
    <row r="362" spans="1:5" x14ac:dyDescent="0.25">
      <c r="A362" s="16" t="s">
        <v>401</v>
      </c>
      <c r="B362" s="34"/>
      <c r="C362" s="292">
        <v>1404304</v>
      </c>
      <c r="D362" s="16"/>
      <c r="E362" s="34"/>
    </row>
    <row r="363" spans="1:5" x14ac:dyDescent="0.25">
      <c r="A363" s="16" t="s">
        <v>497</v>
      </c>
      <c r="B363" s="35" t="s">
        <v>299</v>
      </c>
      <c r="C363" s="292">
        <f>D245</f>
        <v>9590866</v>
      </c>
      <c r="D363" s="16"/>
      <c r="E363" s="16"/>
    </row>
    <row r="364" spans="1:5" x14ac:dyDescent="0.25">
      <c r="A364" s="16" t="s">
        <v>498</v>
      </c>
      <c r="B364" s="35" t="s">
        <v>299</v>
      </c>
      <c r="C364" s="292">
        <v>425166</v>
      </c>
      <c r="D364" s="16"/>
      <c r="E364" s="16"/>
    </row>
    <row r="365" spans="1:5" x14ac:dyDescent="0.25">
      <c r="A365" s="16" t="s">
        <v>499</v>
      </c>
      <c r="B365" s="35" t="s">
        <v>299</v>
      </c>
      <c r="C365" s="292">
        <f>D256</f>
        <v>0</v>
      </c>
      <c r="D365" s="16"/>
      <c r="E365" s="16"/>
    </row>
    <row r="366" spans="1:5" x14ac:dyDescent="0.25">
      <c r="A366" s="16" t="s">
        <v>418</v>
      </c>
      <c r="B366" s="16"/>
      <c r="C366" s="22"/>
      <c r="D366" s="25">
        <f>SUM(C362:C365)</f>
        <v>11420336</v>
      </c>
      <c r="E366" s="16"/>
    </row>
    <row r="367" spans="1:5" x14ac:dyDescent="0.25">
      <c r="A367" s="16" t="s">
        <v>500</v>
      </c>
      <c r="B367" s="16"/>
      <c r="C367" s="22"/>
      <c r="D367" s="25">
        <f>D360-D366</f>
        <v>26264856</v>
      </c>
      <c r="E367" s="16"/>
    </row>
    <row r="368" spans="1:5" x14ac:dyDescent="0.25">
      <c r="A368" s="45" t="s">
        <v>501</v>
      </c>
      <c r="B368" s="34"/>
      <c r="C368" s="34"/>
      <c r="D368" s="34"/>
      <c r="E368" s="34"/>
    </row>
    <row r="369" spans="1:6" x14ac:dyDescent="0.25">
      <c r="A369" s="25" t="s">
        <v>502</v>
      </c>
      <c r="B369" s="16"/>
      <c r="C369" s="16"/>
      <c r="D369" s="16"/>
      <c r="E369" s="16"/>
    </row>
    <row r="370" spans="1:6" x14ac:dyDescent="0.25">
      <c r="A370" s="46" t="s">
        <v>503</v>
      </c>
      <c r="B370" s="32" t="s">
        <v>299</v>
      </c>
      <c r="C370" s="292">
        <v>49691</v>
      </c>
      <c r="D370" s="25">
        <v>0</v>
      </c>
      <c r="E370" s="25"/>
    </row>
    <row r="371" spans="1:6" x14ac:dyDescent="0.25">
      <c r="A371" s="46" t="s">
        <v>504</v>
      </c>
      <c r="B371" s="32" t="s">
        <v>299</v>
      </c>
      <c r="C371" s="292">
        <v>254759</v>
      </c>
      <c r="D371" s="25">
        <v>0</v>
      </c>
      <c r="E371" s="25"/>
    </row>
    <row r="372" spans="1:6" x14ac:dyDescent="0.25">
      <c r="A372" s="46" t="s">
        <v>505</v>
      </c>
      <c r="B372" s="32" t="s">
        <v>299</v>
      </c>
      <c r="C372" s="292">
        <v>0</v>
      </c>
      <c r="D372" s="25">
        <v>0</v>
      </c>
      <c r="E372" s="25"/>
    </row>
    <row r="373" spans="1:6" x14ac:dyDescent="0.25">
      <c r="A373" s="46" t="s">
        <v>506</v>
      </c>
      <c r="B373" s="32" t="s">
        <v>299</v>
      </c>
      <c r="C373" s="292">
        <v>0</v>
      </c>
      <c r="D373" s="25">
        <v>0</v>
      </c>
      <c r="E373" s="25"/>
    </row>
    <row r="374" spans="1:6" x14ac:dyDescent="0.25">
      <c r="A374" s="46" t="s">
        <v>507</v>
      </c>
      <c r="B374" s="32" t="s">
        <v>299</v>
      </c>
      <c r="C374" s="292">
        <v>0</v>
      </c>
      <c r="D374" s="25">
        <v>0</v>
      </c>
      <c r="E374" s="25"/>
    </row>
    <row r="375" spans="1:6" x14ac:dyDescent="0.25">
      <c r="A375" s="46" t="s">
        <v>508</v>
      </c>
      <c r="B375" s="32" t="s">
        <v>299</v>
      </c>
      <c r="C375" s="292">
        <v>0</v>
      </c>
      <c r="D375" s="25">
        <v>0</v>
      </c>
      <c r="E375" s="25"/>
    </row>
    <row r="376" spans="1:6" x14ac:dyDescent="0.25">
      <c r="A376" s="46" t="s">
        <v>509</v>
      </c>
      <c r="B376" s="32" t="s">
        <v>299</v>
      </c>
      <c r="C376" s="292">
        <v>0</v>
      </c>
      <c r="D376" s="25">
        <v>0</v>
      </c>
      <c r="E376" s="25"/>
    </row>
    <row r="377" spans="1:6" x14ac:dyDescent="0.25">
      <c r="A377" s="46" t="s">
        <v>510</v>
      </c>
      <c r="B377" s="32" t="s">
        <v>299</v>
      </c>
      <c r="C377" s="292">
        <v>0</v>
      </c>
      <c r="D377" s="25">
        <v>0</v>
      </c>
      <c r="E377" s="25"/>
    </row>
    <row r="378" spans="1:6" x14ac:dyDescent="0.25">
      <c r="A378" s="46" t="s">
        <v>511</v>
      </c>
      <c r="B378" s="32" t="s">
        <v>299</v>
      </c>
      <c r="C378" s="292">
        <v>0</v>
      </c>
      <c r="D378" s="25">
        <v>0</v>
      </c>
      <c r="E378" s="25"/>
    </row>
    <row r="379" spans="1:6" x14ac:dyDescent="0.25">
      <c r="A379" s="46" t="s">
        <v>512</v>
      </c>
      <c r="B379" s="32" t="s">
        <v>299</v>
      </c>
      <c r="C379" s="292">
        <v>84180</v>
      </c>
      <c r="D379" s="25">
        <v>0</v>
      </c>
      <c r="E379" s="25"/>
    </row>
    <row r="380" spans="1:6" x14ac:dyDescent="0.25">
      <c r="A380" s="46" t="s">
        <v>513</v>
      </c>
      <c r="B380" s="32" t="s">
        <v>299</v>
      </c>
      <c r="C380" s="294">
        <f>279385-C379</f>
        <v>195205</v>
      </c>
      <c r="D380" s="25">
        <v>0</v>
      </c>
      <c r="E380" s="204" t="str">
        <f>IF(OR(C380&gt;999999,C380/(D360+D383)&gt;0.01),"Additional Classification Necessary - See Responses-2 Tab","")</f>
        <v/>
      </c>
      <c r="F380" s="47"/>
    </row>
    <row r="381" spans="1:6" x14ac:dyDescent="0.25">
      <c r="A381" s="48" t="s">
        <v>514</v>
      </c>
      <c r="B381" s="35"/>
      <c r="C381" s="35"/>
      <c r="D381" s="25">
        <f>SUM(C370:C380)</f>
        <v>583835</v>
      </c>
      <c r="E381" s="25"/>
      <c r="F381" s="47"/>
    </row>
    <row r="382" spans="1:6" x14ac:dyDescent="0.25">
      <c r="A382" s="43" t="s">
        <v>515</v>
      </c>
      <c r="B382" s="35" t="s">
        <v>299</v>
      </c>
      <c r="C382" s="292">
        <v>0</v>
      </c>
      <c r="D382" s="25">
        <v>0</v>
      </c>
      <c r="E382" s="16"/>
    </row>
    <row r="383" spans="1:6" x14ac:dyDescent="0.25">
      <c r="A383" s="16" t="s">
        <v>516</v>
      </c>
      <c r="B383" s="16"/>
      <c r="C383" s="22"/>
      <c r="D383" s="25">
        <f>D381+C382</f>
        <v>583835</v>
      </c>
      <c r="E383" s="16"/>
    </row>
    <row r="384" spans="1:6" x14ac:dyDescent="0.25">
      <c r="A384" s="16" t="s">
        <v>517</v>
      </c>
      <c r="B384" s="16"/>
      <c r="C384" s="22"/>
      <c r="D384" s="25">
        <f>D367+D383</f>
        <v>26848691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518</v>
      </c>
      <c r="B388" s="34"/>
      <c r="C388" s="34"/>
      <c r="D388" s="34"/>
      <c r="E388" s="34"/>
    </row>
    <row r="389" spans="1:5" x14ac:dyDescent="0.25">
      <c r="A389" s="16" t="s">
        <v>519</v>
      </c>
      <c r="B389" s="35" t="s">
        <v>299</v>
      </c>
      <c r="C389" s="292">
        <v>12223543</v>
      </c>
      <c r="D389" s="16"/>
      <c r="E389" s="16"/>
    </row>
    <row r="390" spans="1:5" x14ac:dyDescent="0.25">
      <c r="A390" s="16" t="s">
        <v>10</v>
      </c>
      <c r="B390" s="35" t="s">
        <v>299</v>
      </c>
      <c r="C390" s="292">
        <v>2762765</v>
      </c>
      <c r="D390" s="16"/>
      <c r="E390" s="16"/>
    </row>
    <row r="391" spans="1:5" x14ac:dyDescent="0.25">
      <c r="A391" s="16" t="s">
        <v>263</v>
      </c>
      <c r="B391" s="35" t="s">
        <v>299</v>
      </c>
      <c r="C391" s="292">
        <v>4879114</v>
      </c>
      <c r="D391" s="16"/>
      <c r="E391" s="16"/>
    </row>
    <row r="392" spans="1:5" x14ac:dyDescent="0.25">
      <c r="A392" s="16" t="s">
        <v>520</v>
      </c>
      <c r="B392" s="35" t="s">
        <v>299</v>
      </c>
      <c r="C392" s="292">
        <v>1871743</v>
      </c>
      <c r="D392" s="16"/>
      <c r="E392" s="16"/>
    </row>
    <row r="393" spans="1:5" x14ac:dyDescent="0.25">
      <c r="A393" s="16" t="s">
        <v>521</v>
      </c>
      <c r="B393" s="35" t="s">
        <v>299</v>
      </c>
      <c r="C393" s="292">
        <v>210834</v>
      </c>
      <c r="D393" s="16"/>
      <c r="E393" s="16"/>
    </row>
    <row r="394" spans="1:5" x14ac:dyDescent="0.25">
      <c r="A394" s="16" t="s">
        <v>522</v>
      </c>
      <c r="B394" s="35" t="s">
        <v>299</v>
      </c>
      <c r="C394" s="292">
        <v>2230991</v>
      </c>
      <c r="D394" s="16"/>
      <c r="E394" s="16"/>
    </row>
    <row r="395" spans="1:5" x14ac:dyDescent="0.25">
      <c r="A395" s="16" t="s">
        <v>15</v>
      </c>
      <c r="B395" s="35" t="s">
        <v>299</v>
      </c>
      <c r="C395" s="292">
        <v>1710204</v>
      </c>
      <c r="D395" s="16"/>
      <c r="E395" s="16"/>
    </row>
    <row r="396" spans="1:5" x14ac:dyDescent="0.25">
      <c r="A396" s="16" t="s">
        <v>523</v>
      </c>
      <c r="B396" s="35" t="s">
        <v>299</v>
      </c>
      <c r="C396" s="292">
        <v>21611</v>
      </c>
      <c r="D396" s="16"/>
      <c r="E396" s="16"/>
    </row>
    <row r="397" spans="1:5" x14ac:dyDescent="0.25">
      <c r="A397" s="16" t="s">
        <v>524</v>
      </c>
      <c r="B397" s="35" t="s">
        <v>299</v>
      </c>
      <c r="C397" s="294">
        <v>220837</v>
      </c>
      <c r="D397" s="16"/>
      <c r="E397" s="16"/>
    </row>
    <row r="398" spans="1:5" x14ac:dyDescent="0.25">
      <c r="A398" s="16" t="s">
        <v>525</v>
      </c>
      <c r="B398" s="35" t="s">
        <v>299</v>
      </c>
      <c r="C398" s="294">
        <v>316894</v>
      </c>
      <c r="D398" s="16"/>
      <c r="E398" s="16"/>
    </row>
    <row r="399" spans="1:5" x14ac:dyDescent="0.25">
      <c r="A399" s="16" t="s">
        <v>526</v>
      </c>
      <c r="B399" s="35" t="s">
        <v>299</v>
      </c>
      <c r="C399" s="294">
        <v>648555</v>
      </c>
      <c r="D399" s="16"/>
      <c r="E399" s="16"/>
    </row>
    <row r="400" spans="1:5" x14ac:dyDescent="0.25">
      <c r="A400" s="25" t="s">
        <v>527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292">
        <v>0</v>
      </c>
      <c r="D401" s="25">
        <v>0</v>
      </c>
      <c r="E401" s="25"/>
    </row>
    <row r="402" spans="1:9" x14ac:dyDescent="0.25">
      <c r="A402" s="26" t="s">
        <v>270</v>
      </c>
      <c r="B402" s="32" t="s">
        <v>299</v>
      </c>
      <c r="C402" s="292">
        <v>0</v>
      </c>
      <c r="D402" s="25">
        <v>0</v>
      </c>
      <c r="E402" s="25"/>
    </row>
    <row r="403" spans="1:9" x14ac:dyDescent="0.25">
      <c r="A403" s="26" t="s">
        <v>528</v>
      </c>
      <c r="B403" s="32" t="s">
        <v>299</v>
      </c>
      <c r="C403" s="292">
        <v>0</v>
      </c>
      <c r="D403" s="25">
        <v>0</v>
      </c>
      <c r="E403" s="25"/>
    </row>
    <row r="404" spans="1:9" x14ac:dyDescent="0.25">
      <c r="A404" s="26" t="s">
        <v>272</v>
      </c>
      <c r="B404" s="32" t="s">
        <v>299</v>
      </c>
      <c r="C404" s="292">
        <v>0</v>
      </c>
      <c r="D404" s="25">
        <v>0</v>
      </c>
      <c r="E404" s="25"/>
    </row>
    <row r="405" spans="1:9" x14ac:dyDescent="0.25">
      <c r="A405" s="26" t="s">
        <v>273</v>
      </c>
      <c r="B405" s="32" t="s">
        <v>299</v>
      </c>
      <c r="C405" s="292">
        <v>0</v>
      </c>
      <c r="D405" s="25">
        <v>0</v>
      </c>
      <c r="E405" s="25"/>
    </row>
    <row r="406" spans="1:9" x14ac:dyDescent="0.25">
      <c r="A406" s="26" t="s">
        <v>274</v>
      </c>
      <c r="B406" s="32" t="s">
        <v>299</v>
      </c>
      <c r="C406" s="292">
        <v>0</v>
      </c>
      <c r="D406" s="25">
        <v>0</v>
      </c>
      <c r="E406" s="25"/>
    </row>
    <row r="407" spans="1:9" x14ac:dyDescent="0.25">
      <c r="A407" s="26" t="s">
        <v>275</v>
      </c>
      <c r="B407" s="32" t="s">
        <v>299</v>
      </c>
      <c r="C407" s="292">
        <v>0</v>
      </c>
      <c r="D407" s="25">
        <v>0</v>
      </c>
      <c r="E407" s="25"/>
    </row>
    <row r="408" spans="1:9" x14ac:dyDescent="0.25">
      <c r="A408" s="26" t="s">
        <v>276</v>
      </c>
      <c r="B408" s="32" t="s">
        <v>299</v>
      </c>
      <c r="C408" s="292">
        <v>389770</v>
      </c>
      <c r="D408" s="25">
        <v>0</v>
      </c>
      <c r="E408" s="25"/>
    </row>
    <row r="409" spans="1:9" x14ac:dyDescent="0.25">
      <c r="A409" s="26" t="s">
        <v>277</v>
      </c>
      <c r="B409" s="32" t="s">
        <v>299</v>
      </c>
      <c r="C409" s="292">
        <v>0</v>
      </c>
      <c r="D409" s="25">
        <v>0</v>
      </c>
      <c r="E409" s="25"/>
    </row>
    <row r="410" spans="1:9" x14ac:dyDescent="0.25">
      <c r="A410" s="26" t="s">
        <v>278</v>
      </c>
      <c r="B410" s="32" t="s">
        <v>299</v>
      </c>
      <c r="C410" s="292">
        <v>0</v>
      </c>
      <c r="D410" s="25">
        <v>0</v>
      </c>
      <c r="E410" s="25"/>
    </row>
    <row r="411" spans="1:9" x14ac:dyDescent="0.25">
      <c r="A411" s="26" t="s">
        <v>279</v>
      </c>
      <c r="B411" s="32" t="s">
        <v>299</v>
      </c>
      <c r="C411" s="292">
        <v>0</v>
      </c>
      <c r="D411" s="25">
        <v>0</v>
      </c>
      <c r="E411" s="25"/>
    </row>
    <row r="412" spans="1:9" x14ac:dyDescent="0.25">
      <c r="A412" s="26" t="s">
        <v>280</v>
      </c>
      <c r="B412" s="32" t="s">
        <v>299</v>
      </c>
      <c r="C412" s="292">
        <v>0</v>
      </c>
      <c r="D412" s="25">
        <v>0</v>
      </c>
      <c r="E412" s="25"/>
    </row>
    <row r="413" spans="1:9" x14ac:dyDescent="0.25">
      <c r="A413" s="26" t="s">
        <v>281</v>
      </c>
      <c r="B413" s="32" t="s">
        <v>299</v>
      </c>
      <c r="C413" s="292">
        <v>0</v>
      </c>
      <c r="D413" s="25">
        <v>0</v>
      </c>
      <c r="E413" s="25"/>
    </row>
    <row r="414" spans="1:9" x14ac:dyDescent="0.25">
      <c r="A414" s="26" t="s">
        <v>282</v>
      </c>
      <c r="B414" s="32" t="s">
        <v>299</v>
      </c>
      <c r="C414" s="294">
        <v>413501</v>
      </c>
      <c r="D414" s="25">
        <v>0</v>
      </c>
      <c r="E414" s="204" t="str">
        <f>IF(OR(C414&gt;999999,C414/(D416)&gt;0.01),"Additional Classification Necessary - See Responses-2 Tab","")</f>
        <v>Additional Classification Necessary - See Responses-2 Tab</v>
      </c>
      <c r="F414" s="47"/>
      <c r="G414" s="47"/>
      <c r="H414" s="47"/>
      <c r="I414" s="47"/>
    </row>
    <row r="415" spans="1:9" x14ac:dyDescent="0.25">
      <c r="A415" s="49" t="s">
        <v>529</v>
      </c>
      <c r="B415" s="35"/>
      <c r="C415" s="35"/>
      <c r="D415" s="25">
        <f>SUM(C401:C414)</f>
        <v>803271</v>
      </c>
      <c r="E415" s="25"/>
      <c r="F415" s="47"/>
      <c r="G415" s="47"/>
      <c r="H415" s="47"/>
      <c r="I415" s="47"/>
    </row>
    <row r="416" spans="1:9" x14ac:dyDescent="0.25">
      <c r="A416" s="25" t="s">
        <v>530</v>
      </c>
      <c r="B416" s="16"/>
      <c r="C416" s="22"/>
      <c r="D416" s="25">
        <f>SUM(C389:C399,D415)</f>
        <v>27900362</v>
      </c>
      <c r="E416" s="25"/>
    </row>
    <row r="417" spans="1:13" x14ac:dyDescent="0.25">
      <c r="A417" s="25" t="s">
        <v>531</v>
      </c>
      <c r="B417" s="16"/>
      <c r="C417" s="22"/>
      <c r="D417" s="25">
        <f>D384-D416</f>
        <v>-1051671</v>
      </c>
      <c r="E417" s="25"/>
    </row>
    <row r="418" spans="1:13" x14ac:dyDescent="0.25">
      <c r="A418" s="25" t="s">
        <v>532</v>
      </c>
      <c r="B418" s="16"/>
      <c r="C418" s="294">
        <v>1790110</v>
      </c>
      <c r="D418" s="25">
        <v>0</v>
      </c>
      <c r="E418" s="25"/>
    </row>
    <row r="419" spans="1:13" x14ac:dyDescent="0.25">
      <c r="A419" s="46" t="s">
        <v>533</v>
      </c>
      <c r="B419" s="35" t="s">
        <v>299</v>
      </c>
      <c r="C419" s="292">
        <v>0</v>
      </c>
      <c r="D419" s="25">
        <v>0</v>
      </c>
      <c r="E419" s="25"/>
    </row>
    <row r="420" spans="1:13" x14ac:dyDescent="0.25">
      <c r="A420" s="48" t="s">
        <v>534</v>
      </c>
      <c r="B420" s="16"/>
      <c r="C420" s="16"/>
      <c r="D420" s="25">
        <f>SUM(C418:C419)</f>
        <v>1790110</v>
      </c>
      <c r="E420" s="25"/>
      <c r="F420" s="11">
        <f>D420-C399</f>
        <v>1141555</v>
      </c>
    </row>
    <row r="421" spans="1:13" x14ac:dyDescent="0.25">
      <c r="A421" s="25" t="s">
        <v>535</v>
      </c>
      <c r="B421" s="16"/>
      <c r="C421" s="22"/>
      <c r="D421" s="25">
        <f>D417+D420</f>
        <v>738439</v>
      </c>
      <c r="E421" s="25"/>
      <c r="F421" s="50"/>
    </row>
    <row r="422" spans="1:13" x14ac:dyDescent="0.25">
      <c r="A422" s="25" t="s">
        <v>536</v>
      </c>
      <c r="B422" s="35" t="s">
        <v>299</v>
      </c>
      <c r="C422" s="292">
        <v>0</v>
      </c>
      <c r="D422" s="25">
        <v>0</v>
      </c>
      <c r="E422" s="16"/>
    </row>
    <row r="423" spans="1:13" x14ac:dyDescent="0.25">
      <c r="A423" s="16" t="s">
        <v>537</v>
      </c>
      <c r="B423" s="35" t="s">
        <v>299</v>
      </c>
      <c r="C423" s="292">
        <v>0</v>
      </c>
      <c r="D423" s="25">
        <v>0</v>
      </c>
      <c r="E423" s="16"/>
    </row>
    <row r="424" spans="1:13" x14ac:dyDescent="0.25">
      <c r="A424" s="16" t="s">
        <v>538</v>
      </c>
      <c r="B424" s="16"/>
      <c r="C424" s="22"/>
      <c r="D424" s="25">
        <f>D421+C422-C423</f>
        <v>738439</v>
      </c>
      <c r="E424" s="16"/>
    </row>
    <row r="426" spans="1:13" ht="29.1" customHeight="1" x14ac:dyDescent="0.25">
      <c r="A426" s="351" t="s">
        <v>539</v>
      </c>
      <c r="B426" s="351"/>
      <c r="C426" s="351"/>
      <c r="D426" s="351"/>
      <c r="E426" s="351"/>
    </row>
    <row r="427" spans="1:13" x14ac:dyDescent="0.25">
      <c r="A427" s="306"/>
      <c r="B427" s="306"/>
      <c r="C427" s="306"/>
      <c r="D427" s="306"/>
      <c r="E427" s="306"/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540</v>
      </c>
      <c r="D612" s="217">
        <f>CE90-(BE90+CD90)</f>
        <v>74110</v>
      </c>
      <c r="E612" s="219">
        <f>SUM(C624:D647)+SUM(C668:D713)</f>
        <v>25445593.302104976</v>
      </c>
      <c r="F612" s="219">
        <f>CE64-(AX64+BD64+BE64+BG64+BJ64+BN64+BP64+BQ64+CB64+CC64+CD64)</f>
        <v>1820319</v>
      </c>
      <c r="G612" s="217">
        <f>CE91-(AX91+AY91+BD91+BE91+BG91+BJ91+BN91+BP91+BQ91+CB91+CC91+CD91)</f>
        <v>64072</v>
      </c>
      <c r="H612" s="222">
        <f>CE60-(AX60+AY60+AZ60+BD60+BE60+BG60+BJ60+BN60+BO60+BP60+BQ60+BR60+CB60+CC60+CD60)</f>
        <v>112.66</v>
      </c>
      <c r="I612" s="217">
        <f>CE92-(AX92+AY92+AZ92+BD92+BE92+BF92+BG92+BJ92+BN92+BO92+BP92+BQ92+BR92+CB92+CC92+CD92)</f>
        <v>17335</v>
      </c>
      <c r="J612" s="217">
        <f>CE93-(AX93+AY93+AZ93+BA93+BD93+BE93+BF93+BG93+BJ93+BN93+BO93+BP93+BQ93+BR93+CB93+CC93+CD93)</f>
        <v>70564</v>
      </c>
      <c r="K612" s="217">
        <f>CE89-(AW89+AX89+AY89+AZ89+BA89+BB89+BC89+BD89+BE89+BF89+BG89+BH89+BI89+BJ89+BK89+BL89+BM89+BN89+BO89+BP89+BQ89+BR89+BS89+BT89+BU89+BV89+BW89+BX89+CB89+CC89+CD89)</f>
        <v>37685194</v>
      </c>
      <c r="L612" s="223">
        <f>CE94-(AW94+AX94+AY94+AZ94+BA94+BB94+BC94+BD94+BE94+BF94+BG94+BH94+BI94+BJ94+BK94+BL94+BM94+BN94+BO94+BP94+BQ94+BR94+BS94+BT94+BU94+BV94+BW94+BX94+BY94+BZ94+CA94+CB94+CC94+CD94)</f>
        <v>45.93</v>
      </c>
    </row>
    <row r="613" spans="1:14" s="202" customFormat="1" ht="12.6" customHeight="1" x14ac:dyDescent="0.2">
      <c r="A613" s="212"/>
      <c r="C613" s="210" t="s">
        <v>541</v>
      </c>
      <c r="D613" s="218" t="s">
        <v>542</v>
      </c>
      <c r="E613" s="220" t="s">
        <v>543</v>
      </c>
      <c r="F613" s="221" t="s">
        <v>544</v>
      </c>
      <c r="G613" s="218" t="s">
        <v>545</v>
      </c>
      <c r="H613" s="221" t="s">
        <v>546</v>
      </c>
      <c r="I613" s="218" t="s">
        <v>547</v>
      </c>
      <c r="J613" s="218" t="s">
        <v>548</v>
      </c>
      <c r="K613" s="210" t="s">
        <v>549</v>
      </c>
      <c r="L613" s="211" t="s">
        <v>550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1180481</v>
      </c>
      <c r="D614" s="217"/>
      <c r="E614" s="219"/>
      <c r="F614" s="219"/>
      <c r="G614" s="217"/>
      <c r="H614" s="219"/>
      <c r="I614" s="217"/>
      <c r="J614" s="217"/>
      <c r="N614" s="213" t="s">
        <v>551</v>
      </c>
    </row>
    <row r="615" spans="1:14" s="202" customFormat="1" ht="12.6" customHeight="1" x14ac:dyDescent="0.2">
      <c r="A615" s="212"/>
      <c r="B615" s="211" t="s">
        <v>552</v>
      </c>
      <c r="C615" s="217">
        <f>CD69-CD84</f>
        <v>719896</v>
      </c>
      <c r="D615" s="217">
        <f>SUM(C614:C615)</f>
        <v>1900377</v>
      </c>
      <c r="E615" s="219"/>
      <c r="F615" s="219"/>
      <c r="G615" s="217"/>
      <c r="H615" s="219"/>
      <c r="I615" s="217"/>
      <c r="J615" s="217"/>
      <c r="N615" s="213" t="s">
        <v>553</v>
      </c>
    </row>
    <row r="616" spans="1:14" s="202" customFormat="1" ht="12.6" customHeight="1" x14ac:dyDescent="0.2">
      <c r="A616" s="212">
        <v>8310</v>
      </c>
      <c r="B616" s="216" t="s">
        <v>554</v>
      </c>
      <c r="C616" s="217">
        <f>AX85</f>
        <v>0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555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804375</v>
      </c>
      <c r="D617" s="217">
        <f>(D615/D612)*BJ90</f>
        <v>0</v>
      </c>
      <c r="E617" s="219"/>
      <c r="F617" s="219"/>
      <c r="G617" s="217"/>
      <c r="H617" s="219"/>
      <c r="I617" s="217"/>
      <c r="J617" s="217"/>
      <c r="N617" s="213" t="s">
        <v>556</v>
      </c>
    </row>
    <row r="618" spans="1:14" s="202" customFormat="1" ht="12.6" customHeight="1" x14ac:dyDescent="0.2">
      <c r="A618" s="212">
        <v>8470</v>
      </c>
      <c r="B618" s="216" t="s">
        <v>557</v>
      </c>
      <c r="C618" s="217">
        <f>BG85</f>
        <v>0</v>
      </c>
      <c r="D618" s="217">
        <f>(D615/D612)*BG90</f>
        <v>0</v>
      </c>
      <c r="E618" s="219"/>
      <c r="F618" s="219"/>
      <c r="G618" s="217"/>
      <c r="H618" s="219"/>
      <c r="I618" s="217"/>
      <c r="J618" s="217"/>
      <c r="N618" s="213" t="s">
        <v>558</v>
      </c>
    </row>
    <row r="619" spans="1:14" s="202" customFormat="1" ht="12.6" customHeight="1" x14ac:dyDescent="0.2">
      <c r="A619" s="212">
        <v>8610</v>
      </c>
      <c r="B619" s="216" t="s">
        <v>559</v>
      </c>
      <c r="C619" s="217">
        <f>BN85</f>
        <v>1029248</v>
      </c>
      <c r="D619" s="217">
        <f>(D615/D612)*BN90</f>
        <v>154445.69789502092</v>
      </c>
      <c r="E619" s="219"/>
      <c r="F619" s="219"/>
      <c r="G619" s="217"/>
      <c r="H619" s="219"/>
      <c r="I619" s="217"/>
      <c r="J619" s="217"/>
      <c r="N619" s="213" t="s">
        <v>560</v>
      </c>
    </row>
    <row r="620" spans="1:14" s="202" customFormat="1" ht="12.6" customHeight="1" x14ac:dyDescent="0.2">
      <c r="A620" s="212">
        <v>8790</v>
      </c>
      <c r="B620" s="216" t="s">
        <v>561</v>
      </c>
      <c r="C620" s="217">
        <f>CC85</f>
        <v>0</v>
      </c>
      <c r="D620" s="217">
        <f>(D615/D612)*CC90</f>
        <v>0</v>
      </c>
      <c r="E620" s="219"/>
      <c r="F620" s="219"/>
      <c r="G620" s="217"/>
      <c r="H620" s="219"/>
      <c r="I620" s="217"/>
      <c r="J620" s="217"/>
      <c r="N620" s="213" t="s">
        <v>562</v>
      </c>
    </row>
    <row r="621" spans="1:14" s="202" customFormat="1" ht="12.6" customHeight="1" x14ac:dyDescent="0.2">
      <c r="A621" s="212">
        <v>8630</v>
      </c>
      <c r="B621" s="216" t="s">
        <v>563</v>
      </c>
      <c r="C621" s="217">
        <f>BP85</f>
        <v>187316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564</v>
      </c>
    </row>
    <row r="622" spans="1:14" s="202" customFormat="1" ht="12.6" customHeight="1" x14ac:dyDescent="0.2">
      <c r="A622" s="212">
        <v>8770</v>
      </c>
      <c r="B622" s="211" t="s">
        <v>565</v>
      </c>
      <c r="C622" s="217">
        <f>CB85</f>
        <v>0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566</v>
      </c>
    </row>
    <row r="623" spans="1:14" s="202" customFormat="1" ht="12.6" customHeight="1" x14ac:dyDescent="0.2">
      <c r="A623" s="212">
        <v>8640</v>
      </c>
      <c r="B623" s="216" t="s">
        <v>567</v>
      </c>
      <c r="C623" s="217">
        <f>BQ85</f>
        <v>0</v>
      </c>
      <c r="D623" s="217">
        <f>(D615/D612)*BQ90</f>
        <v>0</v>
      </c>
      <c r="E623" s="219">
        <f>SUM(C616:D623)</f>
        <v>2175384.6978950212</v>
      </c>
      <c r="F623" s="219"/>
      <c r="G623" s="217"/>
      <c r="H623" s="219"/>
      <c r="I623" s="217"/>
      <c r="J623" s="217"/>
      <c r="N623" s="213" t="s">
        <v>568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153471</v>
      </c>
      <c r="D624" s="217">
        <f>(D615/D612)*BD90</f>
        <v>0</v>
      </c>
      <c r="E624" s="219">
        <f>(E623/E612)*SUM(C624:D624)</f>
        <v>13120.482631585113</v>
      </c>
      <c r="F624" s="219">
        <f>SUM(C624:E624)</f>
        <v>166591.48263158512</v>
      </c>
      <c r="G624" s="217"/>
      <c r="H624" s="219"/>
      <c r="I624" s="217"/>
      <c r="J624" s="217"/>
      <c r="N624" s="213" t="s">
        <v>569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1020818</v>
      </c>
      <c r="D625" s="217">
        <f>(D615/D612)*AY90</f>
        <v>32309.742544865738</v>
      </c>
      <c r="E625" s="219">
        <f>(E623/E612)*SUM(C625:D625)</f>
        <v>90033.584552784232</v>
      </c>
      <c r="F625" s="219">
        <f>(F624/F612)*AY64</f>
        <v>28527.178057283731</v>
      </c>
      <c r="G625" s="217">
        <f>SUM(C625:F625)</f>
        <v>1171688.5051549335</v>
      </c>
      <c r="H625" s="219"/>
      <c r="I625" s="217"/>
      <c r="J625" s="217"/>
      <c r="N625" s="213" t="s">
        <v>570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303088</v>
      </c>
      <c r="D626" s="217">
        <f>(D615/D612)*BR90</f>
        <v>31207.108473890163</v>
      </c>
      <c r="E626" s="219">
        <f>(E623/E612)*SUM(C626:D626)</f>
        <v>28579.426501134007</v>
      </c>
      <c r="F626" s="219">
        <f>(F624/F612)*BR64</f>
        <v>367.35221204809858</v>
      </c>
      <c r="G626" s="217">
        <f>(G625/G612)*BR91</f>
        <v>0</v>
      </c>
      <c r="H626" s="219"/>
      <c r="I626" s="217"/>
      <c r="J626" s="217"/>
      <c r="N626" s="213" t="s">
        <v>571</v>
      </c>
    </row>
    <row r="627" spans="1:14" s="202" customFormat="1" ht="12.6" customHeight="1" x14ac:dyDescent="0.2">
      <c r="A627" s="212">
        <v>8620</v>
      </c>
      <c r="B627" s="211" t="s">
        <v>572</v>
      </c>
      <c r="C627" s="217">
        <f>BO85</f>
        <v>0</v>
      </c>
      <c r="D627" s="217">
        <f>(D615/D612)*BO90</f>
        <v>0</v>
      </c>
      <c r="E627" s="219">
        <f>(E623/E612)*SUM(C627:D627)</f>
        <v>0</v>
      </c>
      <c r="F627" s="219">
        <f>(F624/F612)*BO64</f>
        <v>0</v>
      </c>
      <c r="G627" s="217">
        <f>(G625/G612)*BO91</f>
        <v>0</v>
      </c>
      <c r="H627" s="219"/>
      <c r="I627" s="217"/>
      <c r="J627" s="217"/>
      <c r="N627" s="213" t="s">
        <v>573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65249</v>
      </c>
      <c r="D628" s="217">
        <f>(D615/D612)*AZ90</f>
        <v>76030.465591688029</v>
      </c>
      <c r="E628" s="219">
        <f>(E623/E612)*SUM(C628:D628)</f>
        <v>12078.208746247627</v>
      </c>
      <c r="F628" s="219">
        <f>(F624/F612)*AZ64</f>
        <v>0</v>
      </c>
      <c r="G628" s="217">
        <f>(G625/G612)*AZ91</f>
        <v>219682.45118657473</v>
      </c>
      <c r="H628" s="219">
        <f>SUM(C626:G628)</f>
        <v>736282.01271158259</v>
      </c>
      <c r="I628" s="217"/>
      <c r="J628" s="217"/>
      <c r="N628" s="213" t="s">
        <v>574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548038</v>
      </c>
      <c r="D629" s="217">
        <f>(D615/D612)*BF90</f>
        <v>39233.258804479825</v>
      </c>
      <c r="E629" s="219">
        <f>(E623/E612)*SUM(C629:D629)</f>
        <v>50206.764477805606</v>
      </c>
      <c r="F629" s="219">
        <f>(F624/F612)*BF64</f>
        <v>882.04798697547926</v>
      </c>
      <c r="G629" s="217">
        <f>(G625/G612)*BF91</f>
        <v>0</v>
      </c>
      <c r="H629" s="219">
        <f>(H628/H612)*BF60</f>
        <v>70909.460659689954</v>
      </c>
      <c r="I629" s="217">
        <f>SUM(C629:H629)</f>
        <v>709269.53192895092</v>
      </c>
      <c r="J629" s="217"/>
      <c r="N629" s="213" t="s">
        <v>575</v>
      </c>
    </row>
    <row r="630" spans="1:14" s="202" customFormat="1" ht="12.6" customHeight="1" x14ac:dyDescent="0.2">
      <c r="A630" s="212">
        <v>8350</v>
      </c>
      <c r="B630" s="216" t="s">
        <v>576</v>
      </c>
      <c r="C630" s="217">
        <f>BA85</f>
        <v>305596</v>
      </c>
      <c r="D630" s="217">
        <f>(D615/D612)*BA90</f>
        <v>35899.713938739711</v>
      </c>
      <c r="E630" s="219">
        <f>(E623/E612)*SUM(C630:D630)</f>
        <v>29195.017843722871</v>
      </c>
      <c r="F630" s="219">
        <f>(F624/F612)*BA64</f>
        <v>851.93865021319118</v>
      </c>
      <c r="G630" s="217">
        <f>(G625/G612)*BA91</f>
        <v>0</v>
      </c>
      <c r="H630" s="219">
        <f>(H628/H612)*BA60</f>
        <v>5620.4733794777294</v>
      </c>
      <c r="I630" s="217">
        <f>(I629/I612)*BA92</f>
        <v>16243.43837183695</v>
      </c>
      <c r="J630" s="217">
        <f>SUM(C630:I630)</f>
        <v>393406.58218399051</v>
      </c>
      <c r="N630" s="213" t="s">
        <v>577</v>
      </c>
    </row>
    <row r="631" spans="1:14" s="202" customFormat="1" ht="12.6" customHeight="1" x14ac:dyDescent="0.2">
      <c r="A631" s="212">
        <v>8200</v>
      </c>
      <c r="B631" s="216" t="s">
        <v>578</v>
      </c>
      <c r="C631" s="217">
        <f>AW85</f>
        <v>0</v>
      </c>
      <c r="D631" s="217">
        <f>(D615/D612)*AW90</f>
        <v>0</v>
      </c>
      <c r="E631" s="219">
        <f>(E623/E612)*SUM(C631:D631)</f>
        <v>0</v>
      </c>
      <c r="F631" s="219">
        <f>(F624/F612)*AW64</f>
        <v>0</v>
      </c>
      <c r="G631" s="217">
        <f>(G625/G612)*AW91</f>
        <v>0</v>
      </c>
      <c r="H631" s="219">
        <f>(H628/H612)*AW60</f>
        <v>0</v>
      </c>
      <c r="I631" s="217">
        <f>(I629/I612)*AW92</f>
        <v>0</v>
      </c>
      <c r="J631" s="217">
        <f>(J630/J612)*AW93</f>
        <v>0</v>
      </c>
      <c r="N631" s="213" t="s">
        <v>579</v>
      </c>
    </row>
    <row r="632" spans="1:14" s="202" customFormat="1" ht="12.6" customHeight="1" x14ac:dyDescent="0.2">
      <c r="A632" s="212">
        <v>8360</v>
      </c>
      <c r="B632" s="216" t="s">
        <v>580</v>
      </c>
      <c r="C632" s="217">
        <f>BB85</f>
        <v>338817</v>
      </c>
      <c r="D632" s="217">
        <f>(D615/D612)*BB90</f>
        <v>47669.691580083658</v>
      </c>
      <c r="E632" s="219">
        <f>(E623/E612)*SUM(C632:D632)</f>
        <v>33041.368885426433</v>
      </c>
      <c r="F632" s="219">
        <f>(F624/F612)*BB64</f>
        <v>218.63588305503424</v>
      </c>
      <c r="G632" s="217">
        <f>(G625/G612)*BB91</f>
        <v>0</v>
      </c>
      <c r="H632" s="219">
        <f>(H628/H612)*BB60</f>
        <v>24181.106400078606</v>
      </c>
      <c r="I632" s="217">
        <f>(I629/I612)*BB92</f>
        <v>21562.44841803041</v>
      </c>
      <c r="J632" s="217">
        <f>(J630/J612)*BB93</f>
        <v>0</v>
      </c>
      <c r="N632" s="213" t="s">
        <v>581</v>
      </c>
    </row>
    <row r="633" spans="1:14" s="202" customFormat="1" ht="12.6" customHeight="1" x14ac:dyDescent="0.2">
      <c r="A633" s="212">
        <v>8370</v>
      </c>
      <c r="B633" s="216" t="s">
        <v>582</v>
      </c>
      <c r="C633" s="217">
        <f>BC85</f>
        <v>0</v>
      </c>
      <c r="D633" s="217">
        <f>(D615/D612)*BC90</f>
        <v>0</v>
      </c>
      <c r="E633" s="219">
        <f>(E623/E612)*SUM(C633:D633)</f>
        <v>0</v>
      </c>
      <c r="F633" s="219">
        <f>(F624/F612)*BC64</f>
        <v>0</v>
      </c>
      <c r="G633" s="217">
        <f>(G625/G612)*BC91</f>
        <v>0</v>
      </c>
      <c r="H633" s="219">
        <f>(H628/H612)*BC60</f>
        <v>0</v>
      </c>
      <c r="I633" s="217">
        <f>(I629/I612)*BC92</f>
        <v>0</v>
      </c>
      <c r="J633" s="217">
        <f>(J630/J612)*BC93</f>
        <v>0</v>
      </c>
      <c r="N633" s="213" t="s">
        <v>583</v>
      </c>
    </row>
    <row r="634" spans="1:14" s="202" customFormat="1" ht="12.6" customHeight="1" x14ac:dyDescent="0.2">
      <c r="A634" s="212">
        <v>8490</v>
      </c>
      <c r="B634" s="216" t="s">
        <v>584</v>
      </c>
      <c r="C634" s="217">
        <f>BI85</f>
        <v>0</v>
      </c>
      <c r="D634" s="217">
        <f>(D615/D612)*BI90</f>
        <v>0</v>
      </c>
      <c r="E634" s="219">
        <f>(E623/E612)*SUM(C634:D634)</f>
        <v>0</v>
      </c>
      <c r="F634" s="219">
        <f>(F624/F612)*BI64</f>
        <v>0</v>
      </c>
      <c r="G634" s="217">
        <f>(G625/G612)*BI91</f>
        <v>0</v>
      </c>
      <c r="H634" s="219">
        <f>(H628/H612)*BI60</f>
        <v>0</v>
      </c>
      <c r="I634" s="217">
        <f>(I629/I612)*BI92</f>
        <v>0</v>
      </c>
      <c r="J634" s="217">
        <f>(J630/J612)*BI93</f>
        <v>0</v>
      </c>
      <c r="N634" s="213" t="s">
        <v>585</v>
      </c>
    </row>
    <row r="635" spans="1:14" s="202" customFormat="1" ht="12.6" customHeight="1" x14ac:dyDescent="0.2">
      <c r="A635" s="212">
        <v>8530</v>
      </c>
      <c r="B635" s="216" t="s">
        <v>586</v>
      </c>
      <c r="C635" s="217">
        <f>BK85</f>
        <v>677568</v>
      </c>
      <c r="D635" s="217">
        <f>(D615/D612)*BK90</f>
        <v>35925.356591553093</v>
      </c>
      <c r="E635" s="219">
        <f>(E623/E612)*SUM(C635:D635)</f>
        <v>60997.694632281251</v>
      </c>
      <c r="F635" s="219">
        <f>(F624/F612)*BK64</f>
        <v>296.33444509510292</v>
      </c>
      <c r="G635" s="217">
        <f>(G625/G612)*BK91</f>
        <v>0</v>
      </c>
      <c r="H635" s="219">
        <f>(H628/H612)*BK60</f>
        <v>35879.533550386899</v>
      </c>
      <c r="I635" s="217">
        <f>(I629/I612)*BK92</f>
        <v>16243.43837183695</v>
      </c>
      <c r="J635" s="217">
        <f>(J630/J612)*BK93</f>
        <v>0</v>
      </c>
      <c r="N635" s="213" t="s">
        <v>587</v>
      </c>
    </row>
    <row r="636" spans="1:14" s="202" customFormat="1" ht="12.6" customHeight="1" x14ac:dyDescent="0.2">
      <c r="A636" s="212">
        <v>8480</v>
      </c>
      <c r="B636" s="216" t="s">
        <v>588</v>
      </c>
      <c r="C636" s="217">
        <f>BH85</f>
        <v>1434493</v>
      </c>
      <c r="D636" s="217">
        <f>(D615/D612)*BH90</f>
        <v>19283.274915665901</v>
      </c>
      <c r="E636" s="219">
        <f>(E623/E612)*SUM(C636:D636)</f>
        <v>124285.67198520566</v>
      </c>
      <c r="F636" s="219">
        <f>(F624/F612)*BH64</f>
        <v>1734.6272613751021</v>
      </c>
      <c r="G636" s="217">
        <f>(G625/G612)*BH91</f>
        <v>0</v>
      </c>
      <c r="H636" s="219">
        <f>(H628/H612)*BH60</f>
        <v>18691.34170384454</v>
      </c>
      <c r="I636" s="217">
        <f>(I629/I612)*BH92</f>
        <v>8714.9933833785144</v>
      </c>
      <c r="J636" s="217">
        <f>(J630/J612)*BH93</f>
        <v>0</v>
      </c>
      <c r="N636" s="213" t="s">
        <v>589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375536</v>
      </c>
      <c r="D637" s="217">
        <f>(D615/D612)*BL90</f>
        <v>100673.0549453515</v>
      </c>
      <c r="E637" s="219">
        <f>(E623/E612)*SUM(C637:D637)</f>
        <v>40711.878038287658</v>
      </c>
      <c r="F637" s="219">
        <f>(F624/F612)*BL64</f>
        <v>416.31420343966124</v>
      </c>
      <c r="G637" s="217">
        <f>(G625/G612)*BL91</f>
        <v>0</v>
      </c>
      <c r="H637" s="219">
        <f>(H628/H612)*BL60</f>
        <v>26011.027965489957</v>
      </c>
      <c r="I637" s="217">
        <f>(I629/I612)*BL92</f>
        <v>45579.824549688572</v>
      </c>
      <c r="J637" s="217">
        <f>(J630/J612)*BL93</f>
        <v>0</v>
      </c>
      <c r="N637" s="213" t="s">
        <v>590</v>
      </c>
    </row>
    <row r="638" spans="1:14" s="202" customFormat="1" ht="12.6" customHeight="1" x14ac:dyDescent="0.2">
      <c r="A638" s="212">
        <v>8590</v>
      </c>
      <c r="B638" s="216" t="s">
        <v>591</v>
      </c>
      <c r="C638" s="217">
        <f>BM85</f>
        <v>0</v>
      </c>
      <c r="D638" s="217">
        <f>(D615/D612)*BM90</f>
        <v>0</v>
      </c>
      <c r="E638" s="219">
        <f>(E623/E612)*SUM(C638:D638)</f>
        <v>0</v>
      </c>
      <c r="F638" s="219">
        <f>(F624/F612)*BM64</f>
        <v>0</v>
      </c>
      <c r="G638" s="217">
        <f>(G625/G612)*BM91</f>
        <v>0</v>
      </c>
      <c r="H638" s="219">
        <f>(H628/H612)*BM60</f>
        <v>0</v>
      </c>
      <c r="I638" s="217">
        <f>(I629/I612)*BM92</f>
        <v>0</v>
      </c>
      <c r="J638" s="217">
        <f>(J630/J612)*BM93</f>
        <v>0</v>
      </c>
      <c r="N638" s="213" t="s">
        <v>592</v>
      </c>
    </row>
    <row r="639" spans="1:14" s="202" customFormat="1" ht="12.6" customHeight="1" x14ac:dyDescent="0.2">
      <c r="A639" s="212">
        <v>8660</v>
      </c>
      <c r="B639" s="216" t="s">
        <v>593</v>
      </c>
      <c r="C639" s="217">
        <f>BS85</f>
        <v>0</v>
      </c>
      <c r="D639" s="217">
        <f>(D615/D612)*BS90</f>
        <v>0</v>
      </c>
      <c r="E639" s="219">
        <f>(E623/E612)*SUM(C639:D639)</f>
        <v>0</v>
      </c>
      <c r="F639" s="219">
        <f>(F624/F612)*BS64</f>
        <v>0</v>
      </c>
      <c r="G639" s="217">
        <f>(G625/G612)*BS91</f>
        <v>0</v>
      </c>
      <c r="H639" s="219">
        <f>(H628/H612)*BS60</f>
        <v>0</v>
      </c>
      <c r="I639" s="217">
        <f>(I629/I612)*BS92</f>
        <v>0</v>
      </c>
      <c r="J639" s="217">
        <f>(J630/J612)*BS93</f>
        <v>0</v>
      </c>
      <c r="N639" s="213" t="s">
        <v>594</v>
      </c>
    </row>
    <row r="640" spans="1:14" s="202" customFormat="1" ht="12.6" customHeight="1" x14ac:dyDescent="0.2">
      <c r="A640" s="212">
        <v>8670</v>
      </c>
      <c r="B640" s="216" t="s">
        <v>595</v>
      </c>
      <c r="C640" s="217">
        <f>BT85</f>
        <v>0</v>
      </c>
      <c r="D640" s="217">
        <f>(D615/D612)*BT90</f>
        <v>0</v>
      </c>
      <c r="E640" s="219">
        <f>(E623/E612)*SUM(C640:D640)</f>
        <v>0</v>
      </c>
      <c r="F640" s="219">
        <f>(F624/F612)*BT64</f>
        <v>0</v>
      </c>
      <c r="G640" s="217">
        <f>(G625/G612)*BT91</f>
        <v>0</v>
      </c>
      <c r="H640" s="219">
        <f>(H628/H612)*BT60</f>
        <v>0</v>
      </c>
      <c r="I640" s="217">
        <f>(I629/I612)*BT92</f>
        <v>0</v>
      </c>
      <c r="J640" s="217">
        <f>(J630/J612)*BT93</f>
        <v>0</v>
      </c>
      <c r="N640" s="213" t="s">
        <v>596</v>
      </c>
    </row>
    <row r="641" spans="1:14" s="202" customFormat="1" ht="12.6" customHeight="1" x14ac:dyDescent="0.2">
      <c r="A641" s="212">
        <v>8680</v>
      </c>
      <c r="B641" s="216" t="s">
        <v>597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>
        <f>(G625/G612)*BU91</f>
        <v>0</v>
      </c>
      <c r="H641" s="219">
        <f>(H628/H612)*BU60</f>
        <v>0</v>
      </c>
      <c r="I641" s="217">
        <f>(I629/I612)*BU92</f>
        <v>0</v>
      </c>
      <c r="J641" s="217">
        <f>(J630/J612)*BU93</f>
        <v>0</v>
      </c>
      <c r="N641" s="213" t="s">
        <v>598</v>
      </c>
    </row>
    <row r="642" spans="1:14" s="202" customFormat="1" ht="12.6" customHeight="1" x14ac:dyDescent="0.2">
      <c r="A642" s="212">
        <v>8690</v>
      </c>
      <c r="B642" s="216" t="s">
        <v>599</v>
      </c>
      <c r="C642" s="217">
        <f>BV85</f>
        <v>231882</v>
      </c>
      <c r="D642" s="217">
        <f>(D615/D612)*BV90</f>
        <v>36130.497814060182</v>
      </c>
      <c r="E642" s="219">
        <f>(E623/E612)*SUM(C642:D642)</f>
        <v>22912.819507380023</v>
      </c>
      <c r="F642" s="219">
        <f>(F624/F612)*BV64</f>
        <v>77.881597521906301</v>
      </c>
      <c r="G642" s="217">
        <f>(G625/G612)*BV91</f>
        <v>0</v>
      </c>
      <c r="H642" s="219">
        <f>(H628/H612)*BV60</f>
        <v>21632.287076827077</v>
      </c>
      <c r="I642" s="217">
        <f>(I629/I612)*BV92</f>
        <v>16366.184757518336</v>
      </c>
      <c r="J642" s="217">
        <f>(J630/J612)*BV93</f>
        <v>0</v>
      </c>
      <c r="N642" s="213" t="s">
        <v>600</v>
      </c>
    </row>
    <row r="643" spans="1:14" s="202" customFormat="1" ht="12.6" customHeight="1" x14ac:dyDescent="0.2">
      <c r="A643" s="212">
        <v>8700</v>
      </c>
      <c r="B643" s="216" t="s">
        <v>601</v>
      </c>
      <c r="C643" s="217">
        <f>BW85</f>
        <v>3151</v>
      </c>
      <c r="D643" s="217">
        <f>(D615/D612)*BW90</f>
        <v>0</v>
      </c>
      <c r="E643" s="219">
        <f>(E623/E612)*SUM(C643:D643)</f>
        <v>269.38405804435166</v>
      </c>
      <c r="F643" s="219">
        <f>(F624/F612)*BW64</f>
        <v>29.285677094018819</v>
      </c>
      <c r="G643" s="217">
        <f>(G625/G612)*BW91</f>
        <v>0</v>
      </c>
      <c r="H643" s="219">
        <f>(H628/H612)*BW60</f>
        <v>0</v>
      </c>
      <c r="I643" s="217">
        <f>(I629/I612)*BW92</f>
        <v>0</v>
      </c>
      <c r="J643" s="217">
        <f>(J630/J612)*BW93</f>
        <v>0</v>
      </c>
      <c r="N643" s="213" t="s">
        <v>602</v>
      </c>
    </row>
    <row r="644" spans="1:14" s="202" customFormat="1" ht="12.6" customHeight="1" x14ac:dyDescent="0.2">
      <c r="A644" s="212">
        <v>8710</v>
      </c>
      <c r="B644" s="216" t="s">
        <v>603</v>
      </c>
      <c r="C644" s="217">
        <f>BX85</f>
        <v>0</v>
      </c>
      <c r="D644" s="217">
        <f>(D615/D612)*BX90</f>
        <v>0</v>
      </c>
      <c r="E644" s="219">
        <f>(E623/E612)*SUM(C644:D644)</f>
        <v>0</v>
      </c>
      <c r="F644" s="219">
        <f>(F624/F612)*BX64</f>
        <v>0</v>
      </c>
      <c r="G644" s="217">
        <f>(G625/G612)*BX91</f>
        <v>0</v>
      </c>
      <c r="H644" s="219">
        <f>(H628/H612)*BX60</f>
        <v>0</v>
      </c>
      <c r="I644" s="217">
        <f>(I629/I612)*BX92</f>
        <v>0</v>
      </c>
      <c r="J644" s="217">
        <f>(J630/J612)*BX93</f>
        <v>0</v>
      </c>
      <c r="K644" s="219">
        <f>SUM(C631:J644)</f>
        <v>3820982.9581980002</v>
      </c>
      <c r="L644" s="219"/>
      <c r="N644" s="213" t="s">
        <v>604</v>
      </c>
    </row>
    <row r="645" spans="1:14" s="202" customFormat="1" ht="12.6" customHeight="1" x14ac:dyDescent="0.2">
      <c r="A645" s="212">
        <v>8720</v>
      </c>
      <c r="B645" s="216" t="s">
        <v>605</v>
      </c>
      <c r="C645" s="217">
        <f>BY85</f>
        <v>794303</v>
      </c>
      <c r="D645" s="217">
        <f>(D615/D612)*BY90</f>
        <v>18924.277776278504</v>
      </c>
      <c r="E645" s="219">
        <f>(E623/E612)*SUM(C645:D645)</f>
        <v>69524.107965641102</v>
      </c>
      <c r="F645" s="219">
        <f>(F624/F612)*BY64</f>
        <v>1816.1695685337609</v>
      </c>
      <c r="G645" s="217">
        <f>(G625/G612)*BY91</f>
        <v>0</v>
      </c>
      <c r="H645" s="219">
        <f>(H628/H612)*BY60</f>
        <v>27775.595189279476</v>
      </c>
      <c r="I645" s="217">
        <f>(I629/I612)*BY92</f>
        <v>9737.8799307234112</v>
      </c>
      <c r="J645" s="217">
        <f>(J630/J612)*BY93</f>
        <v>0</v>
      </c>
      <c r="K645" s="219">
        <v>0</v>
      </c>
      <c r="L645" s="219"/>
      <c r="N645" s="213" t="s">
        <v>606</v>
      </c>
    </row>
    <row r="646" spans="1:14" s="202" customFormat="1" ht="12.6" customHeight="1" x14ac:dyDescent="0.2">
      <c r="A646" s="212">
        <v>8730</v>
      </c>
      <c r="B646" s="216" t="s">
        <v>607</v>
      </c>
      <c r="C646" s="217">
        <f>BZ85</f>
        <v>0</v>
      </c>
      <c r="D646" s="217">
        <f>(D615/D612)*BZ90</f>
        <v>0</v>
      </c>
      <c r="E646" s="219">
        <f>(E623/E612)*SUM(C646:D646)</f>
        <v>0</v>
      </c>
      <c r="F646" s="219">
        <f>(F624/F612)*BZ64</f>
        <v>0</v>
      </c>
      <c r="G646" s="217">
        <f>(G625/G612)*BZ91</f>
        <v>0</v>
      </c>
      <c r="H646" s="219">
        <f>(H628/H612)*BZ60</f>
        <v>0</v>
      </c>
      <c r="I646" s="217">
        <f>(I629/I612)*BZ92</f>
        <v>0</v>
      </c>
      <c r="J646" s="217">
        <f>(J630/J612)*BZ93</f>
        <v>0</v>
      </c>
      <c r="K646" s="219">
        <v>0</v>
      </c>
      <c r="L646" s="219"/>
      <c r="N646" s="213" t="s">
        <v>608</v>
      </c>
    </row>
    <row r="647" spans="1:14" s="202" customFormat="1" ht="12.6" customHeight="1" x14ac:dyDescent="0.2">
      <c r="A647" s="212">
        <v>8740</v>
      </c>
      <c r="B647" s="216" t="s">
        <v>609</v>
      </c>
      <c r="C647" s="217">
        <f>CA85</f>
        <v>0</v>
      </c>
      <c r="D647" s="217">
        <f>(D615/D612)*CA90</f>
        <v>0</v>
      </c>
      <c r="E647" s="219">
        <f>(E623/E612)*SUM(C647:D647)</f>
        <v>0</v>
      </c>
      <c r="F647" s="219">
        <f>(F624/F612)*CA64</f>
        <v>0</v>
      </c>
      <c r="G647" s="217">
        <f>(G625/G612)*CA91</f>
        <v>0</v>
      </c>
      <c r="H647" s="219">
        <f>(H628/H612)*CA60</f>
        <v>0</v>
      </c>
      <c r="I647" s="217">
        <f>(I629/I612)*CA92</f>
        <v>0</v>
      </c>
      <c r="J647" s="217">
        <f>(J630/J612)*CA93</f>
        <v>0</v>
      </c>
      <c r="K647" s="219">
        <v>0</v>
      </c>
      <c r="L647" s="219">
        <f>SUM(C645:K647)</f>
        <v>922081.03043045639</v>
      </c>
      <c r="N647" s="213" t="s">
        <v>610</v>
      </c>
    </row>
    <row r="648" spans="1:14" s="202" customFormat="1" ht="12.6" customHeight="1" x14ac:dyDescent="0.2">
      <c r="A648" s="212"/>
      <c r="B648" s="212"/>
      <c r="C648" s="202">
        <f>SUM(C614:C647)</f>
        <v>10173326</v>
      </c>
      <c r="L648" s="215"/>
    </row>
    <row r="666" spans="1:14" s="202" customFormat="1" ht="12.6" customHeight="1" x14ac:dyDescent="0.2">
      <c r="C666" s="210" t="s">
        <v>611</v>
      </c>
      <c r="M666" s="210" t="s">
        <v>612</v>
      </c>
    </row>
    <row r="667" spans="1:14" s="202" customFormat="1" ht="12.6" customHeight="1" x14ac:dyDescent="0.2">
      <c r="C667" s="210" t="s">
        <v>541</v>
      </c>
      <c r="D667" s="210" t="s">
        <v>542</v>
      </c>
      <c r="E667" s="211" t="s">
        <v>543</v>
      </c>
      <c r="F667" s="210" t="s">
        <v>544</v>
      </c>
      <c r="G667" s="210" t="s">
        <v>545</v>
      </c>
      <c r="H667" s="210" t="s">
        <v>546</v>
      </c>
      <c r="I667" s="210" t="s">
        <v>547</v>
      </c>
      <c r="J667" s="210" t="s">
        <v>548</v>
      </c>
      <c r="K667" s="210" t="s">
        <v>549</v>
      </c>
      <c r="L667" s="211" t="s">
        <v>550</v>
      </c>
      <c r="M667" s="210" t="s">
        <v>613</v>
      </c>
    </row>
    <row r="668" spans="1:14" s="202" customFormat="1" ht="12.6" customHeight="1" x14ac:dyDescent="0.2">
      <c r="A668" s="212">
        <v>6010</v>
      </c>
      <c r="B668" s="211" t="s">
        <v>339</v>
      </c>
      <c r="C668" s="217">
        <f>C85</f>
        <v>0</v>
      </c>
      <c r="D668" s="217">
        <f>(D615/D612)*C90</f>
        <v>0</v>
      </c>
      <c r="E668" s="219">
        <f>(E623/E612)*SUM(C668:D668)</f>
        <v>0</v>
      </c>
      <c r="F668" s="219">
        <f>(F624/F612)*C64</f>
        <v>0</v>
      </c>
      <c r="G668" s="217">
        <f>(G625/G612)*C91</f>
        <v>0</v>
      </c>
      <c r="H668" s="219">
        <f>(H628/H612)*C60</f>
        <v>0</v>
      </c>
      <c r="I668" s="217">
        <f>(I629/I612)*C92</f>
        <v>0</v>
      </c>
      <c r="J668" s="217">
        <f>(J630/J612)*C93</f>
        <v>0</v>
      </c>
      <c r="K668" s="217">
        <f>(K644/K612)*C89</f>
        <v>0</v>
      </c>
      <c r="L668" s="217">
        <f>(L647/L612)*C94</f>
        <v>0</v>
      </c>
      <c r="M668" s="202">
        <f t="shared" ref="M668:M713" si="24">ROUND(SUM(D668:L668),0)</f>
        <v>0</v>
      </c>
      <c r="N668" s="211" t="s">
        <v>614</v>
      </c>
    </row>
    <row r="669" spans="1:14" s="202" customFormat="1" ht="12.6" customHeight="1" x14ac:dyDescent="0.2">
      <c r="A669" s="212">
        <v>6030</v>
      </c>
      <c r="B669" s="211" t="s">
        <v>340</v>
      </c>
      <c r="C669" s="217">
        <f>D85</f>
        <v>0</v>
      </c>
      <c r="D669" s="217">
        <f>(D615/D612)*D90</f>
        <v>0</v>
      </c>
      <c r="E669" s="219">
        <f>(E623/E612)*SUM(C669:D669)</f>
        <v>0</v>
      </c>
      <c r="F669" s="219">
        <f>(F624/F612)*D64</f>
        <v>0</v>
      </c>
      <c r="G669" s="217">
        <f>(G625/G612)*D91</f>
        <v>0</v>
      </c>
      <c r="H669" s="219">
        <f>(H628/H612)*D60</f>
        <v>0</v>
      </c>
      <c r="I669" s="217">
        <f>(I629/I612)*D92</f>
        <v>0</v>
      </c>
      <c r="J669" s="217">
        <f>(J630/J612)*D93</f>
        <v>0</v>
      </c>
      <c r="K669" s="217">
        <f>(K644/K612)*D89</f>
        <v>0</v>
      </c>
      <c r="L669" s="217">
        <f>(L647/L612)*D94</f>
        <v>0</v>
      </c>
      <c r="M669" s="202">
        <f t="shared" si="24"/>
        <v>0</v>
      </c>
      <c r="N669" s="211" t="s">
        <v>615</v>
      </c>
    </row>
    <row r="670" spans="1:14" s="202" customFormat="1" ht="12.6" customHeight="1" x14ac:dyDescent="0.2">
      <c r="A670" s="212">
        <v>6070</v>
      </c>
      <c r="B670" s="211" t="s">
        <v>616</v>
      </c>
      <c r="C670" s="217">
        <f>E85</f>
        <v>342580</v>
      </c>
      <c r="D670" s="217">
        <f>(D615/D612)*E90</f>
        <v>36797.206787208204</v>
      </c>
      <c r="E670" s="219">
        <f>(E623/E612)*SUM(C670:D670)</f>
        <v>32433.567595642427</v>
      </c>
      <c r="F670" s="219">
        <f>(F624/F612)*E64</f>
        <v>999.19069535155461</v>
      </c>
      <c r="G670" s="217">
        <f>(G625/G612)*E91</f>
        <v>29734.759479677894</v>
      </c>
      <c r="H670" s="219">
        <f>(H628/H612)*E60</f>
        <v>12548.033591392141</v>
      </c>
      <c r="I670" s="217">
        <f>(I629/I612)*E92</f>
        <v>16652.592990774909</v>
      </c>
      <c r="J670" s="217">
        <f>(J630/J612)*E93</f>
        <v>17617.550021277279</v>
      </c>
      <c r="K670" s="217">
        <f>(K644/K612)*E89</f>
        <v>43557.460602275569</v>
      </c>
      <c r="L670" s="217">
        <f>(L647/L612)*E94</f>
        <v>38545.516621521361</v>
      </c>
      <c r="M670" s="202">
        <f t="shared" si="24"/>
        <v>228886</v>
      </c>
      <c r="N670" s="211" t="s">
        <v>617</v>
      </c>
    </row>
    <row r="671" spans="1:14" s="202" customFormat="1" ht="12.6" customHeight="1" x14ac:dyDescent="0.2">
      <c r="A671" s="212">
        <v>6100</v>
      </c>
      <c r="B671" s="211" t="s">
        <v>618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>
        <f>(F624/F612)*F64</f>
        <v>0</v>
      </c>
      <c r="G671" s="217">
        <f>(G625/G612)*F91</f>
        <v>0</v>
      </c>
      <c r="H671" s="219">
        <f>(H628/H612)*F60</f>
        <v>0</v>
      </c>
      <c r="I671" s="217">
        <f>(I629/I612)*F92</f>
        <v>0</v>
      </c>
      <c r="J671" s="217">
        <f>(J630/J612)*F93</f>
        <v>0</v>
      </c>
      <c r="K671" s="217">
        <f>(K644/K612)*F89</f>
        <v>0</v>
      </c>
      <c r="L671" s="217">
        <f>(L647/L612)*F94</f>
        <v>0</v>
      </c>
      <c r="M671" s="202">
        <f t="shared" si="24"/>
        <v>0</v>
      </c>
      <c r="N671" s="211" t="s">
        <v>619</v>
      </c>
    </row>
    <row r="672" spans="1:14" s="202" customFormat="1" ht="12.6" customHeight="1" x14ac:dyDescent="0.2">
      <c r="A672" s="212">
        <v>6120</v>
      </c>
      <c r="B672" s="211" t="s">
        <v>620</v>
      </c>
      <c r="C672" s="217">
        <f>G85</f>
        <v>0</v>
      </c>
      <c r="D672" s="217">
        <f>(D615/D612)*G90</f>
        <v>0</v>
      </c>
      <c r="E672" s="219">
        <f>(E623/E612)*SUM(C672:D672)</f>
        <v>0</v>
      </c>
      <c r="F672" s="219">
        <f>(F624/F612)*G64</f>
        <v>0</v>
      </c>
      <c r="G672" s="217">
        <f>(G625/G612)*G91</f>
        <v>0</v>
      </c>
      <c r="H672" s="219">
        <f>(H628/H612)*G60</f>
        <v>0</v>
      </c>
      <c r="I672" s="217">
        <f>(I629/I612)*G92</f>
        <v>0</v>
      </c>
      <c r="J672" s="217">
        <f>(J630/J612)*G93</f>
        <v>0</v>
      </c>
      <c r="K672" s="217">
        <f>(K644/K612)*G89</f>
        <v>0</v>
      </c>
      <c r="L672" s="217">
        <f>(L647/L612)*G94</f>
        <v>0</v>
      </c>
      <c r="M672" s="202">
        <f t="shared" si="24"/>
        <v>0</v>
      </c>
      <c r="N672" s="211" t="s">
        <v>621</v>
      </c>
    </row>
    <row r="673" spans="1:14" s="202" customFormat="1" ht="12.6" customHeight="1" x14ac:dyDescent="0.2">
      <c r="A673" s="212">
        <v>6140</v>
      </c>
      <c r="B673" s="211" t="s">
        <v>622</v>
      </c>
      <c r="C673" s="217">
        <f>H85</f>
        <v>0</v>
      </c>
      <c r="D673" s="217">
        <f>(D615/D612)*H90</f>
        <v>0</v>
      </c>
      <c r="E673" s="219">
        <f>(E623/E612)*SUM(C673:D673)</f>
        <v>0</v>
      </c>
      <c r="F673" s="219">
        <f>(F624/F612)*H64</f>
        <v>0</v>
      </c>
      <c r="G673" s="217">
        <f>(G625/G612)*H91</f>
        <v>0</v>
      </c>
      <c r="H673" s="219">
        <f>(H628/H612)*H60</f>
        <v>0</v>
      </c>
      <c r="I673" s="217">
        <f>(I629/I612)*H92</f>
        <v>0</v>
      </c>
      <c r="J673" s="217">
        <f>(J630/J612)*H93</f>
        <v>0</v>
      </c>
      <c r="K673" s="217">
        <f>(K644/K612)*H89</f>
        <v>0</v>
      </c>
      <c r="L673" s="217">
        <f>(L647/L612)*H94</f>
        <v>0</v>
      </c>
      <c r="M673" s="202">
        <f t="shared" si="24"/>
        <v>0</v>
      </c>
      <c r="N673" s="211" t="s">
        <v>623</v>
      </c>
    </row>
    <row r="674" spans="1:14" s="202" customFormat="1" ht="12.6" customHeight="1" x14ac:dyDescent="0.2">
      <c r="A674" s="212">
        <v>6150</v>
      </c>
      <c r="B674" s="211" t="s">
        <v>624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>
        <f>(G625/G612)*I91</f>
        <v>0</v>
      </c>
      <c r="H674" s="219">
        <f>(H628/H612)*I60</f>
        <v>0</v>
      </c>
      <c r="I674" s="217">
        <f>(I629/I612)*I92</f>
        <v>0</v>
      </c>
      <c r="J674" s="217">
        <f>(J630/J612)*I93</f>
        <v>0</v>
      </c>
      <c r="K674" s="217">
        <f>(K644/K612)*I89</f>
        <v>0</v>
      </c>
      <c r="L674" s="217">
        <f>(L647/L612)*I94</f>
        <v>0</v>
      </c>
      <c r="M674" s="202">
        <f t="shared" si="24"/>
        <v>0</v>
      </c>
      <c r="N674" s="211" t="s">
        <v>625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0</v>
      </c>
      <c r="D675" s="217">
        <f>(D615/D612)*J90</f>
        <v>0</v>
      </c>
      <c r="E675" s="219">
        <f>(E623/E612)*SUM(C675:D675)</f>
        <v>0</v>
      </c>
      <c r="F675" s="219">
        <f>(F624/F612)*J64</f>
        <v>0</v>
      </c>
      <c r="G675" s="217">
        <f>(G625/G612)*J91</f>
        <v>0</v>
      </c>
      <c r="H675" s="219">
        <f>(H628/H612)*J60</f>
        <v>0</v>
      </c>
      <c r="I675" s="217">
        <f>(I629/I612)*J92</f>
        <v>0</v>
      </c>
      <c r="J675" s="217">
        <f>(J630/J612)*J93</f>
        <v>0</v>
      </c>
      <c r="K675" s="217">
        <f>(K644/K612)*J89</f>
        <v>0</v>
      </c>
      <c r="L675" s="217">
        <f>(L647/L612)*J94</f>
        <v>0</v>
      </c>
      <c r="M675" s="202">
        <f t="shared" si="24"/>
        <v>0</v>
      </c>
      <c r="N675" s="211" t="s">
        <v>626</v>
      </c>
    </row>
    <row r="676" spans="1:14" s="202" customFormat="1" ht="12.6" customHeight="1" x14ac:dyDescent="0.2">
      <c r="A676" s="212">
        <v>6200</v>
      </c>
      <c r="B676" s="211" t="s">
        <v>345</v>
      </c>
      <c r="C676" s="217">
        <f>K85</f>
        <v>1200964</v>
      </c>
      <c r="D676" s="217">
        <f>(D615/D612)*K90</f>
        <v>119417.8341519363</v>
      </c>
      <c r="E676" s="219">
        <f>(E623/E612)*SUM(C676:D676)</f>
        <v>112881.56669371396</v>
      </c>
      <c r="F676" s="219">
        <f>(F624/F612)*K64</f>
        <v>2225.8029768863489</v>
      </c>
      <c r="G676" s="217">
        <f>(G625/G612)*K91</f>
        <v>212495.63662598838</v>
      </c>
      <c r="H676" s="219">
        <f>(H628/H612)*K60</f>
        <v>71170.878026177306</v>
      </c>
      <c r="I676" s="217">
        <f>(I629/I612)*K92</f>
        <v>52821.861304890437</v>
      </c>
      <c r="J676" s="217">
        <f>(J630/J612)*K93</f>
        <v>49111.708271339099</v>
      </c>
      <c r="K676" s="217">
        <f>(K644/K612)*K89</f>
        <v>189720.94112244109</v>
      </c>
      <c r="L676" s="217">
        <f>(L647/L612)*K94</f>
        <v>218625.35208769151</v>
      </c>
      <c r="M676" s="202">
        <f t="shared" si="24"/>
        <v>1028472</v>
      </c>
      <c r="N676" s="211" t="s">
        <v>627</v>
      </c>
    </row>
    <row r="677" spans="1:14" s="202" customFormat="1" ht="12.6" customHeight="1" x14ac:dyDescent="0.2">
      <c r="A677" s="212">
        <v>6210</v>
      </c>
      <c r="B677" s="211" t="s">
        <v>346</v>
      </c>
      <c r="C677" s="217">
        <f>L85</f>
        <v>2914896</v>
      </c>
      <c r="D677" s="217">
        <f>(D615/D612)*L90</f>
        <v>313148.07615706383</v>
      </c>
      <c r="E677" s="219">
        <f>(E623/E612)*SUM(C677:D677)</f>
        <v>275970.68003212311</v>
      </c>
      <c r="F677" s="219">
        <f>(F624/F612)*L64</f>
        <v>8502.1811668391765</v>
      </c>
      <c r="G677" s="217">
        <f>(G625/G612)*L91</f>
        <v>253038.0485364717</v>
      </c>
      <c r="H677" s="219">
        <f>(H628/H612)*L60</f>
        <v>106527.57684358953</v>
      </c>
      <c r="I677" s="217">
        <f>(I629/I612)*L92</f>
        <v>141731.16000010879</v>
      </c>
      <c r="J677" s="217">
        <f>(J630/J612)*L93</f>
        <v>149877.4041841763</v>
      </c>
      <c r="K677" s="217">
        <f>(K644/K612)*L89</f>
        <v>176490.48185376011</v>
      </c>
      <c r="L677" s="217">
        <f>(L647/L612)*L94</f>
        <v>327235.37548479077</v>
      </c>
      <c r="M677" s="202">
        <f t="shared" si="24"/>
        <v>1752521</v>
      </c>
      <c r="N677" s="211" t="s">
        <v>628</v>
      </c>
    </row>
    <row r="678" spans="1:14" s="202" customFormat="1" ht="12.6" customHeight="1" x14ac:dyDescent="0.2">
      <c r="A678" s="212">
        <v>6330</v>
      </c>
      <c r="B678" s="211" t="s">
        <v>629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>
        <f>(G625/G612)*M91</f>
        <v>0</v>
      </c>
      <c r="H678" s="219">
        <f>(H628/H612)*M60</f>
        <v>0</v>
      </c>
      <c r="I678" s="217">
        <f>(I629/I612)*M92</f>
        <v>0</v>
      </c>
      <c r="J678" s="217">
        <f>(J630/J612)*M93</f>
        <v>0</v>
      </c>
      <c r="K678" s="217">
        <f>(K644/K612)*M89</f>
        <v>0</v>
      </c>
      <c r="L678" s="217">
        <f>(L647/L612)*M94</f>
        <v>0</v>
      </c>
      <c r="M678" s="202">
        <f t="shared" si="24"/>
        <v>0</v>
      </c>
      <c r="N678" s="211" t="s">
        <v>630</v>
      </c>
    </row>
    <row r="679" spans="1:14" s="202" customFormat="1" ht="12.6" customHeight="1" x14ac:dyDescent="0.2">
      <c r="A679" s="212">
        <v>6400</v>
      </c>
      <c r="B679" s="211" t="s">
        <v>631</v>
      </c>
      <c r="C679" s="217">
        <f>N85</f>
        <v>1109043</v>
      </c>
      <c r="D679" s="217">
        <f>(D615/D612)*N90</f>
        <v>315173.84572932124</v>
      </c>
      <c r="E679" s="219">
        <f>(E623/E612)*SUM(C679:D679)</f>
        <v>121758.58884090475</v>
      </c>
      <c r="F679" s="219">
        <f>(F624/F612)*N64</f>
        <v>1422.2772116192077</v>
      </c>
      <c r="G679" s="217">
        <f>(G625/G612)*N91</f>
        <v>449294.77592632605</v>
      </c>
      <c r="H679" s="219">
        <f>(H628/H612)*N60</f>
        <v>56858.277210995635</v>
      </c>
      <c r="I679" s="217">
        <f>(I629/I612)*N92</f>
        <v>142631.30016177232</v>
      </c>
      <c r="J679" s="217">
        <f>(J630/J612)*N93</f>
        <v>35798.19262234855</v>
      </c>
      <c r="K679" s="217">
        <f>(K644/K612)*N89</f>
        <v>111377.25229492887</v>
      </c>
      <c r="L679" s="217">
        <f>(L647/L612)*N94</f>
        <v>174458.61429219824</v>
      </c>
      <c r="M679" s="202">
        <f t="shared" si="24"/>
        <v>1408773</v>
      </c>
      <c r="N679" s="211" t="s">
        <v>632</v>
      </c>
    </row>
    <row r="680" spans="1:14" s="202" customFormat="1" ht="12.6" customHeight="1" x14ac:dyDescent="0.2">
      <c r="A680" s="212">
        <v>7010</v>
      </c>
      <c r="B680" s="211" t="s">
        <v>633</v>
      </c>
      <c r="C680" s="217">
        <f>O85</f>
        <v>0</v>
      </c>
      <c r="D680" s="217">
        <f>(D615/D612)*O90</f>
        <v>0</v>
      </c>
      <c r="E680" s="219">
        <f>(E623/E612)*SUM(C680:D680)</f>
        <v>0</v>
      </c>
      <c r="F680" s="219">
        <f>(F624/F612)*O64</f>
        <v>0</v>
      </c>
      <c r="G680" s="217">
        <f>(G625/G612)*O91</f>
        <v>0</v>
      </c>
      <c r="H680" s="219">
        <f>(H628/H612)*O60</f>
        <v>0</v>
      </c>
      <c r="I680" s="217">
        <f>(I629/I612)*O92</f>
        <v>0</v>
      </c>
      <c r="J680" s="217">
        <f>(J630/J612)*O93</f>
        <v>0</v>
      </c>
      <c r="K680" s="217">
        <f>(K644/K612)*O89</f>
        <v>0</v>
      </c>
      <c r="L680" s="217">
        <f>(L647/L612)*O94</f>
        <v>0</v>
      </c>
      <c r="M680" s="202">
        <f t="shared" si="24"/>
        <v>0</v>
      </c>
      <c r="N680" s="211" t="s">
        <v>634</v>
      </c>
    </row>
    <row r="681" spans="1:14" s="202" customFormat="1" ht="12.6" customHeight="1" x14ac:dyDescent="0.2">
      <c r="A681" s="212">
        <v>7020</v>
      </c>
      <c r="B681" s="211" t="s">
        <v>635</v>
      </c>
      <c r="C681" s="217">
        <f>P85</f>
        <v>0</v>
      </c>
      <c r="D681" s="217">
        <f>(D615/D612)*P90</f>
        <v>0</v>
      </c>
      <c r="E681" s="219">
        <f>(E623/E612)*SUM(C681:D681)</f>
        <v>0</v>
      </c>
      <c r="F681" s="219">
        <f>(F624/F612)*P64</f>
        <v>0</v>
      </c>
      <c r="G681" s="217">
        <f>(G625/G612)*P91</f>
        <v>0</v>
      </c>
      <c r="H681" s="219">
        <f>(H628/H612)*P60</f>
        <v>0</v>
      </c>
      <c r="I681" s="217">
        <f>(I629/I612)*P92</f>
        <v>0</v>
      </c>
      <c r="J681" s="217">
        <f>(J630/J612)*P93</f>
        <v>0</v>
      </c>
      <c r="K681" s="217">
        <f>(K644/K612)*P89</f>
        <v>0</v>
      </c>
      <c r="L681" s="217">
        <f>(L647/L612)*P94</f>
        <v>0</v>
      </c>
      <c r="M681" s="202">
        <f t="shared" si="24"/>
        <v>0</v>
      </c>
      <c r="N681" s="211" t="s">
        <v>636</v>
      </c>
    </row>
    <row r="682" spans="1:14" s="202" customFormat="1" ht="12.6" customHeight="1" x14ac:dyDescent="0.2">
      <c r="A682" s="212">
        <v>7030</v>
      </c>
      <c r="B682" s="211" t="s">
        <v>637</v>
      </c>
      <c r="C682" s="217">
        <f>Q85</f>
        <v>0</v>
      </c>
      <c r="D682" s="217">
        <f>(D615/D612)*Q90</f>
        <v>0</v>
      </c>
      <c r="E682" s="219">
        <f>(E623/E612)*SUM(C682:D682)</f>
        <v>0</v>
      </c>
      <c r="F682" s="219">
        <f>(F624/F612)*Q64</f>
        <v>0</v>
      </c>
      <c r="G682" s="217">
        <f>(G625/G612)*Q91</f>
        <v>0</v>
      </c>
      <c r="H682" s="219">
        <f>(H628/H612)*Q60</f>
        <v>0</v>
      </c>
      <c r="I682" s="217">
        <f>(I629/I612)*Q92</f>
        <v>0</v>
      </c>
      <c r="J682" s="217">
        <f>(J630/J612)*Q93</f>
        <v>0</v>
      </c>
      <c r="K682" s="217">
        <f>(K644/K612)*Q89</f>
        <v>0</v>
      </c>
      <c r="L682" s="217">
        <f>(L647/L612)*Q94</f>
        <v>0</v>
      </c>
      <c r="M682" s="202">
        <f t="shared" si="24"/>
        <v>0</v>
      </c>
      <c r="N682" s="211" t="s">
        <v>638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0</v>
      </c>
      <c r="D683" s="217">
        <f>(D615/D612)*R90</f>
        <v>0</v>
      </c>
      <c r="E683" s="219">
        <f>(E623/E612)*SUM(C683:D683)</f>
        <v>0</v>
      </c>
      <c r="F683" s="219">
        <f>(F624/F612)*R64</f>
        <v>0</v>
      </c>
      <c r="G683" s="217">
        <f>(G625/G612)*R91</f>
        <v>0</v>
      </c>
      <c r="H683" s="219">
        <f>(H628/H612)*R60</f>
        <v>0</v>
      </c>
      <c r="I683" s="217">
        <f>(I629/I612)*R92</f>
        <v>0</v>
      </c>
      <c r="J683" s="217">
        <f>(J630/J612)*R93</f>
        <v>0</v>
      </c>
      <c r="K683" s="217">
        <f>(K644/K612)*R89</f>
        <v>0</v>
      </c>
      <c r="L683" s="217">
        <f>(L647/L612)*R94</f>
        <v>0</v>
      </c>
      <c r="M683" s="202">
        <f t="shared" si="24"/>
        <v>0</v>
      </c>
      <c r="N683" s="211" t="s">
        <v>639</v>
      </c>
    </row>
    <row r="684" spans="1:14" s="202" customFormat="1" ht="12.6" customHeight="1" x14ac:dyDescent="0.2">
      <c r="A684" s="212">
        <v>7050</v>
      </c>
      <c r="B684" s="211" t="s">
        <v>640</v>
      </c>
      <c r="C684" s="217">
        <f>S85</f>
        <v>71094</v>
      </c>
      <c r="D684" s="217">
        <f>(D615/D612)*S90</f>
        <v>81774.419821886375</v>
      </c>
      <c r="E684" s="219">
        <f>(E623/E612)*SUM(C684:D684)</f>
        <v>13068.96708297282</v>
      </c>
      <c r="F684" s="219">
        <f>(F624/F612)*S64</f>
        <v>92.615953809834508</v>
      </c>
      <c r="G684" s="217">
        <f>(G625/G612)*S91</f>
        <v>0</v>
      </c>
      <c r="H684" s="219">
        <f>(H628/H612)*S60</f>
        <v>0</v>
      </c>
      <c r="I684" s="217">
        <f>(I629/I612)*S92</f>
        <v>37028.493013885236</v>
      </c>
      <c r="J684" s="217">
        <f>(J630/J612)*S93</f>
        <v>0</v>
      </c>
      <c r="K684" s="217">
        <f>(K644/K612)*S89</f>
        <v>16776.751214157845</v>
      </c>
      <c r="L684" s="217">
        <f>(L647/L612)*S94</f>
        <v>0</v>
      </c>
      <c r="M684" s="202">
        <f t="shared" si="24"/>
        <v>148741</v>
      </c>
      <c r="N684" s="211" t="s">
        <v>641</v>
      </c>
    </row>
    <row r="685" spans="1:14" s="202" customFormat="1" ht="12.6" customHeight="1" x14ac:dyDescent="0.2">
      <c r="A685" s="212">
        <v>7060</v>
      </c>
      <c r="B685" s="211" t="s">
        <v>642</v>
      </c>
      <c r="C685" s="217">
        <f>T85</f>
        <v>0</v>
      </c>
      <c r="D685" s="217">
        <f>(D615/D612)*T90</f>
        <v>0</v>
      </c>
      <c r="E685" s="219">
        <f>(E623/E612)*SUM(C685:D685)</f>
        <v>0</v>
      </c>
      <c r="F685" s="219">
        <f>(F624/F612)*T64</f>
        <v>0</v>
      </c>
      <c r="G685" s="217">
        <f>(G625/G612)*T91</f>
        <v>0</v>
      </c>
      <c r="H685" s="219">
        <f>(H628/H612)*T60</f>
        <v>0</v>
      </c>
      <c r="I685" s="217">
        <f>(I629/I612)*T92</f>
        <v>0</v>
      </c>
      <c r="J685" s="217">
        <f>(J630/J612)*T93</f>
        <v>0</v>
      </c>
      <c r="K685" s="217">
        <f>(K644/K612)*T89</f>
        <v>0</v>
      </c>
      <c r="L685" s="217">
        <f>(L647/L612)*T94</f>
        <v>0</v>
      </c>
      <c r="M685" s="202">
        <f t="shared" si="24"/>
        <v>0</v>
      </c>
      <c r="N685" s="211" t="s">
        <v>643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1864512</v>
      </c>
      <c r="D686" s="217">
        <f>(D615/D612)*U90</f>
        <v>30335.258278235055</v>
      </c>
      <c r="E686" s="219">
        <f>(E623/E612)*SUM(C686:D686)</f>
        <v>161993.5397680751</v>
      </c>
      <c r="F686" s="219">
        <f>(F624/F612)*U64</f>
        <v>60884.282054278694</v>
      </c>
      <c r="G686" s="217">
        <f>(G625/G612)*U91</f>
        <v>0</v>
      </c>
      <c r="H686" s="219">
        <f>(H628/H612)*U60</f>
        <v>45355.913085552842</v>
      </c>
      <c r="I686" s="217">
        <f>(I629/I612)*U92</f>
        <v>13747.595196315404</v>
      </c>
      <c r="J686" s="217">
        <f>(J630/J612)*U93</f>
        <v>0</v>
      </c>
      <c r="K686" s="217">
        <f>(K644/K612)*U89</f>
        <v>515681.90996061859</v>
      </c>
      <c r="L686" s="217">
        <f>(L647/L612)*U94</f>
        <v>0</v>
      </c>
      <c r="M686" s="202">
        <f t="shared" si="24"/>
        <v>827998</v>
      </c>
      <c r="N686" s="211" t="s">
        <v>644</v>
      </c>
    </row>
    <row r="687" spans="1:14" s="202" customFormat="1" ht="12.6" customHeight="1" x14ac:dyDescent="0.2">
      <c r="A687" s="212">
        <v>7110</v>
      </c>
      <c r="B687" s="211" t="s">
        <v>645</v>
      </c>
      <c r="C687" s="217">
        <f>V85</f>
        <v>21821</v>
      </c>
      <c r="D687" s="217">
        <f>(D615/D612)*V90</f>
        <v>666.70897314802312</v>
      </c>
      <c r="E687" s="219">
        <f>(E623/E612)*SUM(C687:D687)</f>
        <v>1922.5104091739113</v>
      </c>
      <c r="F687" s="219">
        <f>(F624/F612)*V64</f>
        <v>43.836997900109417</v>
      </c>
      <c r="G687" s="217">
        <f>(G625/G612)*V91</f>
        <v>0</v>
      </c>
      <c r="H687" s="219">
        <f>(H628/H612)*V60</f>
        <v>653.54341621834067</v>
      </c>
      <c r="I687" s="217">
        <f>(I629/I612)*V92</f>
        <v>286.4082332565709</v>
      </c>
      <c r="J687" s="217">
        <f>(J630/J612)*V93</f>
        <v>418.13805430246708</v>
      </c>
      <c r="K687" s="217">
        <f>(K644/K612)*V89</f>
        <v>12129.441878586815</v>
      </c>
      <c r="L687" s="217">
        <f>(L647/L612)*V94</f>
        <v>0</v>
      </c>
      <c r="M687" s="202">
        <f t="shared" si="24"/>
        <v>16121</v>
      </c>
      <c r="N687" s="211" t="s">
        <v>646</v>
      </c>
    </row>
    <row r="688" spans="1:14" s="202" customFormat="1" ht="12.6" customHeight="1" x14ac:dyDescent="0.2">
      <c r="A688" s="212">
        <v>7120</v>
      </c>
      <c r="B688" s="211" t="s">
        <v>647</v>
      </c>
      <c r="C688" s="217">
        <f>W85</f>
        <v>459012</v>
      </c>
      <c r="D688" s="217">
        <f>(D615/D612)*W90</f>
        <v>6923.5162596140872</v>
      </c>
      <c r="E688" s="219">
        <f>(E623/E612)*SUM(C688:D688)</f>
        <v>39833.576692162751</v>
      </c>
      <c r="F688" s="219">
        <f>(F624/F612)*W64</f>
        <v>453.37888851177883</v>
      </c>
      <c r="G688" s="217">
        <f>(G625/G612)*W91</f>
        <v>0</v>
      </c>
      <c r="H688" s="219">
        <f>(H628/H612)*W60</f>
        <v>6339.371137317904</v>
      </c>
      <c r="I688" s="217">
        <f>(I629/I612)*W92</f>
        <v>3109.5751039284842</v>
      </c>
      <c r="J688" s="217">
        <f>(J630/J612)*W93</f>
        <v>4348.635764745658</v>
      </c>
      <c r="K688" s="217">
        <f>(K644/K612)*W89</f>
        <v>125575.60105673433</v>
      </c>
      <c r="L688" s="217">
        <f>(L647/L612)*W94</f>
        <v>0</v>
      </c>
      <c r="M688" s="202">
        <f t="shared" si="24"/>
        <v>186584</v>
      </c>
      <c r="N688" s="211" t="s">
        <v>648</v>
      </c>
    </row>
    <row r="689" spans="1:14" s="202" customFormat="1" ht="12.6" customHeight="1" x14ac:dyDescent="0.2">
      <c r="A689" s="212">
        <v>7130</v>
      </c>
      <c r="B689" s="211" t="s">
        <v>649</v>
      </c>
      <c r="C689" s="217">
        <f>X85</f>
        <v>788071</v>
      </c>
      <c r="D689" s="217">
        <f>(D615/D612)*X90</f>
        <v>21744.96958575091</v>
      </c>
      <c r="E689" s="219">
        <f>(E623/E612)*SUM(C689:D689)</f>
        <v>69232.46974171084</v>
      </c>
      <c r="F689" s="219">
        <f>(F624/F612)*X64</f>
        <v>1426.6700631833105</v>
      </c>
      <c r="G689" s="217">
        <f>(G625/G612)*X91</f>
        <v>0</v>
      </c>
      <c r="H689" s="219">
        <f>(H628/H612)*X60</f>
        <v>19998.428536281222</v>
      </c>
      <c r="I689" s="217">
        <f>(I629/I612)*X92</f>
        <v>9860.6263164047978</v>
      </c>
      <c r="J689" s="217">
        <f>(J630/J612)*X93</f>
        <v>13675.901962719357</v>
      </c>
      <c r="K689" s="217">
        <f>(K644/K612)*X89</f>
        <v>395127.65389209893</v>
      </c>
      <c r="L689" s="217">
        <f>(L647/L612)*X94</f>
        <v>0</v>
      </c>
      <c r="M689" s="202">
        <f t="shared" si="24"/>
        <v>531067</v>
      </c>
      <c r="N689" s="211" t="s">
        <v>650</v>
      </c>
    </row>
    <row r="690" spans="1:14" s="202" customFormat="1" ht="12.6" customHeight="1" x14ac:dyDescent="0.2">
      <c r="A690" s="212">
        <v>7140</v>
      </c>
      <c r="B690" s="211" t="s">
        <v>651</v>
      </c>
      <c r="C690" s="217">
        <f>Y85</f>
        <v>967206</v>
      </c>
      <c r="D690" s="217">
        <f>(D615/D612)*Y90</f>
        <v>19385.845526919442</v>
      </c>
      <c r="E690" s="219">
        <f>(E623/E612)*SUM(C690:D690)</f>
        <v>84345.323700891051</v>
      </c>
      <c r="F690" s="219">
        <f>(F624/F612)*Y64</f>
        <v>1272.5541874760365</v>
      </c>
      <c r="G690" s="217">
        <f>(G625/G612)*Y91</f>
        <v>0</v>
      </c>
      <c r="H690" s="219">
        <f>(H628/H612)*Y60</f>
        <v>17841.7352627607</v>
      </c>
      <c r="I690" s="217">
        <f>(I629/I612)*Y92</f>
        <v>8796.8243071661054</v>
      </c>
      <c r="J690" s="217">
        <f>(J630/J612)*Y93</f>
        <v>12198.480837517307</v>
      </c>
      <c r="K690" s="217">
        <f>(K644/K612)*Y89</f>
        <v>352457.98298202932</v>
      </c>
      <c r="L690" s="217">
        <f>(L647/L612)*Y94</f>
        <v>0</v>
      </c>
      <c r="M690" s="202">
        <f t="shared" si="24"/>
        <v>496299</v>
      </c>
      <c r="N690" s="211" t="s">
        <v>652</v>
      </c>
    </row>
    <row r="691" spans="1:14" s="202" customFormat="1" ht="12.6" customHeight="1" x14ac:dyDescent="0.2">
      <c r="A691" s="212">
        <v>7150</v>
      </c>
      <c r="B691" s="211" t="s">
        <v>653</v>
      </c>
      <c r="C691" s="217">
        <f>Z85</f>
        <v>0</v>
      </c>
      <c r="D691" s="217">
        <f>(D615/D612)*Z90</f>
        <v>0</v>
      </c>
      <c r="E691" s="219">
        <f>(E623/E612)*SUM(C691:D691)</f>
        <v>0</v>
      </c>
      <c r="F691" s="219">
        <f>(F624/F612)*Z64</f>
        <v>0</v>
      </c>
      <c r="G691" s="217">
        <f>(G625/G612)*Z91</f>
        <v>0</v>
      </c>
      <c r="H691" s="219">
        <f>(H628/H612)*Z60</f>
        <v>0</v>
      </c>
      <c r="I691" s="217">
        <f>(I629/I612)*Z92</f>
        <v>0</v>
      </c>
      <c r="J691" s="217">
        <f>(J630/J612)*Z93</f>
        <v>0</v>
      </c>
      <c r="K691" s="217">
        <f>(K644/K612)*Z89</f>
        <v>0</v>
      </c>
      <c r="L691" s="217">
        <f>(L647/L612)*Z94</f>
        <v>0</v>
      </c>
      <c r="M691" s="202">
        <f t="shared" si="24"/>
        <v>0</v>
      </c>
      <c r="N691" s="211" t="s">
        <v>654</v>
      </c>
    </row>
    <row r="692" spans="1:14" s="202" customFormat="1" ht="12.6" customHeight="1" x14ac:dyDescent="0.2">
      <c r="A692" s="212">
        <v>7160</v>
      </c>
      <c r="B692" s="211" t="s">
        <v>655</v>
      </c>
      <c r="C692" s="217">
        <f>AA85</f>
        <v>0</v>
      </c>
      <c r="D692" s="217">
        <f>(D615/D612)*AA90</f>
        <v>0</v>
      </c>
      <c r="E692" s="219">
        <f>(E623/E612)*SUM(C692:D692)</f>
        <v>0</v>
      </c>
      <c r="F692" s="219">
        <f>(F624/F612)*AA64</f>
        <v>0</v>
      </c>
      <c r="G692" s="217">
        <f>(G625/G612)*AA91</f>
        <v>0</v>
      </c>
      <c r="H692" s="219">
        <f>(H628/H612)*AA60</f>
        <v>0</v>
      </c>
      <c r="I692" s="217">
        <f>(I629/I612)*AA92</f>
        <v>0</v>
      </c>
      <c r="J692" s="217">
        <f>(J630/J612)*AA93</f>
        <v>0</v>
      </c>
      <c r="K692" s="217">
        <f>(K644/K612)*AA89</f>
        <v>0</v>
      </c>
      <c r="L692" s="217">
        <f>(L647/L612)*AA94</f>
        <v>0</v>
      </c>
      <c r="M692" s="202">
        <f t="shared" si="24"/>
        <v>0</v>
      </c>
      <c r="N692" s="211" t="s">
        <v>656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594305</v>
      </c>
      <c r="D693" s="217">
        <f>(D615/D612)*AB90</f>
        <v>9513.4241937660227</v>
      </c>
      <c r="E693" s="219">
        <f>(E623/E612)*SUM(C693:D693)</f>
        <v>51621.408261270197</v>
      </c>
      <c r="F693" s="219">
        <f>(F624/F612)*AB64</f>
        <v>26370.562492532001</v>
      </c>
      <c r="G693" s="217">
        <f>(G625/G612)*AB91</f>
        <v>0</v>
      </c>
      <c r="H693" s="219">
        <f>(H628/H612)*AB60</f>
        <v>3202.3627394698692</v>
      </c>
      <c r="I693" s="217">
        <f>(I629/I612)*AB92</f>
        <v>4296.1234988485639</v>
      </c>
      <c r="J693" s="217">
        <f>(J630/J612)*AB93</f>
        <v>0</v>
      </c>
      <c r="K693" s="217">
        <f>(K644/K612)*AB89</f>
        <v>131928.93475971711</v>
      </c>
      <c r="L693" s="217">
        <f>(L647/L612)*AB94</f>
        <v>0</v>
      </c>
      <c r="M693" s="202">
        <f t="shared" si="24"/>
        <v>226933</v>
      </c>
      <c r="N693" s="211" t="s">
        <v>657</v>
      </c>
    </row>
    <row r="694" spans="1:14" s="202" customFormat="1" ht="12.6" customHeight="1" x14ac:dyDescent="0.2">
      <c r="A694" s="212">
        <v>7180</v>
      </c>
      <c r="B694" s="211" t="s">
        <v>658</v>
      </c>
      <c r="C694" s="217">
        <f>AC85</f>
        <v>0</v>
      </c>
      <c r="D694" s="217">
        <f>(D615/D612)*AC90</f>
        <v>0</v>
      </c>
      <c r="E694" s="219">
        <f>(E623/E612)*SUM(C694:D694)</f>
        <v>0</v>
      </c>
      <c r="F694" s="219">
        <f>(F624/F612)*AC64</f>
        <v>0</v>
      </c>
      <c r="G694" s="217">
        <f>(G625/G612)*AC91</f>
        <v>0</v>
      </c>
      <c r="H694" s="219">
        <f>(H628/H612)*AC60</f>
        <v>0</v>
      </c>
      <c r="I694" s="217">
        <f>(I629/I612)*AC92</f>
        <v>0</v>
      </c>
      <c r="J694" s="217">
        <f>(J630/J612)*AC93</f>
        <v>0</v>
      </c>
      <c r="K694" s="217">
        <f>(K644/K612)*AC89</f>
        <v>0</v>
      </c>
      <c r="L694" s="217">
        <f>(L647/L612)*AC94</f>
        <v>0</v>
      </c>
      <c r="M694" s="202">
        <f t="shared" si="24"/>
        <v>0</v>
      </c>
      <c r="N694" s="211" t="s">
        <v>659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0</v>
      </c>
      <c r="D695" s="217">
        <f>(D615/D612)*AD90</f>
        <v>0</v>
      </c>
      <c r="E695" s="219">
        <f>(E623/E612)*SUM(C695:D695)</f>
        <v>0</v>
      </c>
      <c r="F695" s="219">
        <f>(F624/F612)*AD64</f>
        <v>0</v>
      </c>
      <c r="G695" s="217">
        <f>(G625/G612)*AD91</f>
        <v>0</v>
      </c>
      <c r="H695" s="219">
        <f>(H628/H612)*AD60</f>
        <v>0</v>
      </c>
      <c r="I695" s="217">
        <f>(I629/I612)*AD92</f>
        <v>0</v>
      </c>
      <c r="J695" s="217">
        <f>(J630/J612)*AD93</f>
        <v>0</v>
      </c>
      <c r="K695" s="217">
        <f>(K644/K612)*AD89</f>
        <v>0</v>
      </c>
      <c r="L695" s="217">
        <f>(L647/L612)*AD94</f>
        <v>0</v>
      </c>
      <c r="M695" s="202">
        <f t="shared" si="24"/>
        <v>0</v>
      </c>
      <c r="N695" s="211" t="s">
        <v>660</v>
      </c>
    </row>
    <row r="696" spans="1:14" s="202" customFormat="1" ht="12.6" customHeight="1" x14ac:dyDescent="0.2">
      <c r="A696" s="212">
        <v>7200</v>
      </c>
      <c r="B696" s="211" t="s">
        <v>661</v>
      </c>
      <c r="C696" s="217">
        <f>AE85</f>
        <v>1089041</v>
      </c>
      <c r="D696" s="217">
        <f>(D615/D612)*AE90</f>
        <v>73825.197449736879</v>
      </c>
      <c r="E696" s="219">
        <f>(E623/E612)*SUM(C696:D696)</f>
        <v>99415.301565095011</v>
      </c>
      <c r="F696" s="219">
        <f>(F624/F612)*AE64</f>
        <v>740.01245306948806</v>
      </c>
      <c r="G696" s="217">
        <f>(G625/G612)*AE91</f>
        <v>0</v>
      </c>
      <c r="H696" s="219">
        <f>(H628/H612)*AE60</f>
        <v>0</v>
      </c>
      <c r="I696" s="217">
        <f>(I629/I612)*AE92</f>
        <v>33427.932367231202</v>
      </c>
      <c r="J696" s="217">
        <f>(J630/J612)*AE93</f>
        <v>17361.092014638434</v>
      </c>
      <c r="K696" s="217">
        <f>(K644/K612)*AE89</f>
        <v>207625.47725510132</v>
      </c>
      <c r="L696" s="217">
        <f>(L647/L612)*AE94</f>
        <v>0</v>
      </c>
      <c r="M696" s="202">
        <f t="shared" si="24"/>
        <v>432395</v>
      </c>
      <c r="N696" s="211" t="s">
        <v>662</v>
      </c>
    </row>
    <row r="697" spans="1:14" s="202" customFormat="1" ht="12.6" customHeight="1" x14ac:dyDescent="0.2">
      <c r="A697" s="212">
        <v>7220</v>
      </c>
      <c r="B697" s="211" t="s">
        <v>663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>
        <f>(G625/G612)*AF91</f>
        <v>0</v>
      </c>
      <c r="H697" s="219">
        <f>(H628/H612)*AF60</f>
        <v>0</v>
      </c>
      <c r="I697" s="217">
        <f>(I629/I612)*AF92</f>
        <v>0</v>
      </c>
      <c r="J697" s="217">
        <f>(J630/J612)*AF93</f>
        <v>0</v>
      </c>
      <c r="K697" s="217">
        <f>(K644/K612)*AF89</f>
        <v>0</v>
      </c>
      <c r="L697" s="217">
        <f>(L647/L612)*AF94</f>
        <v>0</v>
      </c>
      <c r="M697" s="202">
        <f t="shared" si="24"/>
        <v>0</v>
      </c>
      <c r="N697" s="211" t="s">
        <v>664</v>
      </c>
    </row>
    <row r="698" spans="1:14" s="202" customFormat="1" ht="12.6" customHeight="1" x14ac:dyDescent="0.2">
      <c r="A698" s="212">
        <v>7230</v>
      </c>
      <c r="B698" s="211" t="s">
        <v>665</v>
      </c>
      <c r="C698" s="217">
        <f>AG85</f>
        <v>2818708</v>
      </c>
      <c r="D698" s="217">
        <f>(D615/D612)*AG90</f>
        <v>74466.263770071513</v>
      </c>
      <c r="E698" s="219">
        <f>(E623/E612)*SUM(C698:D698)</f>
        <v>247342.12116910861</v>
      </c>
      <c r="F698" s="219">
        <f>(F624/F612)*AG64</f>
        <v>8767.7656509855588</v>
      </c>
      <c r="G698" s="217">
        <f>(G625/G612)*AG91</f>
        <v>877.77887762886769</v>
      </c>
      <c r="H698" s="219">
        <f>(H628/H612)*AG60</f>
        <v>58557.490093163324</v>
      </c>
      <c r="I698" s="217">
        <f>(I629/I612)*AG92</f>
        <v>33714.340600487776</v>
      </c>
      <c r="J698" s="217">
        <f>(J630/J612)*AG93</f>
        <v>84803.972586597694</v>
      </c>
      <c r="K698" s="217">
        <f>(K644/K612)*AG89</f>
        <v>1034187.8955604575</v>
      </c>
      <c r="L698" s="217">
        <f>(L647/L612)*AG94</f>
        <v>98371.370544507663</v>
      </c>
      <c r="M698" s="202">
        <f t="shared" si="24"/>
        <v>1641089</v>
      </c>
      <c r="N698" s="211" t="s">
        <v>666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0</v>
      </c>
      <c r="D699" s="217">
        <f>(D615/D612)*AH90</f>
        <v>0</v>
      </c>
      <c r="E699" s="219">
        <f>(E623/E612)*SUM(C699:D699)</f>
        <v>0</v>
      </c>
      <c r="F699" s="219">
        <f>(F624/F612)*AH64</f>
        <v>0</v>
      </c>
      <c r="G699" s="217">
        <f>(G625/G612)*AH91</f>
        <v>0</v>
      </c>
      <c r="H699" s="219">
        <f>(H628/H612)*AH60</f>
        <v>0</v>
      </c>
      <c r="I699" s="217">
        <f>(I629/I612)*AH92</f>
        <v>0</v>
      </c>
      <c r="J699" s="217">
        <f>(J630/J612)*AH93</f>
        <v>0</v>
      </c>
      <c r="K699" s="217">
        <f>(K644/K612)*AH89</f>
        <v>0</v>
      </c>
      <c r="L699" s="217">
        <f>(L647/L612)*AH94</f>
        <v>0</v>
      </c>
      <c r="M699" s="202">
        <f t="shared" si="24"/>
        <v>0</v>
      </c>
      <c r="N699" s="211" t="s">
        <v>667</v>
      </c>
    </row>
    <row r="700" spans="1:14" s="202" customFormat="1" ht="12.6" customHeight="1" x14ac:dyDescent="0.2">
      <c r="A700" s="212">
        <v>7250</v>
      </c>
      <c r="B700" s="211" t="s">
        <v>668</v>
      </c>
      <c r="C700" s="217">
        <f>AI85</f>
        <v>0</v>
      </c>
      <c r="D700" s="217">
        <f>(D615/D612)*AI90</f>
        <v>0</v>
      </c>
      <c r="E700" s="219">
        <f>(E623/E612)*SUM(C700:D700)</f>
        <v>0</v>
      </c>
      <c r="F700" s="219">
        <f>(F624/F612)*AI64</f>
        <v>0</v>
      </c>
      <c r="G700" s="217">
        <f>(G625/G612)*AI91</f>
        <v>0</v>
      </c>
      <c r="H700" s="219">
        <f>(H628/H612)*AI60</f>
        <v>0</v>
      </c>
      <c r="I700" s="217">
        <f>(I629/I612)*AI92</f>
        <v>0</v>
      </c>
      <c r="J700" s="217">
        <f>(J630/J612)*AI93</f>
        <v>0</v>
      </c>
      <c r="K700" s="217">
        <f>(K644/K612)*AI89</f>
        <v>0</v>
      </c>
      <c r="L700" s="217">
        <f>(L647/L612)*AI94</f>
        <v>0</v>
      </c>
      <c r="M700" s="202">
        <f t="shared" si="24"/>
        <v>0</v>
      </c>
      <c r="N700" s="211" t="s">
        <v>669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2917249</v>
      </c>
      <c r="D701" s="217">
        <f>(D615/D612)*AJ90</f>
        <v>142137.22454459587</v>
      </c>
      <c r="E701" s="219">
        <f>(E623/E612)*SUM(C701:D701)</f>
        <v>261551.8490297719</v>
      </c>
      <c r="F701" s="219">
        <f>(F624/F612)*AJ64</f>
        <v>17719.298925736086</v>
      </c>
      <c r="G701" s="217">
        <f>(G625/G612)*AJ91</f>
        <v>0</v>
      </c>
      <c r="H701" s="219">
        <f>(H628/H612)*AJ60</f>
        <v>103782.6944954725</v>
      </c>
      <c r="I701" s="217">
        <f>(I629/I612)*AJ92</f>
        <v>64319.106097047064</v>
      </c>
      <c r="J701" s="217">
        <f>(J630/J612)*AJ93</f>
        <v>4315.1847204014603</v>
      </c>
      <c r="K701" s="217">
        <f>(K644/K612)*AJ89</f>
        <v>432463.18502175936</v>
      </c>
      <c r="L701" s="217">
        <f>(L647/L612)*AJ94</f>
        <v>56412.96963878908</v>
      </c>
      <c r="M701" s="202">
        <f t="shared" si="24"/>
        <v>1082702</v>
      </c>
      <c r="N701" s="211" t="s">
        <v>670</v>
      </c>
    </row>
    <row r="702" spans="1:14" s="202" customFormat="1" ht="12.6" customHeight="1" x14ac:dyDescent="0.2">
      <c r="A702" s="212">
        <v>7310</v>
      </c>
      <c r="B702" s="211" t="s">
        <v>671</v>
      </c>
      <c r="C702" s="217">
        <f>AK85</f>
        <v>157007</v>
      </c>
      <c r="D702" s="217">
        <f>(D615/D612)*AK90</f>
        <v>16924.150856834432</v>
      </c>
      <c r="E702" s="219">
        <f>(E623/E612)*SUM(C702:D702)</f>
        <v>14869.653836286376</v>
      </c>
      <c r="F702" s="219">
        <f>(F624/F612)*AK64</f>
        <v>79.528916858444859</v>
      </c>
      <c r="G702" s="217">
        <f>(G625/G612)*AK91</f>
        <v>0</v>
      </c>
      <c r="H702" s="219">
        <f>(H628/H612)*AK60</f>
        <v>0</v>
      </c>
      <c r="I702" s="217">
        <f>(I629/I612)*AK92</f>
        <v>7651.191374139823</v>
      </c>
      <c r="J702" s="217">
        <f>(J630/J612)*AK93</f>
        <v>0</v>
      </c>
      <c r="K702" s="217">
        <f>(K644/K612)*AK89</f>
        <v>32632.151933446399</v>
      </c>
      <c r="L702" s="217">
        <f>(L647/L612)*AK94</f>
        <v>0</v>
      </c>
      <c r="M702" s="202">
        <f t="shared" si="24"/>
        <v>72157</v>
      </c>
      <c r="N702" s="211" t="s">
        <v>672</v>
      </c>
    </row>
    <row r="703" spans="1:14" s="202" customFormat="1" ht="12.6" customHeight="1" x14ac:dyDescent="0.2">
      <c r="A703" s="212">
        <v>7320</v>
      </c>
      <c r="B703" s="211" t="s">
        <v>673</v>
      </c>
      <c r="C703" s="217">
        <f>AL85</f>
        <v>56661</v>
      </c>
      <c r="D703" s="217">
        <f>(D615/D612)*AL90</f>
        <v>2307.8387532046954</v>
      </c>
      <c r="E703" s="219">
        <f>(E623/E612)*SUM(C703:D703)</f>
        <v>5041.3408700416712</v>
      </c>
      <c r="F703" s="219">
        <f>(F624/F612)*AL64</f>
        <v>153.47525152084236</v>
      </c>
      <c r="G703" s="217">
        <f>(G625/G612)*AL91</f>
        <v>0</v>
      </c>
      <c r="H703" s="219">
        <f>(H628/H612)*AL60</f>
        <v>0</v>
      </c>
      <c r="I703" s="217">
        <f>(I629/I612)*AL92</f>
        <v>1063.8020092386919</v>
      </c>
      <c r="J703" s="217">
        <f>(J630/J612)*AL93</f>
        <v>0</v>
      </c>
      <c r="K703" s="217">
        <f>(K644/K612)*AL89</f>
        <v>16213.010843136248</v>
      </c>
      <c r="L703" s="217">
        <f>(L647/L612)*AL94</f>
        <v>0</v>
      </c>
      <c r="M703" s="202">
        <f t="shared" si="24"/>
        <v>24779</v>
      </c>
      <c r="N703" s="211" t="s">
        <v>674</v>
      </c>
    </row>
    <row r="704" spans="1:14" s="202" customFormat="1" ht="12.6" customHeight="1" x14ac:dyDescent="0.2">
      <c r="A704" s="212">
        <v>7330</v>
      </c>
      <c r="B704" s="211" t="s">
        <v>675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>
        <f>(G625/G612)*AM91</f>
        <v>0</v>
      </c>
      <c r="H704" s="219">
        <f>(H628/H612)*AM60</f>
        <v>0</v>
      </c>
      <c r="I704" s="217">
        <f>(I629/I612)*AM92</f>
        <v>0</v>
      </c>
      <c r="J704" s="217">
        <f>(J630/J612)*AM93</f>
        <v>0</v>
      </c>
      <c r="K704" s="217">
        <f>(K644/K612)*AM89</f>
        <v>0</v>
      </c>
      <c r="L704" s="217">
        <f>(L647/L612)*AM94</f>
        <v>0</v>
      </c>
      <c r="M704" s="202">
        <f t="shared" si="24"/>
        <v>0</v>
      </c>
      <c r="N704" s="211" t="s">
        <v>676</v>
      </c>
    </row>
    <row r="705" spans="1:14" s="202" customFormat="1" ht="12.6" customHeight="1" x14ac:dyDescent="0.2">
      <c r="A705" s="212">
        <v>7340</v>
      </c>
      <c r="B705" s="211" t="s">
        <v>677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>
        <f>(G625/G612)*AN91</f>
        <v>0</v>
      </c>
      <c r="H705" s="219">
        <f>(H628/H612)*AN60</f>
        <v>0</v>
      </c>
      <c r="I705" s="217">
        <f>(I629/I612)*AN92</f>
        <v>0</v>
      </c>
      <c r="J705" s="217">
        <f>(J630/J612)*AN93</f>
        <v>0</v>
      </c>
      <c r="K705" s="217">
        <f>(K644/K612)*AN89</f>
        <v>0</v>
      </c>
      <c r="L705" s="217">
        <f>(L647/L612)*AN94</f>
        <v>0</v>
      </c>
      <c r="M705" s="202">
        <f t="shared" si="24"/>
        <v>0</v>
      </c>
      <c r="N705" s="211" t="s">
        <v>678</v>
      </c>
    </row>
    <row r="706" spans="1:14" s="202" customFormat="1" ht="12.6" customHeight="1" x14ac:dyDescent="0.2">
      <c r="A706" s="212">
        <v>7350</v>
      </c>
      <c r="B706" s="211" t="s">
        <v>679</v>
      </c>
      <c r="C706" s="217">
        <f>AO85</f>
        <v>75482</v>
      </c>
      <c r="D706" s="217">
        <f>(D615/D612)*AO90</f>
        <v>8103.0782890298196</v>
      </c>
      <c r="E706" s="219">
        <f>(E623/E612)*SUM(C706:D706)</f>
        <v>7145.8227805311599</v>
      </c>
      <c r="F706" s="219">
        <f>(F624/F612)*AO64</f>
        <v>220.28320239157279</v>
      </c>
      <c r="G706" s="217">
        <f>(G625/G612)*AO91</f>
        <v>6565.0545222659066</v>
      </c>
      <c r="H706" s="219">
        <f>(H628/H612)*AO60</f>
        <v>2744.8823481170307</v>
      </c>
      <c r="I706" s="217">
        <f>(I629/I612)*AO92</f>
        <v>3682.3915704416258</v>
      </c>
      <c r="J706" s="217">
        <f>(J630/J612)*AO93</f>
        <v>3880.3211439268944</v>
      </c>
      <c r="K706" s="217">
        <f>(K644/K612)*AO89</f>
        <v>27036.825966750919</v>
      </c>
      <c r="L706" s="217">
        <f>(L647/L612)*AO94</f>
        <v>8431.8317609577989</v>
      </c>
      <c r="M706" s="202">
        <f t="shared" si="24"/>
        <v>67810</v>
      </c>
      <c r="N706" s="211" t="s">
        <v>680</v>
      </c>
    </row>
    <row r="707" spans="1:14" s="202" customFormat="1" ht="12.6" customHeight="1" x14ac:dyDescent="0.2">
      <c r="A707" s="212">
        <v>7380</v>
      </c>
      <c r="B707" s="211" t="s">
        <v>681</v>
      </c>
      <c r="C707" s="217">
        <f>AP85</f>
        <v>0</v>
      </c>
      <c r="D707" s="217">
        <f>(D615/D612)*AP90</f>
        <v>0</v>
      </c>
      <c r="E707" s="219">
        <f>(E623/E612)*SUM(C707:D707)</f>
        <v>0</v>
      </c>
      <c r="F707" s="219">
        <f>(F624/F612)*AP64</f>
        <v>0</v>
      </c>
      <c r="G707" s="217">
        <f>(G625/G612)*AP91</f>
        <v>0</v>
      </c>
      <c r="H707" s="219">
        <f>(H628/H612)*AP60</f>
        <v>0</v>
      </c>
      <c r="I707" s="217">
        <f>(I629/I612)*AP92</f>
        <v>0</v>
      </c>
      <c r="J707" s="217">
        <f>(J630/J612)*AP93</f>
        <v>0</v>
      </c>
      <c r="K707" s="217">
        <f>(K644/K612)*AP89</f>
        <v>0</v>
      </c>
      <c r="L707" s="217">
        <f>(L647/L612)*AP94</f>
        <v>0</v>
      </c>
      <c r="M707" s="202">
        <f t="shared" si="24"/>
        <v>0</v>
      </c>
      <c r="N707" s="211" t="s">
        <v>682</v>
      </c>
    </row>
    <row r="708" spans="1:14" s="202" customFormat="1" ht="12.6" customHeight="1" x14ac:dyDescent="0.2">
      <c r="A708" s="212">
        <v>7390</v>
      </c>
      <c r="B708" s="211" t="s">
        <v>683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>
        <f>(G625/G612)*AQ91</f>
        <v>0</v>
      </c>
      <c r="H708" s="219">
        <f>(H628/H612)*AQ60</f>
        <v>0</v>
      </c>
      <c r="I708" s="217">
        <f>(I629/I612)*AQ92</f>
        <v>0</v>
      </c>
      <c r="J708" s="217">
        <f>(J630/J612)*AQ93</f>
        <v>0</v>
      </c>
      <c r="K708" s="217">
        <f>(K644/K612)*AQ89</f>
        <v>0</v>
      </c>
      <c r="L708" s="217">
        <f>(L647/L612)*AQ94</f>
        <v>0</v>
      </c>
      <c r="M708" s="202">
        <f t="shared" si="24"/>
        <v>0</v>
      </c>
      <c r="N708" s="211" t="s">
        <v>684</v>
      </c>
    </row>
    <row r="709" spans="1:14" s="202" customFormat="1" ht="12.6" customHeight="1" x14ac:dyDescent="0.2">
      <c r="A709" s="212">
        <v>7400</v>
      </c>
      <c r="B709" s="211" t="s">
        <v>685</v>
      </c>
      <c r="C709" s="217">
        <f>AR85</f>
        <v>0</v>
      </c>
      <c r="D709" s="217">
        <f>(D615/D612)*AR90</f>
        <v>0</v>
      </c>
      <c r="E709" s="219">
        <f>(E623/E612)*SUM(C709:D709)</f>
        <v>0</v>
      </c>
      <c r="F709" s="219">
        <f>(F624/F612)*AR64</f>
        <v>0</v>
      </c>
      <c r="G709" s="217">
        <f>(G625/G612)*AR91</f>
        <v>0</v>
      </c>
      <c r="H709" s="219">
        <f>(H628/H612)*AR60</f>
        <v>0</v>
      </c>
      <c r="I709" s="217">
        <f>(I629/I612)*AR92</f>
        <v>0</v>
      </c>
      <c r="J709" s="217">
        <f>(J630/J612)*AR93</f>
        <v>0</v>
      </c>
      <c r="K709" s="217">
        <f>(K644/K612)*AR89</f>
        <v>0</v>
      </c>
      <c r="L709" s="217">
        <f>(L647/L612)*AR94</f>
        <v>0</v>
      </c>
      <c r="M709" s="202">
        <f t="shared" si="24"/>
        <v>0</v>
      </c>
      <c r="N709" s="211" t="s">
        <v>686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>
        <f>(G625/G612)*AS91</f>
        <v>0</v>
      </c>
      <c r="H710" s="219">
        <f>(H628/H612)*AS60</f>
        <v>0</v>
      </c>
      <c r="I710" s="217">
        <f>(I629/I612)*AS92</f>
        <v>0</v>
      </c>
      <c r="J710" s="217">
        <f>(J630/J612)*AS93</f>
        <v>0</v>
      </c>
      <c r="K710" s="217">
        <f>(K644/K612)*AS89</f>
        <v>0</v>
      </c>
      <c r="L710" s="217">
        <f>(L647/L612)*AS94</f>
        <v>0</v>
      </c>
      <c r="M710" s="202">
        <f t="shared" si="24"/>
        <v>0</v>
      </c>
      <c r="N710" s="211" t="s">
        <v>687</v>
      </c>
    </row>
    <row r="711" spans="1:14" s="202" customFormat="1" ht="12.6" customHeight="1" x14ac:dyDescent="0.2">
      <c r="A711" s="212">
        <v>7420</v>
      </c>
      <c r="B711" s="211" t="s">
        <v>688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>
        <f>(G625/G612)*AT91</f>
        <v>0</v>
      </c>
      <c r="H711" s="219">
        <f>(H628/H612)*AT60</f>
        <v>0</v>
      </c>
      <c r="I711" s="217">
        <f>(I629/I612)*AT92</f>
        <v>0</v>
      </c>
      <c r="J711" s="217">
        <f>(J630/J612)*AT93</f>
        <v>0</v>
      </c>
      <c r="K711" s="217">
        <f>(K644/K612)*AT89</f>
        <v>0</v>
      </c>
      <c r="L711" s="217">
        <f>(L647/L612)*AT94</f>
        <v>0</v>
      </c>
      <c r="M711" s="202">
        <f t="shared" si="24"/>
        <v>0</v>
      </c>
      <c r="N711" s="211" t="s">
        <v>689</v>
      </c>
    </row>
    <row r="712" spans="1:14" s="202" customFormat="1" ht="12.6" customHeight="1" x14ac:dyDescent="0.2">
      <c r="A712" s="212">
        <v>7430</v>
      </c>
      <c r="B712" s="211" t="s">
        <v>690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>
        <f>(G625/G612)*AU91</f>
        <v>0</v>
      </c>
      <c r="H712" s="219">
        <f>(H628/H612)*AU60</f>
        <v>0</v>
      </c>
      <c r="I712" s="217">
        <f>(I629/I612)*AU92</f>
        <v>0</v>
      </c>
      <c r="J712" s="217">
        <f>(J630/J612)*AU93</f>
        <v>0</v>
      </c>
      <c r="K712" s="217">
        <f>(K644/K612)*AU89</f>
        <v>0</v>
      </c>
      <c r="L712" s="217">
        <f>(L647/L612)*AU94</f>
        <v>0</v>
      </c>
      <c r="M712" s="202">
        <f t="shared" si="24"/>
        <v>0</v>
      </c>
      <c r="N712" s="211" t="s">
        <v>691</v>
      </c>
    </row>
    <row r="713" spans="1:14" s="202" customFormat="1" ht="12.6" customHeight="1" x14ac:dyDescent="0.2">
      <c r="A713" s="212">
        <v>7490</v>
      </c>
      <c r="B713" s="211" t="s">
        <v>692</v>
      </c>
      <c r="C713" s="217">
        <f>AV85</f>
        <v>0</v>
      </c>
      <c r="D713" s="217">
        <f>(D615/D612)*AV90</f>
        <v>0</v>
      </c>
      <c r="E713" s="219">
        <f>(E623/E612)*SUM(C713:D713)</f>
        <v>0</v>
      </c>
      <c r="F713" s="219">
        <f>(F624/F612)*AV64</f>
        <v>0</v>
      </c>
      <c r="G713" s="217">
        <f>(G625/G612)*AV91</f>
        <v>0</v>
      </c>
      <c r="H713" s="219">
        <f>(H628/H612)*AV60</f>
        <v>0</v>
      </c>
      <c r="I713" s="217">
        <f>(I629/I612)*AV92</f>
        <v>0</v>
      </c>
      <c r="J713" s="217">
        <f>(J630/J612)*AV93</f>
        <v>0</v>
      </c>
      <c r="K713" s="217">
        <f>(K644/K612)*AV89</f>
        <v>0</v>
      </c>
      <c r="L713" s="217">
        <f>(L647/L612)*AV94</f>
        <v>0</v>
      </c>
      <c r="M713" s="202">
        <f t="shared" si="24"/>
        <v>0</v>
      </c>
      <c r="N713" s="213" t="s">
        <v>693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27620978</v>
      </c>
      <c r="D715" s="202">
        <f>SUM(D616:D647)+SUM(D668:D713)</f>
        <v>1900377</v>
      </c>
      <c r="E715" s="202">
        <f>SUM(E624:E647)+SUM(E668:E713)</f>
        <v>2175384.6978950216</v>
      </c>
      <c r="F715" s="202">
        <f>SUM(F625:F648)+SUM(F668:F713)</f>
        <v>166591.48263158515</v>
      </c>
      <c r="G715" s="202">
        <f>SUM(G626:G647)+SUM(G668:G713)</f>
        <v>1171688.5051549335</v>
      </c>
      <c r="H715" s="202">
        <f>SUM(H629:H647)+SUM(H668:H713)</f>
        <v>736282.01271158259</v>
      </c>
      <c r="I715" s="202">
        <f>SUM(I630:I647)+SUM(I668:I713)</f>
        <v>709269.53192895104</v>
      </c>
      <c r="J715" s="202">
        <f>SUM(J631:J647)+SUM(J668:J713)</f>
        <v>393406.58218399039</v>
      </c>
      <c r="K715" s="202">
        <f>SUM(K668:K713)</f>
        <v>3820982.9581980007</v>
      </c>
      <c r="L715" s="202">
        <f>SUM(L668:L713)</f>
        <v>922081.03043045639</v>
      </c>
      <c r="M715" s="202">
        <f>SUM(M668:M713)</f>
        <v>10173327</v>
      </c>
      <c r="N715" s="211" t="s">
        <v>694</v>
      </c>
    </row>
    <row r="716" spans="1:14" s="202" customFormat="1" ht="12.6" customHeight="1" x14ac:dyDescent="0.2">
      <c r="C716" s="214">
        <f>CE85</f>
        <v>27620978</v>
      </c>
      <c r="D716" s="202">
        <f>D615</f>
        <v>1900377</v>
      </c>
      <c r="E716" s="202">
        <f>E623</f>
        <v>2175384.6978950212</v>
      </c>
      <c r="F716" s="202">
        <f>F624</f>
        <v>166591.48263158512</v>
      </c>
      <c r="G716" s="202">
        <f>G625</f>
        <v>1171688.5051549335</v>
      </c>
      <c r="H716" s="202">
        <f>H628</f>
        <v>736282.01271158259</v>
      </c>
      <c r="I716" s="202">
        <f>I629</f>
        <v>709269.53192895092</v>
      </c>
      <c r="J716" s="202">
        <f>J630</f>
        <v>393406.58218399051</v>
      </c>
      <c r="K716" s="202">
        <f>K644</f>
        <v>3820982.9581980002</v>
      </c>
      <c r="L716" s="202">
        <f>L647</f>
        <v>922081.03043045639</v>
      </c>
      <c r="M716" s="202">
        <f>C648</f>
        <v>10173326</v>
      </c>
      <c r="N716" s="211" t="s">
        <v>695</v>
      </c>
    </row>
  </sheetData>
  <sheetProtection algorithmName="SHA-512" hashValue="hY2fawQKdArS+9px4IzVdSWW1S2iwzjVmS10TutnI2mcK+cq3ZDd3uLbCspjDLVXHx2Ty9Gi1lZhqMXov2v1tg==" saltValue="tttA6ZSpf2+PngydO1w07w==" spinCount="100000" sheet="1" objects="1" scenarios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10" orientation="portrait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1FE67-45DB-43FA-BCB6-3E2370280544}">
  <sheetPr codeName="Sheet8"/>
  <dimension ref="A1:C179"/>
  <sheetViews>
    <sheetView topLeftCell="A61" zoomScaleNormal="100" workbookViewId="0">
      <selection activeCell="E165" sqref="E165"/>
    </sheetView>
  </sheetViews>
  <sheetFormatPr defaultColWidth="57.44140625" defaultRowHeight="15" x14ac:dyDescent="0.25"/>
  <cols>
    <col min="1" max="1" width="5.77734375" style="11" customWidth="1"/>
    <col min="2" max="2" width="55.77734375" style="11" customWidth="1"/>
    <col min="3" max="3" width="22" style="11" customWidth="1"/>
    <col min="4" max="4" width="5.6640625" style="11" customWidth="1"/>
    <col min="5" max="9" width="57.44140625" style="11" customWidth="1"/>
    <col min="10" max="16384" width="57.44140625" style="11"/>
  </cols>
  <sheetData>
    <row r="1" spans="1:3" ht="20.100000000000001" customHeight="1" x14ac:dyDescent="0.25">
      <c r="A1" s="168" t="s">
        <v>901</v>
      </c>
      <c r="B1" s="169"/>
      <c r="C1" s="169"/>
    </row>
    <row r="2" spans="1:3" ht="20.100000000000001" customHeight="1" x14ac:dyDescent="0.25">
      <c r="A2" s="168"/>
      <c r="B2" s="169"/>
      <c r="C2" s="94" t="s">
        <v>902</v>
      </c>
    </row>
    <row r="3" spans="1:3" ht="20.100000000000001" customHeight="1" x14ac:dyDescent="0.25">
      <c r="A3" s="120" t="str">
        <f>"Hospital: "&amp;data!C98</f>
        <v>Hospital: Columbia Basin Hospital</v>
      </c>
      <c r="B3" s="170"/>
      <c r="C3" s="142" t="str">
        <f>"FYE: "&amp;data!C96</f>
        <v>FYE: 12/31/2024</v>
      </c>
    </row>
    <row r="4" spans="1:3" ht="20.100000000000001" customHeight="1" x14ac:dyDescent="0.25">
      <c r="A4" s="171"/>
      <c r="B4" s="172" t="s">
        <v>903</v>
      </c>
      <c r="C4" s="173"/>
    </row>
    <row r="5" spans="1:3" ht="20.100000000000001" customHeight="1" x14ac:dyDescent="0.25">
      <c r="A5" s="174">
        <v>1</v>
      </c>
      <c r="B5" s="175" t="s">
        <v>420</v>
      </c>
      <c r="C5" s="175"/>
    </row>
    <row r="6" spans="1:3" ht="20.100000000000001" customHeight="1" x14ac:dyDescent="0.25">
      <c r="A6" s="174">
        <v>2</v>
      </c>
      <c r="B6" s="176" t="s">
        <v>421</v>
      </c>
      <c r="C6" s="176">
        <f>data!C266</f>
        <v>3277091</v>
      </c>
    </row>
    <row r="7" spans="1:3" ht="20.100000000000001" customHeight="1" x14ac:dyDescent="0.25">
      <c r="A7" s="174">
        <v>3</v>
      </c>
      <c r="B7" s="176" t="s">
        <v>422</v>
      </c>
      <c r="C7" s="176">
        <f>data!C267</f>
        <v>0</v>
      </c>
    </row>
    <row r="8" spans="1:3" ht="20.100000000000001" customHeight="1" x14ac:dyDescent="0.25">
      <c r="A8" s="174">
        <v>4</v>
      </c>
      <c r="B8" s="176" t="s">
        <v>423</v>
      </c>
      <c r="C8" s="176">
        <f>data!C268</f>
        <v>6609330</v>
      </c>
    </row>
    <row r="9" spans="1:3" ht="20.100000000000001" customHeight="1" x14ac:dyDescent="0.25">
      <c r="A9" s="174">
        <v>5</v>
      </c>
      <c r="B9" s="176" t="s">
        <v>904</v>
      </c>
      <c r="C9" s="176">
        <f>data!C269</f>
        <v>2685000</v>
      </c>
    </row>
    <row r="10" spans="1:3" ht="20.100000000000001" customHeight="1" x14ac:dyDescent="0.25">
      <c r="A10" s="174">
        <v>6</v>
      </c>
      <c r="B10" s="176" t="s">
        <v>905</v>
      </c>
      <c r="C10" s="176">
        <f>data!C270</f>
        <v>547757</v>
      </c>
    </row>
    <row r="11" spans="1:3" ht="20.100000000000001" customHeight="1" x14ac:dyDescent="0.25">
      <c r="A11" s="174">
        <v>7</v>
      </c>
      <c r="B11" s="176" t="s">
        <v>906</v>
      </c>
      <c r="C11" s="176">
        <f>data!C271</f>
        <v>59000</v>
      </c>
    </row>
    <row r="12" spans="1:3" ht="20.100000000000001" customHeight="1" x14ac:dyDescent="0.25">
      <c r="A12" s="174">
        <v>8</v>
      </c>
      <c r="B12" s="176" t="s">
        <v>427</v>
      </c>
      <c r="C12" s="176">
        <f>data!C272</f>
        <v>0</v>
      </c>
    </row>
    <row r="13" spans="1:3" ht="20.100000000000001" customHeight="1" x14ac:dyDescent="0.25">
      <c r="A13" s="174">
        <v>9</v>
      </c>
      <c r="B13" s="176" t="s">
        <v>428</v>
      </c>
      <c r="C13" s="176">
        <f>data!C273</f>
        <v>246521</v>
      </c>
    </row>
    <row r="14" spans="1:3" ht="20.100000000000001" customHeight="1" x14ac:dyDescent="0.25">
      <c r="A14" s="174">
        <v>10</v>
      </c>
      <c r="B14" s="176" t="s">
        <v>429</v>
      </c>
      <c r="C14" s="176">
        <f>data!C274</f>
        <v>444286</v>
      </c>
    </row>
    <row r="15" spans="1:3" ht="20.100000000000001" customHeight="1" x14ac:dyDescent="0.25">
      <c r="A15" s="174">
        <v>11</v>
      </c>
      <c r="B15" s="176" t="s">
        <v>907</v>
      </c>
      <c r="C15" s="176">
        <f>data!C275</f>
        <v>0</v>
      </c>
    </row>
    <row r="16" spans="1:3" ht="20.100000000000001" customHeight="1" x14ac:dyDescent="0.25">
      <c r="A16" s="174">
        <v>12</v>
      </c>
      <c r="B16" s="176" t="s">
        <v>908</v>
      </c>
      <c r="C16" s="176">
        <f>data!D276</f>
        <v>8498985</v>
      </c>
    </row>
    <row r="17" spans="1:3" ht="20.100000000000001" customHeight="1" x14ac:dyDescent="0.25">
      <c r="A17" s="174">
        <v>13</v>
      </c>
      <c r="B17" s="176"/>
      <c r="C17" s="176"/>
    </row>
    <row r="18" spans="1:3" ht="20.100000000000001" customHeight="1" x14ac:dyDescent="0.25">
      <c r="A18" s="174">
        <v>14</v>
      </c>
      <c r="B18" s="177" t="s">
        <v>909</v>
      </c>
      <c r="C18" s="175"/>
    </row>
    <row r="19" spans="1:3" ht="20.100000000000001" customHeight="1" x14ac:dyDescent="0.25">
      <c r="A19" s="174">
        <v>15</v>
      </c>
      <c r="B19" s="176" t="s">
        <v>421</v>
      </c>
      <c r="C19" s="176">
        <f>data!C278</f>
        <v>3568869</v>
      </c>
    </row>
    <row r="20" spans="1:3" ht="20.100000000000001" customHeight="1" x14ac:dyDescent="0.25">
      <c r="A20" s="174">
        <v>16</v>
      </c>
      <c r="B20" s="176" t="s">
        <v>422</v>
      </c>
      <c r="C20" s="176">
        <f>data!C279</f>
        <v>0</v>
      </c>
    </row>
    <row r="21" spans="1:3" ht="20.100000000000001" customHeight="1" x14ac:dyDescent="0.25">
      <c r="A21" s="174">
        <v>17</v>
      </c>
      <c r="B21" s="176" t="s">
        <v>433</v>
      </c>
      <c r="C21" s="176">
        <f>data!C280</f>
        <v>0</v>
      </c>
    </row>
    <row r="22" spans="1:3" ht="20.100000000000001" customHeight="1" x14ac:dyDescent="0.25">
      <c r="A22" s="174">
        <v>18</v>
      </c>
      <c r="B22" s="176" t="s">
        <v>910</v>
      </c>
      <c r="C22" s="176">
        <f>data!D281</f>
        <v>3568869</v>
      </c>
    </row>
    <row r="23" spans="1:3" ht="20.100000000000001" customHeight="1" x14ac:dyDescent="0.25">
      <c r="A23" s="174">
        <v>19</v>
      </c>
      <c r="B23" s="178"/>
      <c r="C23" s="176"/>
    </row>
    <row r="24" spans="1:3" ht="20.100000000000001" customHeight="1" x14ac:dyDescent="0.25">
      <c r="A24" s="174">
        <v>20</v>
      </c>
      <c r="B24" s="177" t="s">
        <v>911</v>
      </c>
      <c r="C24" s="175"/>
    </row>
    <row r="25" spans="1:3" ht="20.100000000000001" customHeight="1" x14ac:dyDescent="0.25">
      <c r="A25" s="174">
        <v>21</v>
      </c>
      <c r="B25" s="176" t="s">
        <v>390</v>
      </c>
      <c r="C25" s="176">
        <f>data!C283</f>
        <v>99457</v>
      </c>
    </row>
    <row r="26" spans="1:3" ht="20.100000000000001" customHeight="1" x14ac:dyDescent="0.25">
      <c r="A26" s="174">
        <v>22</v>
      </c>
      <c r="B26" s="176" t="s">
        <v>391</v>
      </c>
      <c r="C26" s="176">
        <f>data!C284</f>
        <v>384512</v>
      </c>
    </row>
    <row r="27" spans="1:3" ht="20.100000000000001" customHeight="1" x14ac:dyDescent="0.25">
      <c r="A27" s="174">
        <v>23</v>
      </c>
      <c r="B27" s="176" t="s">
        <v>392</v>
      </c>
      <c r="C27" s="176">
        <f>data!C285</f>
        <v>24748140</v>
      </c>
    </row>
    <row r="28" spans="1:3" ht="20.100000000000001" customHeight="1" x14ac:dyDescent="0.25">
      <c r="A28" s="174">
        <v>24</v>
      </c>
      <c r="B28" s="176" t="s">
        <v>912</v>
      </c>
      <c r="C28" s="176">
        <f>data!C286</f>
        <v>9890241</v>
      </c>
    </row>
    <row r="29" spans="1:3" ht="20.100000000000001" customHeight="1" x14ac:dyDescent="0.25">
      <c r="A29" s="174">
        <v>25</v>
      </c>
      <c r="B29" s="176" t="s">
        <v>394</v>
      </c>
      <c r="C29" s="176">
        <f>data!C287</f>
        <v>253117</v>
      </c>
    </row>
    <row r="30" spans="1:3" ht="20.100000000000001" customHeight="1" x14ac:dyDescent="0.25">
      <c r="A30" s="174">
        <v>26</v>
      </c>
      <c r="B30" s="176" t="s">
        <v>438</v>
      </c>
      <c r="C30" s="176">
        <f>data!C288</f>
        <v>0</v>
      </c>
    </row>
    <row r="31" spans="1:3" ht="20.100000000000001" customHeight="1" x14ac:dyDescent="0.25">
      <c r="A31" s="174">
        <v>27</v>
      </c>
      <c r="B31" s="176" t="s">
        <v>397</v>
      </c>
      <c r="C31" s="176">
        <f>data!C289</f>
        <v>0</v>
      </c>
    </row>
    <row r="32" spans="1:3" ht="20.100000000000001" customHeight="1" x14ac:dyDescent="0.25">
      <c r="A32" s="174">
        <v>28</v>
      </c>
      <c r="B32" s="176" t="s">
        <v>398</v>
      </c>
      <c r="C32" s="176">
        <f>data!C290</f>
        <v>4302921</v>
      </c>
    </row>
    <row r="33" spans="1:3" ht="20.100000000000001" customHeight="1" x14ac:dyDescent="0.25">
      <c r="A33" s="174">
        <v>29</v>
      </c>
      <c r="B33" s="176" t="s">
        <v>612</v>
      </c>
      <c r="C33" s="176">
        <f>data!C291</f>
        <v>0</v>
      </c>
    </row>
    <row r="34" spans="1:3" ht="20.100000000000001" customHeight="1" x14ac:dyDescent="0.25">
      <c r="A34" s="174">
        <v>30</v>
      </c>
      <c r="B34" s="176" t="s">
        <v>913</v>
      </c>
      <c r="C34" s="176">
        <f>data!C292</f>
        <v>23159776</v>
      </c>
    </row>
    <row r="35" spans="1:3" ht="20.100000000000001" customHeight="1" x14ac:dyDescent="0.25">
      <c r="A35" s="174">
        <v>31</v>
      </c>
      <c r="B35" s="176" t="s">
        <v>914</v>
      </c>
      <c r="C35" s="176">
        <f>data!D293</f>
        <v>16518612</v>
      </c>
    </row>
    <row r="36" spans="1:3" ht="20.100000000000001" customHeight="1" x14ac:dyDescent="0.25">
      <c r="A36" s="174">
        <v>32</v>
      </c>
      <c r="B36" s="178"/>
      <c r="C36" s="176"/>
    </row>
    <row r="37" spans="1:3" ht="20.100000000000001" customHeight="1" x14ac:dyDescent="0.25">
      <c r="A37" s="174">
        <v>33</v>
      </c>
      <c r="B37" s="177" t="s">
        <v>915</v>
      </c>
      <c r="C37" s="175"/>
    </row>
    <row r="38" spans="1:3" ht="20.100000000000001" customHeight="1" x14ac:dyDescent="0.25">
      <c r="A38" s="174">
        <v>34</v>
      </c>
      <c r="B38" s="176" t="s">
        <v>916</v>
      </c>
      <c r="C38" s="176">
        <f>data!C295</f>
        <v>0</v>
      </c>
    </row>
    <row r="39" spans="1:3" ht="20.100000000000001" customHeight="1" x14ac:dyDescent="0.25">
      <c r="A39" s="174">
        <v>35</v>
      </c>
      <c r="B39" s="176" t="s">
        <v>917</v>
      </c>
      <c r="C39" s="176">
        <f>data!C296</f>
        <v>0</v>
      </c>
    </row>
    <row r="40" spans="1:3" ht="20.100000000000001" customHeight="1" x14ac:dyDescent="0.25">
      <c r="A40" s="174">
        <v>36</v>
      </c>
      <c r="B40" s="176" t="s">
        <v>445</v>
      </c>
      <c r="C40" s="176">
        <f>data!C297</f>
        <v>0</v>
      </c>
    </row>
    <row r="41" spans="1:3" ht="20.100000000000001" customHeight="1" x14ac:dyDescent="0.25">
      <c r="A41" s="174">
        <v>37</v>
      </c>
      <c r="B41" s="176" t="s">
        <v>433</v>
      </c>
      <c r="C41" s="176">
        <f>data!C298</f>
        <v>0</v>
      </c>
    </row>
    <row r="42" spans="1:3" ht="20.100000000000001" customHeight="1" x14ac:dyDescent="0.25">
      <c r="A42" s="174">
        <v>38</v>
      </c>
      <c r="B42" s="176" t="s">
        <v>918</v>
      </c>
      <c r="C42" s="176">
        <f>data!D299</f>
        <v>0</v>
      </c>
    </row>
    <row r="43" spans="1:3" ht="20.100000000000001" customHeight="1" x14ac:dyDescent="0.25">
      <c r="A43" s="174">
        <v>39</v>
      </c>
      <c r="B43" s="178"/>
      <c r="C43" s="176"/>
    </row>
    <row r="44" spans="1:3" ht="20.100000000000001" customHeight="1" x14ac:dyDescent="0.25">
      <c r="A44" s="174">
        <v>40</v>
      </c>
      <c r="B44" s="177" t="s">
        <v>919</v>
      </c>
      <c r="C44" s="175"/>
    </row>
    <row r="45" spans="1:3" ht="20.100000000000001" customHeight="1" x14ac:dyDescent="0.25">
      <c r="A45" s="174">
        <v>41</v>
      </c>
      <c r="B45" s="176" t="s">
        <v>448</v>
      </c>
      <c r="C45" s="176">
        <f>data!C302</f>
        <v>0</v>
      </c>
    </row>
    <row r="46" spans="1:3" ht="20.100000000000001" customHeight="1" x14ac:dyDescent="0.25">
      <c r="A46" s="174">
        <v>42</v>
      </c>
      <c r="B46" s="176" t="s">
        <v>449</v>
      </c>
      <c r="C46" s="176">
        <f>data!C303</f>
        <v>0</v>
      </c>
    </row>
    <row r="47" spans="1:3" ht="20.100000000000001" customHeight="1" x14ac:dyDescent="0.25">
      <c r="A47" s="174">
        <v>43</v>
      </c>
      <c r="B47" s="176" t="s">
        <v>920</v>
      </c>
      <c r="C47" s="176">
        <f>data!C304</f>
        <v>0</v>
      </c>
    </row>
    <row r="48" spans="1:3" ht="20.100000000000001" customHeight="1" x14ac:dyDescent="0.25">
      <c r="A48" s="174">
        <v>44</v>
      </c>
      <c r="B48" s="176" t="s">
        <v>451</v>
      </c>
      <c r="C48" s="176">
        <f>data!C305</f>
        <v>0</v>
      </c>
    </row>
    <row r="49" spans="1:3" ht="20.100000000000001" customHeight="1" x14ac:dyDescent="0.25">
      <c r="A49" s="174">
        <v>45</v>
      </c>
      <c r="B49" s="176" t="s">
        <v>921</v>
      </c>
      <c r="C49" s="176">
        <f>data!D306</f>
        <v>0</v>
      </c>
    </row>
    <row r="50" spans="1:3" ht="20.100000000000001" customHeight="1" x14ac:dyDescent="0.25">
      <c r="A50" s="179">
        <v>46</v>
      </c>
      <c r="B50" s="180" t="s">
        <v>922</v>
      </c>
      <c r="C50" s="176">
        <f>data!D308</f>
        <v>28586466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68" t="s">
        <v>923</v>
      </c>
      <c r="B53" s="169"/>
      <c r="C53" s="169"/>
    </row>
    <row r="54" spans="1:3" ht="20.100000000000001" customHeight="1" x14ac:dyDescent="0.25">
      <c r="A54" s="168"/>
      <c r="B54" s="169"/>
      <c r="C54" s="94" t="s">
        <v>924</v>
      </c>
    </row>
    <row r="55" spans="1:3" ht="20.100000000000001" customHeight="1" x14ac:dyDescent="0.25">
      <c r="A55" s="120" t="str">
        <f>"Hospital: "&amp;data!C98</f>
        <v>Hospital: Columbia Basin Hospital</v>
      </c>
      <c r="B55" s="170"/>
      <c r="C55" s="142" t="str">
        <f>"FYE: "&amp;data!C96</f>
        <v>FYE: 12/31/2024</v>
      </c>
    </row>
    <row r="56" spans="1:3" ht="20.100000000000001" customHeight="1" x14ac:dyDescent="0.25">
      <c r="A56" s="181"/>
      <c r="B56" s="182" t="s">
        <v>925</v>
      </c>
      <c r="C56" s="173"/>
    </row>
    <row r="57" spans="1:3" ht="20.100000000000001" customHeight="1" x14ac:dyDescent="0.25">
      <c r="A57" s="183">
        <v>1</v>
      </c>
      <c r="B57" s="168" t="s">
        <v>455</v>
      </c>
      <c r="C57" s="184"/>
    </row>
    <row r="58" spans="1:3" ht="20.100000000000001" customHeight="1" x14ac:dyDescent="0.25">
      <c r="A58" s="174">
        <v>2</v>
      </c>
      <c r="B58" s="176" t="s">
        <v>456</v>
      </c>
      <c r="C58" s="176">
        <f>data!C314</f>
        <v>0</v>
      </c>
    </row>
    <row r="59" spans="1:3" ht="20.100000000000001" customHeight="1" x14ac:dyDescent="0.25">
      <c r="A59" s="174">
        <v>3</v>
      </c>
      <c r="B59" s="176" t="s">
        <v>926</v>
      </c>
      <c r="C59" s="176">
        <f>data!C315</f>
        <v>718478</v>
      </c>
    </row>
    <row r="60" spans="1:3" ht="20.100000000000001" customHeight="1" x14ac:dyDescent="0.25">
      <c r="A60" s="174">
        <v>4</v>
      </c>
      <c r="B60" s="176" t="s">
        <v>927</v>
      </c>
      <c r="C60" s="176">
        <f>data!C316</f>
        <v>903055</v>
      </c>
    </row>
    <row r="61" spans="1:3" ht="20.100000000000001" customHeight="1" x14ac:dyDescent="0.25">
      <c r="A61" s="174">
        <v>5</v>
      </c>
      <c r="B61" s="176" t="s">
        <v>459</v>
      </c>
      <c r="C61" s="176">
        <f>data!C317</f>
        <v>54905</v>
      </c>
    </row>
    <row r="62" spans="1:3" ht="20.100000000000001" customHeight="1" x14ac:dyDescent="0.25">
      <c r="A62" s="174">
        <v>6</v>
      </c>
      <c r="B62" s="176" t="s">
        <v>928</v>
      </c>
      <c r="C62" s="176">
        <f>data!C318</f>
        <v>0</v>
      </c>
    </row>
    <row r="63" spans="1:3" ht="20.100000000000001" customHeight="1" x14ac:dyDescent="0.25">
      <c r="A63" s="174">
        <v>7</v>
      </c>
      <c r="B63" s="176" t="s">
        <v>929</v>
      </c>
      <c r="C63" s="176">
        <f>data!C319</f>
        <v>0</v>
      </c>
    </row>
    <row r="64" spans="1:3" ht="20.100000000000001" customHeight="1" x14ac:dyDescent="0.25">
      <c r="A64" s="174">
        <v>8</v>
      </c>
      <c r="B64" s="176" t="s">
        <v>462</v>
      </c>
      <c r="C64" s="176">
        <f>data!C320</f>
        <v>0</v>
      </c>
    </row>
    <row r="65" spans="1:3" ht="20.100000000000001" customHeight="1" x14ac:dyDescent="0.25">
      <c r="A65" s="174">
        <v>9</v>
      </c>
      <c r="B65" s="176" t="s">
        <v>463</v>
      </c>
      <c r="C65" s="176">
        <f>data!C321</f>
        <v>0</v>
      </c>
    </row>
    <row r="66" spans="1:3" ht="20.100000000000001" customHeight="1" x14ac:dyDescent="0.25">
      <c r="A66" s="174">
        <v>10</v>
      </c>
      <c r="B66" s="176" t="s">
        <v>464</v>
      </c>
      <c r="C66" s="176">
        <f>data!C322</f>
        <v>0</v>
      </c>
    </row>
    <row r="67" spans="1:3" ht="20.100000000000001" customHeight="1" x14ac:dyDescent="0.25">
      <c r="A67" s="174">
        <v>11</v>
      </c>
      <c r="B67" s="176" t="s">
        <v>930</v>
      </c>
      <c r="C67" s="176">
        <f>data!C323</f>
        <v>764869</v>
      </c>
    </row>
    <row r="68" spans="1:3" ht="20.100000000000001" customHeight="1" x14ac:dyDescent="0.25">
      <c r="A68" s="174">
        <v>12</v>
      </c>
      <c r="B68" s="176" t="s">
        <v>931</v>
      </c>
      <c r="C68" s="176">
        <f>data!D324</f>
        <v>2441307</v>
      </c>
    </row>
    <row r="69" spans="1:3" ht="20.100000000000001" customHeight="1" x14ac:dyDescent="0.25">
      <c r="A69" s="174">
        <v>13</v>
      </c>
      <c r="B69" s="178"/>
      <c r="C69" s="176"/>
    </row>
    <row r="70" spans="1:3" ht="20.100000000000001" customHeight="1" x14ac:dyDescent="0.25">
      <c r="A70" s="174">
        <v>14</v>
      </c>
      <c r="B70" s="177" t="s">
        <v>932</v>
      </c>
      <c r="C70" s="175"/>
    </row>
    <row r="71" spans="1:3" ht="20.100000000000001" customHeight="1" x14ac:dyDescent="0.25">
      <c r="A71" s="174">
        <v>15</v>
      </c>
      <c r="B71" s="176" t="s">
        <v>468</v>
      </c>
      <c r="C71" s="176">
        <f>data!C326</f>
        <v>0</v>
      </c>
    </row>
    <row r="72" spans="1:3" ht="20.100000000000001" customHeight="1" x14ac:dyDescent="0.25">
      <c r="A72" s="174">
        <v>16</v>
      </c>
      <c r="B72" s="176" t="s">
        <v>933</v>
      </c>
      <c r="C72" s="176">
        <f>data!C327</f>
        <v>0</v>
      </c>
    </row>
    <row r="73" spans="1:3" ht="20.100000000000001" customHeight="1" x14ac:dyDescent="0.25">
      <c r="A73" s="174">
        <v>17</v>
      </c>
      <c r="B73" s="176" t="s">
        <v>470</v>
      </c>
      <c r="C73" s="176">
        <f>data!C328</f>
        <v>0</v>
      </c>
    </row>
    <row r="74" spans="1:3" ht="20.100000000000001" customHeight="1" x14ac:dyDescent="0.25">
      <c r="A74" s="174">
        <v>18</v>
      </c>
      <c r="B74" s="176" t="s">
        <v>934</v>
      </c>
      <c r="C74" s="176">
        <f>data!D329</f>
        <v>0</v>
      </c>
    </row>
    <row r="75" spans="1:3" ht="20.100000000000001" customHeight="1" x14ac:dyDescent="0.25">
      <c r="A75" s="174">
        <v>19</v>
      </c>
      <c r="B75" s="178"/>
      <c r="C75" s="176"/>
    </row>
    <row r="76" spans="1:3" ht="20.100000000000001" customHeight="1" x14ac:dyDescent="0.25">
      <c r="A76" s="174">
        <v>20</v>
      </c>
      <c r="B76" s="177" t="s">
        <v>472</v>
      </c>
      <c r="C76" s="175"/>
    </row>
    <row r="77" spans="1:3" ht="20.100000000000001" customHeight="1" x14ac:dyDescent="0.25">
      <c r="A77" s="174">
        <v>21</v>
      </c>
      <c r="B77" s="176" t="s">
        <v>473</v>
      </c>
      <c r="C77" s="176">
        <f>data!C331</f>
        <v>0</v>
      </c>
    </row>
    <row r="78" spans="1:3" ht="20.100000000000001" customHeight="1" x14ac:dyDescent="0.25">
      <c r="A78" s="174">
        <v>22</v>
      </c>
      <c r="B78" s="176" t="s">
        <v>935</v>
      </c>
      <c r="C78" s="176">
        <f>data!C332</f>
        <v>0</v>
      </c>
    </row>
    <row r="79" spans="1:3" ht="20.100000000000001" customHeight="1" x14ac:dyDescent="0.25">
      <c r="A79" s="174">
        <v>23</v>
      </c>
      <c r="B79" s="176" t="s">
        <v>475</v>
      </c>
      <c r="C79" s="176">
        <f>data!C333</f>
        <v>0</v>
      </c>
    </row>
    <row r="80" spans="1:3" ht="20.100000000000001" customHeight="1" x14ac:dyDescent="0.25">
      <c r="A80" s="174">
        <v>24</v>
      </c>
      <c r="B80" s="176" t="s">
        <v>936</v>
      </c>
      <c r="C80" s="176">
        <f>data!C334</f>
        <v>24190</v>
      </c>
    </row>
    <row r="81" spans="1:3" ht="20.100000000000001" customHeight="1" x14ac:dyDescent="0.25">
      <c r="A81" s="174">
        <v>25</v>
      </c>
      <c r="B81" s="176" t="s">
        <v>477</v>
      </c>
      <c r="C81" s="176">
        <f>data!C335</f>
        <v>13031478</v>
      </c>
    </row>
    <row r="82" spans="1:3" ht="20.100000000000001" customHeight="1" x14ac:dyDescent="0.25">
      <c r="A82" s="174">
        <v>26</v>
      </c>
      <c r="B82" s="176" t="s">
        <v>937</v>
      </c>
      <c r="C82" s="176">
        <f>data!C336</f>
        <v>0</v>
      </c>
    </row>
    <row r="83" spans="1:3" ht="20.100000000000001" customHeight="1" x14ac:dyDescent="0.25">
      <c r="A83" s="174">
        <v>27</v>
      </c>
      <c r="B83" s="176" t="s">
        <v>479</v>
      </c>
      <c r="C83" s="176">
        <f>data!C337</f>
        <v>0</v>
      </c>
    </row>
    <row r="84" spans="1:3" ht="20.100000000000001" customHeight="1" x14ac:dyDescent="0.25">
      <c r="A84" s="174">
        <v>28</v>
      </c>
      <c r="B84" s="176" t="s">
        <v>480</v>
      </c>
      <c r="C84" s="176">
        <f>data!C338</f>
        <v>0</v>
      </c>
    </row>
    <row r="85" spans="1:3" ht="20.100000000000001" customHeight="1" x14ac:dyDescent="0.25">
      <c r="A85" s="174">
        <v>29</v>
      </c>
      <c r="B85" s="176" t="s">
        <v>612</v>
      </c>
      <c r="C85" s="176">
        <f>data!D339</f>
        <v>13055668</v>
      </c>
    </row>
    <row r="86" spans="1:3" ht="20.100000000000001" customHeight="1" x14ac:dyDescent="0.25">
      <c r="A86" s="174">
        <v>30</v>
      </c>
      <c r="B86" s="176" t="s">
        <v>938</v>
      </c>
      <c r="C86" s="176">
        <f>data!D340</f>
        <v>764869</v>
      </c>
    </row>
    <row r="87" spans="1:3" ht="20.100000000000001" customHeight="1" x14ac:dyDescent="0.25">
      <c r="A87" s="174">
        <v>31</v>
      </c>
      <c r="B87" s="176" t="s">
        <v>939</v>
      </c>
      <c r="C87" s="176">
        <f>data!D341</f>
        <v>12290799</v>
      </c>
    </row>
    <row r="88" spans="1:3" ht="20.100000000000001" customHeight="1" x14ac:dyDescent="0.25">
      <c r="A88" s="174">
        <v>32</v>
      </c>
      <c r="B88" s="178"/>
      <c r="C88" s="176"/>
    </row>
    <row r="89" spans="1:3" ht="20.100000000000001" customHeight="1" x14ac:dyDescent="0.25">
      <c r="A89" s="174">
        <v>33</v>
      </c>
      <c r="B89" s="185" t="s">
        <v>940</v>
      </c>
      <c r="C89" s="176">
        <f>data!C343</f>
        <v>13854360</v>
      </c>
    </row>
    <row r="90" spans="1:3" ht="20.100000000000001" customHeight="1" x14ac:dyDescent="0.25">
      <c r="A90" s="174">
        <v>34</v>
      </c>
      <c r="B90" s="176"/>
      <c r="C90" s="176"/>
    </row>
    <row r="91" spans="1:3" ht="20.100000000000001" customHeight="1" x14ac:dyDescent="0.25">
      <c r="A91" s="174">
        <v>35</v>
      </c>
      <c r="B91" s="177" t="s">
        <v>941</v>
      </c>
      <c r="C91" s="175"/>
    </row>
    <row r="92" spans="1:3" ht="20.100000000000001" customHeight="1" x14ac:dyDescent="0.25">
      <c r="A92" s="174">
        <v>36</v>
      </c>
      <c r="B92" s="176" t="s">
        <v>484</v>
      </c>
      <c r="C92" s="176">
        <f>data!C345</f>
        <v>0</v>
      </c>
    </row>
    <row r="93" spans="1:3" ht="20.100000000000001" customHeight="1" x14ac:dyDescent="0.25">
      <c r="A93" s="174">
        <v>37</v>
      </c>
      <c r="B93" s="178"/>
      <c r="C93" s="176"/>
    </row>
    <row r="94" spans="1:3" ht="20.100000000000001" customHeight="1" x14ac:dyDescent="0.25">
      <c r="A94" s="174">
        <v>38</v>
      </c>
      <c r="B94" s="176" t="s">
        <v>485</v>
      </c>
      <c r="C94" s="176">
        <f>data!C346</f>
        <v>0</v>
      </c>
    </row>
    <row r="95" spans="1:3" ht="20.100000000000001" customHeight="1" x14ac:dyDescent="0.25">
      <c r="A95" s="174">
        <v>39</v>
      </c>
      <c r="B95" s="178"/>
      <c r="C95" s="176"/>
    </row>
    <row r="96" spans="1:3" ht="20.100000000000001" customHeight="1" x14ac:dyDescent="0.25">
      <c r="A96" s="174">
        <v>40</v>
      </c>
      <c r="B96" s="176" t="s">
        <v>942</v>
      </c>
      <c r="C96" s="176">
        <f>data!C347</f>
        <v>0</v>
      </c>
    </row>
    <row r="97" spans="1:3" ht="20.100000000000001" customHeight="1" x14ac:dyDescent="0.25">
      <c r="A97" s="174">
        <v>41</v>
      </c>
      <c r="B97" s="178"/>
      <c r="C97" s="176"/>
    </row>
    <row r="98" spans="1:3" ht="20.100000000000001" customHeight="1" x14ac:dyDescent="0.25">
      <c r="A98" s="174">
        <v>42</v>
      </c>
      <c r="B98" s="176" t="s">
        <v>943</v>
      </c>
      <c r="C98" s="176">
        <f>data!C348</f>
        <v>0</v>
      </c>
    </row>
    <row r="99" spans="1:3" ht="20.100000000000001" customHeight="1" x14ac:dyDescent="0.25">
      <c r="A99" s="174">
        <v>43</v>
      </c>
      <c r="B99" s="176" t="s">
        <v>944</v>
      </c>
      <c r="C99" s="176"/>
    </row>
    <row r="100" spans="1:3" ht="20.100000000000001" customHeight="1" x14ac:dyDescent="0.25">
      <c r="A100" s="174">
        <v>44</v>
      </c>
      <c r="B100" s="178"/>
      <c r="C100" s="176"/>
    </row>
    <row r="101" spans="1:3" ht="20.100000000000001" customHeight="1" x14ac:dyDescent="0.25">
      <c r="A101" s="174">
        <v>45</v>
      </c>
      <c r="B101" s="176" t="s">
        <v>945</v>
      </c>
      <c r="C101" s="176">
        <f>data!C349</f>
        <v>0</v>
      </c>
    </row>
    <row r="102" spans="1:3" ht="20.100000000000001" customHeight="1" x14ac:dyDescent="0.25">
      <c r="A102" s="174">
        <v>46</v>
      </c>
      <c r="B102" s="176" t="s">
        <v>946</v>
      </c>
      <c r="C102" s="176">
        <f>data!C343+data!C345+data!C346+data!C347+data!C348-data!C349</f>
        <v>13854360</v>
      </c>
    </row>
    <row r="103" spans="1:3" ht="20.100000000000001" customHeight="1" x14ac:dyDescent="0.25">
      <c r="A103" s="174">
        <v>47</v>
      </c>
      <c r="B103" s="176" t="s">
        <v>947</v>
      </c>
      <c r="C103" s="176">
        <f>data!D352</f>
        <v>28586466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68" t="s">
        <v>948</v>
      </c>
      <c r="B106" s="169"/>
      <c r="C106" s="169"/>
    </row>
    <row r="107" spans="1:3" ht="20.100000000000001" customHeight="1" x14ac:dyDescent="0.25">
      <c r="A107" s="170"/>
      <c r="C107" s="94" t="s">
        <v>949</v>
      </c>
    </row>
    <row r="108" spans="1:3" ht="20.100000000000001" customHeight="1" x14ac:dyDescent="0.25">
      <c r="A108" s="120" t="str">
        <f>"Hospital: "&amp;data!C98</f>
        <v>Hospital: Columbia Basin Hospital</v>
      </c>
      <c r="B108" s="170"/>
      <c r="C108" s="142" t="str">
        <f>"FYE: "&amp;data!C96</f>
        <v>FYE: 12/31/2024</v>
      </c>
    </row>
    <row r="109" spans="1:3" ht="20.100000000000001" customHeight="1" x14ac:dyDescent="0.25">
      <c r="A109" s="171"/>
      <c r="B109" s="186"/>
      <c r="C109" s="187"/>
    </row>
    <row r="110" spans="1:3" ht="20.100000000000001" customHeight="1" x14ac:dyDescent="0.25">
      <c r="A110" s="174">
        <v>1</v>
      </c>
      <c r="B110" s="177" t="s">
        <v>950</v>
      </c>
      <c r="C110" s="175"/>
    </row>
    <row r="111" spans="1:3" ht="20.100000000000001" customHeight="1" x14ac:dyDescent="0.25">
      <c r="A111" s="174">
        <v>2</v>
      </c>
      <c r="B111" s="176" t="s">
        <v>493</v>
      </c>
      <c r="C111" s="176">
        <f>data!C358</f>
        <v>7700127</v>
      </c>
    </row>
    <row r="112" spans="1:3" ht="20.100000000000001" customHeight="1" x14ac:dyDescent="0.25">
      <c r="A112" s="174">
        <v>3</v>
      </c>
      <c r="B112" s="176" t="s">
        <v>494</v>
      </c>
      <c r="C112" s="176">
        <f>data!C359</f>
        <v>29985065</v>
      </c>
    </row>
    <row r="113" spans="1:3" ht="20.100000000000001" customHeight="1" x14ac:dyDescent="0.25">
      <c r="A113" s="174">
        <v>4</v>
      </c>
      <c r="B113" s="176" t="s">
        <v>951</v>
      </c>
      <c r="C113" s="176">
        <f>data!D360</f>
        <v>37685192</v>
      </c>
    </row>
    <row r="114" spans="1:3" ht="20.100000000000001" customHeight="1" x14ac:dyDescent="0.25">
      <c r="A114" s="174">
        <v>5</v>
      </c>
      <c r="B114" s="178"/>
      <c r="C114" s="176"/>
    </row>
    <row r="115" spans="1:3" ht="20.100000000000001" customHeight="1" x14ac:dyDescent="0.25">
      <c r="A115" s="174">
        <v>6</v>
      </c>
      <c r="B115" s="177" t="s">
        <v>952</v>
      </c>
      <c r="C115" s="175"/>
    </row>
    <row r="116" spans="1:3" ht="20.100000000000001" customHeight="1" x14ac:dyDescent="0.25">
      <c r="A116" s="174">
        <v>7</v>
      </c>
      <c r="B116" s="188" t="s">
        <v>953</v>
      </c>
      <c r="C116" s="189">
        <f>data!C362</f>
        <v>1404304</v>
      </c>
    </row>
    <row r="117" spans="1:3" ht="20.100000000000001" customHeight="1" x14ac:dyDescent="0.25">
      <c r="A117" s="174">
        <v>8</v>
      </c>
      <c r="B117" s="176" t="s">
        <v>497</v>
      </c>
      <c r="C117" s="189">
        <f>data!C363</f>
        <v>9590866</v>
      </c>
    </row>
    <row r="118" spans="1:3" ht="20.100000000000001" customHeight="1" x14ac:dyDescent="0.25">
      <c r="A118" s="174">
        <v>9</v>
      </c>
      <c r="B118" s="176" t="s">
        <v>954</v>
      </c>
      <c r="C118" s="189">
        <f>data!C364</f>
        <v>425166</v>
      </c>
    </row>
    <row r="119" spans="1:3" ht="20.100000000000001" customHeight="1" x14ac:dyDescent="0.25">
      <c r="A119" s="174">
        <v>10</v>
      </c>
      <c r="B119" s="176" t="s">
        <v>955</v>
      </c>
      <c r="C119" s="189">
        <f>data!C365</f>
        <v>0</v>
      </c>
    </row>
    <row r="120" spans="1:3" ht="20.100000000000001" customHeight="1" x14ac:dyDescent="0.25">
      <c r="A120" s="174">
        <v>11</v>
      </c>
      <c r="B120" s="176" t="s">
        <v>899</v>
      </c>
      <c r="C120" s="189">
        <f>data!D366</f>
        <v>11420336</v>
      </c>
    </row>
    <row r="121" spans="1:3" ht="20.100000000000001" customHeight="1" x14ac:dyDescent="0.25">
      <c r="A121" s="174">
        <v>12</v>
      </c>
      <c r="B121" s="176" t="s">
        <v>956</v>
      </c>
      <c r="C121" s="189">
        <f>data!D367</f>
        <v>26264856</v>
      </c>
    </row>
    <row r="122" spans="1:3" ht="20.100000000000001" customHeight="1" x14ac:dyDescent="0.25">
      <c r="A122" s="174">
        <v>13</v>
      </c>
      <c r="B122" s="178"/>
      <c r="C122" s="176"/>
    </row>
    <row r="123" spans="1:3" ht="20.100000000000001" customHeight="1" x14ac:dyDescent="0.25">
      <c r="A123" s="174">
        <v>14</v>
      </c>
      <c r="B123" s="177" t="s">
        <v>501</v>
      </c>
      <c r="C123" s="175"/>
    </row>
    <row r="124" spans="1:3" ht="20.100000000000001" customHeight="1" x14ac:dyDescent="0.25">
      <c r="A124" s="174">
        <v>15</v>
      </c>
      <c r="B124" s="190" t="s">
        <v>502</v>
      </c>
      <c r="C124" s="191"/>
    </row>
    <row r="125" spans="1:3" ht="20.100000000000001" customHeight="1" x14ac:dyDescent="0.25">
      <c r="A125" s="195" t="s">
        <v>957</v>
      </c>
      <c r="B125" s="192" t="s">
        <v>503</v>
      </c>
      <c r="C125" s="191">
        <f>data!C370</f>
        <v>49691</v>
      </c>
    </row>
    <row r="126" spans="1:3" ht="20.100000000000001" customHeight="1" x14ac:dyDescent="0.25">
      <c r="A126" s="195" t="s">
        <v>958</v>
      </c>
      <c r="B126" s="192" t="s">
        <v>504</v>
      </c>
      <c r="C126" s="191">
        <f>data!C371</f>
        <v>254759</v>
      </c>
    </row>
    <row r="127" spans="1:3" ht="20.100000000000001" customHeight="1" x14ac:dyDescent="0.25">
      <c r="A127" s="195" t="s">
        <v>959</v>
      </c>
      <c r="B127" s="192" t="s">
        <v>505</v>
      </c>
      <c r="C127" s="191">
        <f>data!C372</f>
        <v>0</v>
      </c>
    </row>
    <row r="128" spans="1:3" ht="20.100000000000001" customHeight="1" x14ac:dyDescent="0.25">
      <c r="A128" s="195" t="s">
        <v>960</v>
      </c>
      <c r="B128" s="192" t="s">
        <v>506</v>
      </c>
      <c r="C128" s="191">
        <f>data!C373</f>
        <v>0</v>
      </c>
    </row>
    <row r="129" spans="1:3" ht="20.100000000000001" customHeight="1" x14ac:dyDescent="0.25">
      <c r="A129" s="195" t="s">
        <v>961</v>
      </c>
      <c r="B129" s="192" t="s">
        <v>507</v>
      </c>
      <c r="C129" s="191">
        <f>data!C374</f>
        <v>0</v>
      </c>
    </row>
    <row r="130" spans="1:3" ht="20.100000000000001" customHeight="1" x14ac:dyDescent="0.25">
      <c r="A130" s="195" t="s">
        <v>962</v>
      </c>
      <c r="B130" s="192" t="s">
        <v>508</v>
      </c>
      <c r="C130" s="191">
        <f>data!C375</f>
        <v>0</v>
      </c>
    </row>
    <row r="131" spans="1:3" ht="20.100000000000001" customHeight="1" x14ac:dyDescent="0.25">
      <c r="A131" s="195" t="s">
        <v>963</v>
      </c>
      <c r="B131" s="192" t="s">
        <v>509</v>
      </c>
      <c r="C131" s="191">
        <f>data!C376</f>
        <v>0</v>
      </c>
    </row>
    <row r="132" spans="1:3" ht="20.100000000000001" customHeight="1" x14ac:dyDescent="0.25">
      <c r="A132" s="195" t="s">
        <v>964</v>
      </c>
      <c r="B132" s="192" t="s">
        <v>510</v>
      </c>
      <c r="C132" s="191">
        <f>data!C377</f>
        <v>0</v>
      </c>
    </row>
    <row r="133" spans="1:3" ht="20.100000000000001" customHeight="1" x14ac:dyDescent="0.25">
      <c r="A133" s="195" t="s">
        <v>965</v>
      </c>
      <c r="B133" s="192" t="s">
        <v>511</v>
      </c>
      <c r="C133" s="191">
        <f>data!C378</f>
        <v>0</v>
      </c>
    </row>
    <row r="134" spans="1:3" ht="20.100000000000001" customHeight="1" x14ac:dyDescent="0.25">
      <c r="A134" s="195" t="s">
        <v>966</v>
      </c>
      <c r="B134" s="192" t="s">
        <v>512</v>
      </c>
      <c r="C134" s="191">
        <f>data!C379</f>
        <v>84180</v>
      </c>
    </row>
    <row r="135" spans="1:3" ht="20.100000000000001" customHeight="1" x14ac:dyDescent="0.25">
      <c r="A135" s="195" t="s">
        <v>967</v>
      </c>
      <c r="B135" s="192" t="s">
        <v>513</v>
      </c>
      <c r="C135" s="191">
        <f>data!C380</f>
        <v>195205</v>
      </c>
    </row>
    <row r="136" spans="1:3" ht="20.100000000000001" customHeight="1" x14ac:dyDescent="0.25">
      <c r="A136" s="174">
        <v>16</v>
      </c>
      <c r="B136" s="176" t="s">
        <v>515</v>
      </c>
      <c r="C136" s="191">
        <f>data!C381</f>
        <v>0</v>
      </c>
    </row>
    <row r="137" spans="1:3" ht="20.100000000000001" customHeight="1" x14ac:dyDescent="0.25">
      <c r="A137" s="174">
        <v>17</v>
      </c>
      <c r="B137" s="176" t="s">
        <v>968</v>
      </c>
      <c r="C137" s="189">
        <f>data!D383</f>
        <v>583835</v>
      </c>
    </row>
    <row r="138" spans="1:3" ht="20.100000000000001" customHeight="1" x14ac:dyDescent="0.25">
      <c r="A138" s="174">
        <v>18</v>
      </c>
      <c r="B138" s="176" t="s">
        <v>969</v>
      </c>
      <c r="C138" s="189">
        <f>data!D384</f>
        <v>26848691</v>
      </c>
    </row>
    <row r="139" spans="1:3" ht="20.100000000000001" customHeight="1" x14ac:dyDescent="0.25">
      <c r="A139" s="174">
        <v>19</v>
      </c>
      <c r="B139" s="178"/>
      <c r="C139" s="176"/>
    </row>
    <row r="140" spans="1:3" ht="20.100000000000001" customHeight="1" x14ac:dyDescent="0.25">
      <c r="A140" s="174">
        <v>20</v>
      </c>
      <c r="B140" s="177" t="s">
        <v>970</v>
      </c>
      <c r="C140" s="175"/>
    </row>
    <row r="141" spans="1:3" ht="20.100000000000001" customHeight="1" x14ac:dyDescent="0.25">
      <c r="A141" s="174">
        <v>21</v>
      </c>
      <c r="B141" s="176" t="s">
        <v>519</v>
      </c>
      <c r="C141" s="189">
        <f>data!C389</f>
        <v>12223543</v>
      </c>
    </row>
    <row r="142" spans="1:3" ht="20.100000000000001" customHeight="1" x14ac:dyDescent="0.25">
      <c r="A142" s="174">
        <v>22</v>
      </c>
      <c r="B142" s="176" t="s">
        <v>10</v>
      </c>
      <c r="C142" s="189">
        <f>data!C390</f>
        <v>2762765</v>
      </c>
    </row>
    <row r="143" spans="1:3" ht="20.100000000000001" customHeight="1" x14ac:dyDescent="0.25">
      <c r="A143" s="174">
        <v>23</v>
      </c>
      <c r="B143" s="176" t="s">
        <v>263</v>
      </c>
      <c r="C143" s="189">
        <f>data!C391</f>
        <v>4879114</v>
      </c>
    </row>
    <row r="144" spans="1:3" ht="20.100000000000001" customHeight="1" x14ac:dyDescent="0.25">
      <c r="A144" s="174">
        <v>24</v>
      </c>
      <c r="B144" s="176" t="s">
        <v>264</v>
      </c>
      <c r="C144" s="189">
        <f>data!C392</f>
        <v>1871743</v>
      </c>
    </row>
    <row r="145" spans="1:3" ht="20.100000000000001" customHeight="1" x14ac:dyDescent="0.25">
      <c r="A145" s="174">
        <v>25</v>
      </c>
      <c r="B145" s="176" t="s">
        <v>971</v>
      </c>
      <c r="C145" s="189">
        <f>data!C393</f>
        <v>210834</v>
      </c>
    </row>
    <row r="146" spans="1:3" ht="20.100000000000001" customHeight="1" x14ac:dyDescent="0.25">
      <c r="A146" s="174">
        <v>26</v>
      </c>
      <c r="B146" s="176" t="s">
        <v>972</v>
      </c>
      <c r="C146" s="189">
        <f>data!C394</f>
        <v>2230991</v>
      </c>
    </row>
    <row r="147" spans="1:3" ht="20.100000000000001" customHeight="1" x14ac:dyDescent="0.25">
      <c r="A147" s="174">
        <v>27</v>
      </c>
      <c r="B147" s="176" t="s">
        <v>15</v>
      </c>
      <c r="C147" s="189">
        <f>data!C395</f>
        <v>1710204</v>
      </c>
    </row>
    <row r="148" spans="1:3" ht="20.100000000000001" customHeight="1" x14ac:dyDescent="0.25">
      <c r="A148" s="174">
        <v>28</v>
      </c>
      <c r="B148" s="176" t="s">
        <v>973</v>
      </c>
      <c r="C148" s="189">
        <f>data!C396</f>
        <v>21611</v>
      </c>
    </row>
    <row r="149" spans="1:3" ht="20.100000000000001" customHeight="1" x14ac:dyDescent="0.25">
      <c r="A149" s="174">
        <v>29</v>
      </c>
      <c r="B149" s="176" t="s">
        <v>524</v>
      </c>
      <c r="C149" s="189">
        <f>data!C397</f>
        <v>220837</v>
      </c>
    </row>
    <row r="150" spans="1:3" ht="20.100000000000001" customHeight="1" x14ac:dyDescent="0.25">
      <c r="A150" s="174">
        <v>30</v>
      </c>
      <c r="B150" s="176" t="s">
        <v>974</v>
      </c>
      <c r="C150" s="189">
        <f>data!C398</f>
        <v>316894</v>
      </c>
    </row>
    <row r="151" spans="1:3" ht="20.100000000000001" customHeight="1" x14ac:dyDescent="0.25">
      <c r="A151" s="174">
        <v>31</v>
      </c>
      <c r="B151" s="176" t="s">
        <v>526</v>
      </c>
      <c r="C151" s="189">
        <f>data!C399</f>
        <v>648555</v>
      </c>
    </row>
    <row r="152" spans="1:3" ht="20.100000000000001" customHeight="1" x14ac:dyDescent="0.25">
      <c r="A152" s="174">
        <v>32</v>
      </c>
      <c r="B152" s="176" t="s">
        <v>268</v>
      </c>
      <c r="C152" s="189"/>
    </row>
    <row r="153" spans="1:3" ht="20.100000000000001" customHeight="1" x14ac:dyDescent="0.25">
      <c r="A153" s="195" t="s">
        <v>975</v>
      </c>
      <c r="B153" s="193" t="s">
        <v>269</v>
      </c>
      <c r="C153" s="189">
        <f>data!C401</f>
        <v>0</v>
      </c>
    </row>
    <row r="154" spans="1:3" ht="20.100000000000001" customHeight="1" x14ac:dyDescent="0.25">
      <c r="A154" s="195" t="s">
        <v>976</v>
      </c>
      <c r="B154" s="193" t="s">
        <v>270</v>
      </c>
      <c r="C154" s="189">
        <f>data!C402</f>
        <v>0</v>
      </c>
    </row>
    <row r="155" spans="1:3" ht="20.100000000000001" customHeight="1" x14ac:dyDescent="0.25">
      <c r="A155" s="195" t="s">
        <v>977</v>
      </c>
      <c r="B155" s="193" t="s">
        <v>978</v>
      </c>
      <c r="C155" s="189">
        <f>data!C403</f>
        <v>0</v>
      </c>
    </row>
    <row r="156" spans="1:3" ht="20.100000000000001" customHeight="1" x14ac:dyDescent="0.25">
      <c r="A156" s="195" t="s">
        <v>979</v>
      </c>
      <c r="B156" s="193" t="s">
        <v>272</v>
      </c>
      <c r="C156" s="189">
        <f>data!C404</f>
        <v>0</v>
      </c>
    </row>
    <row r="157" spans="1:3" ht="20.100000000000001" customHeight="1" x14ac:dyDescent="0.25">
      <c r="A157" s="195" t="s">
        <v>980</v>
      </c>
      <c r="B157" s="193" t="s">
        <v>273</v>
      </c>
      <c r="C157" s="189">
        <f>data!C405</f>
        <v>0</v>
      </c>
    </row>
    <row r="158" spans="1:3" ht="20.100000000000001" customHeight="1" x14ac:dyDescent="0.25">
      <c r="A158" s="195" t="s">
        <v>981</v>
      </c>
      <c r="B158" s="193" t="s">
        <v>274</v>
      </c>
      <c r="C158" s="189">
        <f>data!C406</f>
        <v>0</v>
      </c>
    </row>
    <row r="159" spans="1:3" ht="20.100000000000001" customHeight="1" x14ac:dyDescent="0.25">
      <c r="A159" s="195" t="s">
        <v>982</v>
      </c>
      <c r="B159" s="193" t="s">
        <v>275</v>
      </c>
      <c r="C159" s="189">
        <f>data!C407</f>
        <v>0</v>
      </c>
    </row>
    <row r="160" spans="1:3" ht="20.100000000000001" customHeight="1" x14ac:dyDescent="0.25">
      <c r="A160" s="195" t="s">
        <v>983</v>
      </c>
      <c r="B160" s="193" t="s">
        <v>276</v>
      </c>
      <c r="C160" s="189">
        <f>data!C408</f>
        <v>389770</v>
      </c>
    </row>
    <row r="161" spans="1:3" ht="20.100000000000001" customHeight="1" x14ac:dyDescent="0.25">
      <c r="A161" s="195" t="s">
        <v>984</v>
      </c>
      <c r="B161" s="193" t="s">
        <v>277</v>
      </c>
      <c r="C161" s="189">
        <f>data!C409</f>
        <v>0</v>
      </c>
    </row>
    <row r="162" spans="1:3" ht="20.100000000000001" customHeight="1" x14ac:dyDescent="0.25">
      <c r="A162" s="195" t="s">
        <v>985</v>
      </c>
      <c r="B162" s="193" t="s">
        <v>278</v>
      </c>
      <c r="C162" s="189">
        <f>data!C410</f>
        <v>0</v>
      </c>
    </row>
    <row r="163" spans="1:3" ht="20.100000000000001" customHeight="1" x14ac:dyDescent="0.25">
      <c r="A163" s="195" t="s">
        <v>986</v>
      </c>
      <c r="B163" s="193" t="s">
        <v>279</v>
      </c>
      <c r="C163" s="189">
        <f>data!C411</f>
        <v>0</v>
      </c>
    </row>
    <row r="164" spans="1:3" ht="20.100000000000001" customHeight="1" x14ac:dyDescent="0.25">
      <c r="A164" s="195" t="s">
        <v>987</v>
      </c>
      <c r="B164" s="193" t="s">
        <v>280</v>
      </c>
      <c r="C164" s="189">
        <f>data!C412</f>
        <v>0</v>
      </c>
    </row>
    <row r="165" spans="1:3" ht="20.100000000000001" customHeight="1" x14ac:dyDescent="0.25">
      <c r="A165" s="195" t="s">
        <v>988</v>
      </c>
      <c r="B165" s="193" t="s">
        <v>281</v>
      </c>
      <c r="C165" s="189">
        <f>data!C413</f>
        <v>0</v>
      </c>
    </row>
    <row r="166" spans="1:3" ht="20.100000000000001" customHeight="1" x14ac:dyDescent="0.25">
      <c r="A166" s="195" t="s">
        <v>989</v>
      </c>
      <c r="B166" s="193" t="s">
        <v>990</v>
      </c>
      <c r="C166" s="189">
        <f>data!C414</f>
        <v>413501</v>
      </c>
    </row>
    <row r="167" spans="1:3" ht="20.100000000000001" customHeight="1" x14ac:dyDescent="0.25">
      <c r="A167" s="174">
        <v>34</v>
      </c>
      <c r="B167" s="176" t="s">
        <v>991</v>
      </c>
      <c r="C167" s="189">
        <f>data!D416</f>
        <v>27900362</v>
      </c>
    </row>
    <row r="168" spans="1:3" ht="20.100000000000001" customHeight="1" x14ac:dyDescent="0.25">
      <c r="A168" s="174">
        <v>35</v>
      </c>
      <c r="B168" s="176" t="s">
        <v>992</v>
      </c>
      <c r="C168" s="189">
        <f>data!D417</f>
        <v>-1051671</v>
      </c>
    </row>
    <row r="169" spans="1:3" ht="20.100000000000001" customHeight="1" x14ac:dyDescent="0.25">
      <c r="A169" s="174">
        <v>36</v>
      </c>
      <c r="B169" s="178"/>
      <c r="C169" s="176"/>
    </row>
    <row r="170" spans="1:3" ht="20.100000000000001" customHeight="1" x14ac:dyDescent="0.25">
      <c r="A170" s="174">
        <v>37</v>
      </c>
      <c r="B170" s="176" t="s">
        <v>993</v>
      </c>
      <c r="C170" s="189">
        <f>data!D420</f>
        <v>1790110</v>
      </c>
    </row>
    <row r="171" spans="1:3" ht="20.100000000000001" customHeight="1" x14ac:dyDescent="0.25">
      <c r="A171" s="174">
        <v>38</v>
      </c>
      <c r="B171" s="178"/>
      <c r="C171" s="176"/>
    </row>
    <row r="172" spans="1:3" ht="20.100000000000001" customHeight="1" x14ac:dyDescent="0.25">
      <c r="A172" s="174">
        <v>39</v>
      </c>
      <c r="B172" s="176" t="s">
        <v>994</v>
      </c>
      <c r="C172" s="176">
        <f>data!D421</f>
        <v>738439</v>
      </c>
    </row>
    <row r="173" spans="1:3" ht="20.100000000000001" customHeight="1" x14ac:dyDescent="0.25">
      <c r="A173" s="174">
        <v>40</v>
      </c>
      <c r="B173" s="178"/>
      <c r="C173" s="176"/>
    </row>
    <row r="174" spans="1:3" ht="20.100000000000001" customHeight="1" x14ac:dyDescent="0.25">
      <c r="A174" s="174">
        <v>41</v>
      </c>
      <c r="B174" s="176" t="s">
        <v>995</v>
      </c>
      <c r="C174" s="189">
        <f>data!C422</f>
        <v>0</v>
      </c>
    </row>
    <row r="175" spans="1:3" ht="20.100000000000001" customHeight="1" x14ac:dyDescent="0.25">
      <c r="A175" s="174">
        <v>42</v>
      </c>
      <c r="B175" s="176" t="s">
        <v>996</v>
      </c>
      <c r="C175" s="189">
        <f>data!C423</f>
        <v>0</v>
      </c>
    </row>
    <row r="176" spans="1:3" ht="20.100000000000001" customHeight="1" x14ac:dyDescent="0.25">
      <c r="A176" s="174">
        <v>43</v>
      </c>
      <c r="B176" s="178"/>
      <c r="C176" s="176"/>
    </row>
    <row r="177" spans="1:3" ht="20.100000000000001" customHeight="1" x14ac:dyDescent="0.25">
      <c r="A177" s="174">
        <v>44</v>
      </c>
      <c r="B177" s="176" t="s">
        <v>997</v>
      </c>
      <c r="C177" s="189">
        <f>data!D424</f>
        <v>738439</v>
      </c>
    </row>
    <row r="178" spans="1:3" ht="20.100000000000001" customHeight="1" x14ac:dyDescent="0.25">
      <c r="A178" s="179">
        <v>45</v>
      </c>
      <c r="B178" s="178" t="s">
        <v>998</v>
      </c>
      <c r="C178" s="176"/>
    </row>
    <row r="179" spans="1:3" ht="20.100000000000001" customHeight="1" x14ac:dyDescent="0.25">
      <c r="A179" s="196"/>
      <c r="B179" s="194"/>
      <c r="C179" s="180"/>
    </row>
  </sheetData>
  <phoneticPr fontId="0" type="noConversion"/>
  <printOptions horizontalCentered="1" verticalCentered="1" gridLines="1" gridLinesSet="0"/>
  <pageMargins left="0" right="0" top="0" bottom="0" header="0" footer="0"/>
  <pageSetup scale="72" fitToHeight="3" orientation="portrait" r:id="rId1"/>
  <headerFooter alignWithMargins="0"/>
  <rowBreaks count="3" manualBreakCount="3">
    <brk id="52" max="1048575" man="1"/>
    <brk id="104" max="1048575" man="1"/>
    <brk id="15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C9A05-3097-4F2F-808F-3625ACAF5518}">
  <sheetPr codeName="Sheet11"/>
  <dimension ref="A1:N410"/>
  <sheetViews>
    <sheetView showGridLines="0" topLeftCell="A343" zoomScale="65" workbookViewId="0">
      <selection activeCell="N380" sqref="N380"/>
    </sheetView>
  </sheetViews>
  <sheetFormatPr defaultColWidth="8.88671875" defaultRowHeight="20.100000000000001" customHeight="1" x14ac:dyDescent="0.2"/>
  <cols>
    <col min="1" max="1" width="5.77734375" style="233" customWidth="1"/>
    <col min="2" max="2" width="22.44140625" style="233" customWidth="1"/>
    <col min="3" max="8" width="13.77734375" style="233" customWidth="1"/>
    <col min="9" max="9" width="15.77734375" style="233" customWidth="1"/>
    <col min="10" max="13" width="8.88671875" style="233" customWidth="1"/>
    <col min="14" max="16384" width="8.88671875" style="233"/>
  </cols>
  <sheetData>
    <row r="1" spans="1:9" ht="20.100000000000001" customHeight="1" x14ac:dyDescent="0.2">
      <c r="A1" s="231" t="s">
        <v>999</v>
      </c>
      <c r="B1" s="232"/>
      <c r="C1" s="232"/>
      <c r="D1" s="232"/>
      <c r="E1" s="232"/>
      <c r="F1" s="232"/>
      <c r="G1" s="232"/>
      <c r="H1" s="232"/>
    </row>
    <row r="2" spans="1:9" ht="20.100000000000001" customHeight="1" x14ac:dyDescent="0.2">
      <c r="A2" s="234"/>
      <c r="I2" s="235" t="s">
        <v>1000</v>
      </c>
    </row>
    <row r="3" spans="1:9" ht="20.100000000000001" customHeight="1" x14ac:dyDescent="0.2">
      <c r="A3" s="234"/>
      <c r="I3" s="234"/>
    </row>
    <row r="4" spans="1:9" ht="20.100000000000001" customHeight="1" x14ac:dyDescent="0.2">
      <c r="A4" s="236" t="str">
        <f>"Hospital: "&amp;data!C98</f>
        <v>Hospital: Columbia Basin Hospital</v>
      </c>
      <c r="G4" s="237"/>
      <c r="H4" s="236" t="str">
        <f>"FYE: "&amp;data!C96</f>
        <v>FYE: 12/31/2024</v>
      </c>
    </row>
    <row r="5" spans="1:9" ht="20.100000000000001" customHeight="1" x14ac:dyDescent="0.2">
      <c r="A5" s="230">
        <v>1</v>
      </c>
      <c r="B5" s="238" t="s">
        <v>235</v>
      </c>
      <c r="C5" s="239" t="s">
        <v>35</v>
      </c>
      <c r="D5" s="240" t="s">
        <v>36</v>
      </c>
      <c r="E5" s="240" t="s">
        <v>37</v>
      </c>
      <c r="F5" s="240" t="s">
        <v>38</v>
      </c>
      <c r="G5" s="240" t="s">
        <v>39</v>
      </c>
      <c r="H5" s="240" t="s">
        <v>40</v>
      </c>
      <c r="I5" s="240" t="s">
        <v>41</v>
      </c>
    </row>
    <row r="6" spans="1:9" ht="20.100000000000001" customHeight="1" x14ac:dyDescent="0.2">
      <c r="A6" s="241">
        <v>2</v>
      </c>
      <c r="B6" s="242" t="s">
        <v>1001</v>
      </c>
      <c r="C6" s="243" t="s">
        <v>117</v>
      </c>
      <c r="D6" s="244" t="s">
        <v>1002</v>
      </c>
      <c r="E6" s="244" t="s">
        <v>119</v>
      </c>
      <c r="F6" s="244" t="s">
        <v>120</v>
      </c>
      <c r="G6" s="244" t="s">
        <v>121</v>
      </c>
      <c r="H6" s="244" t="s">
        <v>122</v>
      </c>
      <c r="I6" s="244" t="s">
        <v>123</v>
      </c>
    </row>
    <row r="7" spans="1:9" ht="20.100000000000001" customHeight="1" x14ac:dyDescent="0.2">
      <c r="A7" s="241"/>
      <c r="B7" s="242"/>
      <c r="C7" s="244" t="s">
        <v>189</v>
      </c>
      <c r="D7" s="244" t="s">
        <v>1003</v>
      </c>
      <c r="E7" s="244" t="s">
        <v>189</v>
      </c>
      <c r="F7" s="244" t="s">
        <v>1004</v>
      </c>
      <c r="G7" s="244" t="s">
        <v>191</v>
      </c>
      <c r="H7" s="244" t="s">
        <v>189</v>
      </c>
      <c r="I7" s="244" t="s">
        <v>192</v>
      </c>
    </row>
    <row r="8" spans="1:9" ht="20.100000000000001" customHeight="1" x14ac:dyDescent="0.2">
      <c r="A8" s="230">
        <v>3</v>
      </c>
      <c r="B8" s="238" t="s">
        <v>1005</v>
      </c>
      <c r="C8" s="240" t="s">
        <v>241</v>
      </c>
      <c r="D8" s="240" t="s">
        <v>241</v>
      </c>
      <c r="E8" s="240" t="s">
        <v>241</v>
      </c>
      <c r="F8" s="240" t="s">
        <v>241</v>
      </c>
      <c r="G8" s="240" t="s">
        <v>241</v>
      </c>
      <c r="H8" s="240" t="s">
        <v>241</v>
      </c>
      <c r="I8" s="240" t="s">
        <v>241</v>
      </c>
    </row>
    <row r="9" spans="1:9" ht="20.100000000000001" customHeight="1" x14ac:dyDescent="0.2">
      <c r="A9" s="230">
        <v>4</v>
      </c>
      <c r="B9" s="238" t="s">
        <v>260</v>
      </c>
      <c r="C9" s="238">
        <f>data!C59</f>
        <v>0</v>
      </c>
      <c r="D9" s="238">
        <f>data!D59</f>
        <v>0</v>
      </c>
      <c r="E9" s="238">
        <f>data!E59</f>
        <v>531</v>
      </c>
      <c r="F9" s="238">
        <f>data!F59</f>
        <v>0</v>
      </c>
      <c r="G9" s="238">
        <f>data!G59</f>
        <v>0</v>
      </c>
      <c r="H9" s="238">
        <f>data!H59</f>
        <v>0</v>
      </c>
      <c r="I9" s="238">
        <f>data!I59</f>
        <v>0</v>
      </c>
    </row>
    <row r="10" spans="1:9" ht="20.100000000000001" customHeight="1" x14ac:dyDescent="0.2">
      <c r="A10" s="230">
        <v>5</v>
      </c>
      <c r="B10" s="238" t="s">
        <v>261</v>
      </c>
      <c r="C10" s="245">
        <f>data!C60</f>
        <v>0</v>
      </c>
      <c r="D10" s="245">
        <f>data!D60</f>
        <v>0</v>
      </c>
      <c r="E10" s="245">
        <f>data!E60</f>
        <v>1.92</v>
      </c>
      <c r="F10" s="245">
        <f>data!F60</f>
        <v>0</v>
      </c>
      <c r="G10" s="245">
        <f>data!G60</f>
        <v>0</v>
      </c>
      <c r="H10" s="245">
        <f>data!H60</f>
        <v>0</v>
      </c>
      <c r="I10" s="245">
        <f>data!I60</f>
        <v>0</v>
      </c>
    </row>
    <row r="11" spans="1:9" ht="20.100000000000001" customHeight="1" x14ac:dyDescent="0.2">
      <c r="A11" s="230">
        <v>6</v>
      </c>
      <c r="B11" s="238" t="s">
        <v>262</v>
      </c>
      <c r="C11" s="238">
        <f>data!C61</f>
        <v>0</v>
      </c>
      <c r="D11" s="238">
        <f>data!D61</f>
        <v>0</v>
      </c>
      <c r="E11" s="238">
        <f>data!E61</f>
        <v>178138</v>
      </c>
      <c r="F11" s="238">
        <f>data!F61</f>
        <v>0</v>
      </c>
      <c r="G11" s="238">
        <f>data!G61</f>
        <v>0</v>
      </c>
      <c r="H11" s="238">
        <f>data!H61</f>
        <v>0</v>
      </c>
      <c r="I11" s="238">
        <f>data!I61</f>
        <v>0</v>
      </c>
    </row>
    <row r="12" spans="1:9" ht="20.100000000000001" customHeight="1" x14ac:dyDescent="0.2">
      <c r="A12" s="230">
        <v>7</v>
      </c>
      <c r="B12" s="238" t="s">
        <v>10</v>
      </c>
      <c r="C12" s="238">
        <f>data!C62</f>
        <v>0</v>
      </c>
      <c r="D12" s="238">
        <f>data!D62</f>
        <v>0</v>
      </c>
      <c r="E12" s="238">
        <f>data!E62</f>
        <v>40263</v>
      </c>
      <c r="F12" s="238">
        <f>data!F62</f>
        <v>0</v>
      </c>
      <c r="G12" s="238">
        <f>data!G62</f>
        <v>0</v>
      </c>
      <c r="H12" s="238">
        <f>data!H62</f>
        <v>0</v>
      </c>
      <c r="I12" s="238">
        <f>data!I62</f>
        <v>0</v>
      </c>
    </row>
    <row r="13" spans="1:9" ht="20.100000000000001" customHeight="1" x14ac:dyDescent="0.2">
      <c r="A13" s="230">
        <v>8</v>
      </c>
      <c r="B13" s="238" t="s">
        <v>263</v>
      </c>
      <c r="C13" s="238">
        <f>data!C63</f>
        <v>0</v>
      </c>
      <c r="D13" s="238">
        <f>data!D63</f>
        <v>0</v>
      </c>
      <c r="E13" s="238">
        <f>data!E63</f>
        <v>79416</v>
      </c>
      <c r="F13" s="238">
        <f>data!F63</f>
        <v>0</v>
      </c>
      <c r="G13" s="238">
        <f>data!G63</f>
        <v>0</v>
      </c>
      <c r="H13" s="238">
        <f>data!H63</f>
        <v>0</v>
      </c>
      <c r="I13" s="238">
        <f>data!I63</f>
        <v>0</v>
      </c>
    </row>
    <row r="14" spans="1:9" ht="20.100000000000001" customHeight="1" x14ac:dyDescent="0.2">
      <c r="A14" s="230">
        <v>9</v>
      </c>
      <c r="B14" s="238" t="s">
        <v>264</v>
      </c>
      <c r="C14" s="238">
        <f>data!C64</f>
        <v>0</v>
      </c>
      <c r="D14" s="238">
        <f>data!D64</f>
        <v>0</v>
      </c>
      <c r="E14" s="238">
        <f>data!E64</f>
        <v>10918</v>
      </c>
      <c r="F14" s="238">
        <f>data!F64</f>
        <v>0</v>
      </c>
      <c r="G14" s="238">
        <f>data!G64</f>
        <v>0</v>
      </c>
      <c r="H14" s="238">
        <f>data!H64</f>
        <v>0</v>
      </c>
      <c r="I14" s="238">
        <f>data!I64</f>
        <v>0</v>
      </c>
    </row>
    <row r="15" spans="1:9" ht="20.100000000000001" customHeight="1" x14ac:dyDescent="0.2">
      <c r="A15" s="230">
        <v>10</v>
      </c>
      <c r="B15" s="238" t="s">
        <v>521</v>
      </c>
      <c r="C15" s="238">
        <f>data!C65</f>
        <v>0</v>
      </c>
      <c r="D15" s="238">
        <f>data!D65</f>
        <v>0</v>
      </c>
      <c r="E15" s="238">
        <f>data!E65</f>
        <v>0</v>
      </c>
      <c r="F15" s="238">
        <f>data!F65</f>
        <v>0</v>
      </c>
      <c r="G15" s="238">
        <f>data!G65</f>
        <v>0</v>
      </c>
      <c r="H15" s="238">
        <f>data!H65</f>
        <v>0</v>
      </c>
      <c r="I15" s="238">
        <f>data!I65</f>
        <v>0</v>
      </c>
    </row>
    <row r="16" spans="1:9" ht="20.100000000000001" customHeight="1" x14ac:dyDescent="0.2">
      <c r="A16" s="230">
        <v>11</v>
      </c>
      <c r="B16" s="238" t="s">
        <v>522</v>
      </c>
      <c r="C16" s="238">
        <f>data!C66</f>
        <v>0</v>
      </c>
      <c r="D16" s="238">
        <f>data!D66</f>
        <v>0</v>
      </c>
      <c r="E16" s="238">
        <f>data!E66</f>
        <v>1317</v>
      </c>
      <c r="F16" s="238">
        <f>data!F66</f>
        <v>0</v>
      </c>
      <c r="G16" s="238">
        <f>data!G66</f>
        <v>0</v>
      </c>
      <c r="H16" s="238">
        <f>data!H66</f>
        <v>0</v>
      </c>
      <c r="I16" s="238">
        <f>data!I66</f>
        <v>0</v>
      </c>
    </row>
    <row r="17" spans="1:9" ht="20.100000000000001" customHeight="1" x14ac:dyDescent="0.2">
      <c r="A17" s="230">
        <v>12</v>
      </c>
      <c r="B17" s="238" t="s">
        <v>15</v>
      </c>
      <c r="C17" s="238">
        <f>data!C67</f>
        <v>0</v>
      </c>
      <c r="D17" s="238">
        <f>data!D67</f>
        <v>0</v>
      </c>
      <c r="E17" s="238">
        <f>data!E67</f>
        <v>31579</v>
      </c>
      <c r="F17" s="238">
        <f>data!F67</f>
        <v>0</v>
      </c>
      <c r="G17" s="238">
        <f>data!G67</f>
        <v>0</v>
      </c>
      <c r="H17" s="238">
        <f>data!H67</f>
        <v>0</v>
      </c>
      <c r="I17" s="238">
        <f>data!I67</f>
        <v>0</v>
      </c>
    </row>
    <row r="18" spans="1:9" ht="20.100000000000001" customHeight="1" x14ac:dyDescent="0.2">
      <c r="A18" s="230">
        <v>13</v>
      </c>
      <c r="B18" s="238" t="s">
        <v>1006</v>
      </c>
      <c r="C18" s="238">
        <f>data!C68</f>
        <v>0</v>
      </c>
      <c r="D18" s="238">
        <f>data!D68</f>
        <v>0</v>
      </c>
      <c r="E18" s="238">
        <f>data!E68</f>
        <v>0</v>
      </c>
      <c r="F18" s="238">
        <f>data!F68</f>
        <v>0</v>
      </c>
      <c r="G18" s="238">
        <f>data!G68</f>
        <v>0</v>
      </c>
      <c r="H18" s="238">
        <f>data!H68</f>
        <v>0</v>
      </c>
      <c r="I18" s="238">
        <f>data!I68</f>
        <v>0</v>
      </c>
    </row>
    <row r="19" spans="1:9" ht="20.100000000000001" customHeight="1" x14ac:dyDescent="0.2">
      <c r="A19" s="230">
        <v>14</v>
      </c>
      <c r="B19" s="238" t="s">
        <v>1007</v>
      </c>
      <c r="C19" s="238">
        <f>data!C69</f>
        <v>0</v>
      </c>
      <c r="D19" s="238">
        <f>data!D69</f>
        <v>0</v>
      </c>
      <c r="E19" s="238">
        <f>data!E69</f>
        <v>949</v>
      </c>
      <c r="F19" s="238">
        <f>data!F69</f>
        <v>0</v>
      </c>
      <c r="G19" s="238">
        <f>data!G69</f>
        <v>0</v>
      </c>
      <c r="H19" s="238">
        <f>data!H69</f>
        <v>0</v>
      </c>
      <c r="I19" s="238">
        <f>data!I69</f>
        <v>0</v>
      </c>
    </row>
    <row r="20" spans="1:9" ht="20.100000000000001" customHeight="1" x14ac:dyDescent="0.2">
      <c r="A20" s="230">
        <v>15</v>
      </c>
      <c r="B20" s="238" t="s">
        <v>283</v>
      </c>
      <c r="C20" s="238">
        <f>-data!C84</f>
        <v>0</v>
      </c>
      <c r="D20" s="238">
        <f>-data!D84</f>
        <v>0</v>
      </c>
      <c r="E20" s="238">
        <f>-data!E84</f>
        <v>0</v>
      </c>
      <c r="F20" s="238">
        <f>-data!F84</f>
        <v>0</v>
      </c>
      <c r="G20" s="238">
        <f>-data!G84</f>
        <v>0</v>
      </c>
      <c r="H20" s="238">
        <f>-data!H84</f>
        <v>0</v>
      </c>
      <c r="I20" s="238">
        <f>-data!I84</f>
        <v>0</v>
      </c>
    </row>
    <row r="21" spans="1:9" ht="20.100000000000001" customHeight="1" x14ac:dyDescent="0.2">
      <c r="A21" s="230">
        <v>16</v>
      </c>
      <c r="B21" s="246" t="s">
        <v>1008</v>
      </c>
      <c r="C21" s="238">
        <f>data!C85</f>
        <v>0</v>
      </c>
      <c r="D21" s="238">
        <f>data!D85</f>
        <v>0</v>
      </c>
      <c r="E21" s="238">
        <f>data!E85</f>
        <v>342580</v>
      </c>
      <c r="F21" s="238">
        <f>data!F85</f>
        <v>0</v>
      </c>
      <c r="G21" s="238">
        <f>data!G85</f>
        <v>0</v>
      </c>
      <c r="H21" s="238">
        <f>data!H85</f>
        <v>0</v>
      </c>
      <c r="I21" s="238">
        <f>data!I85</f>
        <v>0</v>
      </c>
    </row>
    <row r="22" spans="1:9" ht="20.100000000000001" customHeight="1" x14ac:dyDescent="0.2">
      <c r="A22" s="230">
        <v>17</v>
      </c>
      <c r="B22" s="238" t="s">
        <v>285</v>
      </c>
      <c r="C22" s="247"/>
      <c r="D22" s="248"/>
      <c r="E22" s="248"/>
      <c r="F22" s="248"/>
      <c r="G22" s="248"/>
      <c r="H22" s="248"/>
      <c r="I22" s="248"/>
    </row>
    <row r="23" spans="1:9" ht="20.100000000000001" customHeight="1" x14ac:dyDescent="0.2">
      <c r="A23" s="230">
        <v>18</v>
      </c>
      <c r="B23" s="238" t="s">
        <v>1009</v>
      </c>
      <c r="C23" s="246">
        <f>+data!M668</f>
        <v>0</v>
      </c>
      <c r="D23" s="246">
        <f>+data!M669</f>
        <v>0</v>
      </c>
      <c r="E23" s="246">
        <f>+data!M670</f>
        <v>228886</v>
      </c>
      <c r="F23" s="246">
        <f>+data!M671</f>
        <v>0</v>
      </c>
      <c r="G23" s="246">
        <f>+data!M672</f>
        <v>0</v>
      </c>
      <c r="H23" s="246">
        <f>+data!M673</f>
        <v>0</v>
      </c>
      <c r="I23" s="246">
        <f>+data!M674</f>
        <v>0</v>
      </c>
    </row>
    <row r="24" spans="1:9" ht="20.100000000000001" customHeight="1" x14ac:dyDescent="0.2">
      <c r="A24" s="230">
        <v>19</v>
      </c>
      <c r="B24" s="246" t="s">
        <v>1010</v>
      </c>
      <c r="C24" s="238">
        <f>data!C87</f>
        <v>0</v>
      </c>
      <c r="D24" s="238">
        <f>data!D87</f>
        <v>0</v>
      </c>
      <c r="E24" s="238">
        <f>data!E87</f>
        <v>429594</v>
      </c>
      <c r="F24" s="238">
        <f>data!F87</f>
        <v>0</v>
      </c>
      <c r="G24" s="238">
        <f>data!G87</f>
        <v>0</v>
      </c>
      <c r="H24" s="238">
        <f>data!H87</f>
        <v>0</v>
      </c>
      <c r="I24" s="238">
        <f>data!I87</f>
        <v>0</v>
      </c>
    </row>
    <row r="25" spans="1:9" ht="20.100000000000001" customHeight="1" x14ac:dyDescent="0.2">
      <c r="A25" s="230">
        <v>20</v>
      </c>
      <c r="B25" s="246" t="s">
        <v>1011</v>
      </c>
      <c r="C25" s="238">
        <f>data!C88</f>
        <v>0</v>
      </c>
      <c r="D25" s="238">
        <f>data!D88</f>
        <v>0</v>
      </c>
      <c r="E25" s="238">
        <f>data!E88</f>
        <v>0</v>
      </c>
      <c r="F25" s="238">
        <f>data!F88</f>
        <v>0</v>
      </c>
      <c r="G25" s="238">
        <f>data!G88</f>
        <v>0</v>
      </c>
      <c r="H25" s="238">
        <f>data!H88</f>
        <v>0</v>
      </c>
      <c r="I25" s="238">
        <f>data!I88</f>
        <v>0</v>
      </c>
    </row>
    <row r="26" spans="1:9" ht="18" customHeight="1" x14ac:dyDescent="0.2">
      <c r="A26" s="230">
        <v>21</v>
      </c>
      <c r="B26" s="246" t="s">
        <v>1012</v>
      </c>
      <c r="C26" s="238">
        <f>data!C89</f>
        <v>0</v>
      </c>
      <c r="D26" s="238">
        <f>data!D89</f>
        <v>0</v>
      </c>
      <c r="E26" s="238">
        <f>data!E89</f>
        <v>429594</v>
      </c>
      <c r="F26" s="238">
        <f>data!F89</f>
        <v>0</v>
      </c>
      <c r="G26" s="238">
        <f>data!G89</f>
        <v>0</v>
      </c>
      <c r="H26" s="238">
        <f>data!H89</f>
        <v>0</v>
      </c>
      <c r="I26" s="238">
        <f>data!I89</f>
        <v>0</v>
      </c>
    </row>
    <row r="27" spans="1:9" ht="20.100000000000001" customHeight="1" x14ac:dyDescent="0.2">
      <c r="A27" s="230" t="s">
        <v>1013</v>
      </c>
      <c r="B27" s="238"/>
      <c r="C27" s="248"/>
      <c r="D27" s="248"/>
      <c r="E27" s="248"/>
      <c r="F27" s="248"/>
      <c r="G27" s="248"/>
      <c r="H27" s="248"/>
      <c r="I27" s="248"/>
    </row>
    <row r="28" spans="1:9" ht="20.100000000000001" customHeight="1" x14ac:dyDescent="0.2">
      <c r="A28" s="230">
        <v>22</v>
      </c>
      <c r="B28" s="238" t="s">
        <v>1014</v>
      </c>
      <c r="C28" s="238">
        <f>data!C90</f>
        <v>0</v>
      </c>
      <c r="D28" s="238">
        <f>data!D90</f>
        <v>0</v>
      </c>
      <c r="E28" s="238">
        <f>data!E90</f>
        <v>1435</v>
      </c>
      <c r="F28" s="238">
        <f>data!F90</f>
        <v>0</v>
      </c>
      <c r="G28" s="238">
        <f>data!G90</f>
        <v>0</v>
      </c>
      <c r="H28" s="238">
        <f>data!H90</f>
        <v>0</v>
      </c>
      <c r="I28" s="238">
        <f>data!I90</f>
        <v>0</v>
      </c>
    </row>
    <row r="29" spans="1:9" ht="20.100000000000001" customHeight="1" x14ac:dyDescent="0.2">
      <c r="A29" s="230">
        <v>23</v>
      </c>
      <c r="B29" s="238" t="s">
        <v>1015</v>
      </c>
      <c r="C29" s="238">
        <f>data!C91</f>
        <v>0</v>
      </c>
      <c r="D29" s="238">
        <f>data!D91</f>
        <v>0</v>
      </c>
      <c r="E29" s="238">
        <f>data!E91</f>
        <v>1626</v>
      </c>
      <c r="F29" s="238">
        <f>data!F91</f>
        <v>0</v>
      </c>
      <c r="G29" s="238">
        <f>data!G91</f>
        <v>0</v>
      </c>
      <c r="H29" s="238">
        <f>data!H91</f>
        <v>0</v>
      </c>
      <c r="I29" s="238">
        <f>data!I91</f>
        <v>0</v>
      </c>
    </row>
    <row r="30" spans="1:9" ht="20.100000000000001" customHeight="1" x14ac:dyDescent="0.2">
      <c r="A30" s="230">
        <v>24</v>
      </c>
      <c r="B30" s="238" t="s">
        <v>1016</v>
      </c>
      <c r="C30" s="238">
        <f>data!C92</f>
        <v>0</v>
      </c>
      <c r="D30" s="238">
        <f>data!D92</f>
        <v>0</v>
      </c>
      <c r="E30" s="238">
        <f>data!E92</f>
        <v>407</v>
      </c>
      <c r="F30" s="238">
        <f>data!F92</f>
        <v>0</v>
      </c>
      <c r="G30" s="238">
        <f>data!G92</f>
        <v>0</v>
      </c>
      <c r="H30" s="238">
        <f>data!H92</f>
        <v>0</v>
      </c>
      <c r="I30" s="238">
        <f>data!I92</f>
        <v>0</v>
      </c>
    </row>
    <row r="31" spans="1:9" ht="20.100000000000001" customHeight="1" x14ac:dyDescent="0.2">
      <c r="A31" s="230">
        <v>25</v>
      </c>
      <c r="B31" s="238" t="s">
        <v>1017</v>
      </c>
      <c r="C31" s="238">
        <f>data!C93</f>
        <v>0</v>
      </c>
      <c r="D31" s="238">
        <f>data!D93</f>
        <v>0</v>
      </c>
      <c r="E31" s="238">
        <f>data!E93</f>
        <v>3160</v>
      </c>
      <c r="F31" s="238">
        <f>data!F93</f>
        <v>0</v>
      </c>
      <c r="G31" s="238">
        <f>data!G93</f>
        <v>0</v>
      </c>
      <c r="H31" s="238">
        <f>data!H93</f>
        <v>0</v>
      </c>
      <c r="I31" s="238">
        <f>data!I93</f>
        <v>0</v>
      </c>
    </row>
    <row r="32" spans="1:9" ht="20.100000000000001" customHeight="1" x14ac:dyDescent="0.2">
      <c r="A32" s="230">
        <v>26</v>
      </c>
      <c r="B32" s="238" t="s">
        <v>293</v>
      </c>
      <c r="C32" s="245">
        <f>data!C94</f>
        <v>0</v>
      </c>
      <c r="D32" s="245">
        <f>data!D94</f>
        <v>0</v>
      </c>
      <c r="E32" s="245">
        <f>data!E94</f>
        <v>1.92</v>
      </c>
      <c r="F32" s="245">
        <f>data!F94</f>
        <v>0</v>
      </c>
      <c r="G32" s="245">
        <f>data!G94</f>
        <v>0</v>
      </c>
      <c r="H32" s="245">
        <f>data!H94</f>
        <v>0</v>
      </c>
      <c r="I32" s="245">
        <f>data!I94</f>
        <v>0</v>
      </c>
    </row>
    <row r="33" spans="1:9" ht="20.100000000000001" customHeight="1" x14ac:dyDescent="0.2">
      <c r="A33" s="231" t="s">
        <v>999</v>
      </c>
      <c r="B33" s="232"/>
      <c r="C33" s="232"/>
      <c r="D33" s="232"/>
      <c r="E33" s="232"/>
      <c r="F33" s="232"/>
      <c r="G33" s="232"/>
      <c r="H33" s="232"/>
      <c r="I33" s="231"/>
    </row>
    <row r="34" spans="1:9" ht="20.100000000000001" customHeight="1" x14ac:dyDescent="0.2">
      <c r="A34" s="234"/>
      <c r="I34" s="235" t="s">
        <v>1018</v>
      </c>
    </row>
    <row r="35" spans="1:9" ht="20.100000000000001" customHeight="1" x14ac:dyDescent="0.2">
      <c r="A35" s="234"/>
      <c r="I35" s="234"/>
    </row>
    <row r="36" spans="1:9" ht="20.100000000000001" customHeight="1" x14ac:dyDescent="0.2">
      <c r="A36" s="236" t="str">
        <f>"Hospital: "&amp;data!C98</f>
        <v>Hospital: Columbia Basin Hospital</v>
      </c>
      <c r="G36" s="237"/>
      <c r="H36" s="236" t="str">
        <f>"FYE: "&amp;data!C96</f>
        <v>FYE: 12/31/2024</v>
      </c>
    </row>
    <row r="37" spans="1:9" ht="20.100000000000001" customHeight="1" x14ac:dyDescent="0.2">
      <c r="A37" s="230">
        <v>1</v>
      </c>
      <c r="B37" s="238" t="s">
        <v>235</v>
      </c>
      <c r="C37" s="240" t="s">
        <v>42</v>
      </c>
      <c r="D37" s="240" t="s">
        <v>43</v>
      </c>
      <c r="E37" s="240" t="s">
        <v>44</v>
      </c>
      <c r="F37" s="240" t="s">
        <v>45</v>
      </c>
      <c r="G37" s="240" t="s">
        <v>46</v>
      </c>
      <c r="H37" s="240" t="s">
        <v>47</v>
      </c>
      <c r="I37" s="240" t="s">
        <v>48</v>
      </c>
    </row>
    <row r="38" spans="1:9" ht="20.100000000000001" customHeight="1" x14ac:dyDescent="0.2">
      <c r="A38" s="241">
        <v>2</v>
      </c>
      <c r="B38" s="242" t="s">
        <v>1001</v>
      </c>
      <c r="C38" s="244"/>
      <c r="D38" s="244" t="s">
        <v>125</v>
      </c>
      <c r="E38" s="244" t="s">
        <v>126</v>
      </c>
      <c r="F38" s="244" t="s">
        <v>1019</v>
      </c>
      <c r="G38" s="244" t="s">
        <v>128</v>
      </c>
      <c r="H38" s="244" t="s">
        <v>1020</v>
      </c>
      <c r="I38" s="244" t="s">
        <v>130</v>
      </c>
    </row>
    <row r="39" spans="1:9" ht="20.100000000000001" customHeight="1" x14ac:dyDescent="0.2">
      <c r="A39" s="241"/>
      <c r="B39" s="242"/>
      <c r="C39" s="244" t="s">
        <v>124</v>
      </c>
      <c r="D39" s="244" t="s">
        <v>183</v>
      </c>
      <c r="E39" s="243" t="s">
        <v>193</v>
      </c>
      <c r="F39" s="244" t="s">
        <v>194</v>
      </c>
      <c r="G39" s="244" t="s">
        <v>195</v>
      </c>
      <c r="H39" s="244" t="s">
        <v>196</v>
      </c>
      <c r="I39" s="244" t="s">
        <v>195</v>
      </c>
    </row>
    <row r="40" spans="1:9" ht="20.100000000000001" customHeight="1" x14ac:dyDescent="0.2">
      <c r="A40" s="230">
        <v>3</v>
      </c>
      <c r="B40" s="238" t="s">
        <v>1005</v>
      </c>
      <c r="C40" s="240" t="s">
        <v>242</v>
      </c>
      <c r="D40" s="240" t="s">
        <v>241</v>
      </c>
      <c r="E40" s="240" t="s">
        <v>241</v>
      </c>
      <c r="F40" s="240" t="s">
        <v>241</v>
      </c>
      <c r="G40" s="240" t="s">
        <v>241</v>
      </c>
      <c r="H40" s="240" t="s">
        <v>243</v>
      </c>
      <c r="I40" s="239" t="s">
        <v>244</v>
      </c>
    </row>
    <row r="41" spans="1:9" ht="20.100000000000001" customHeight="1" x14ac:dyDescent="0.2">
      <c r="A41" s="230">
        <v>4</v>
      </c>
      <c r="B41" s="238" t="s">
        <v>260</v>
      </c>
      <c r="C41" s="238">
        <f>data!J59</f>
        <v>0</v>
      </c>
      <c r="D41" s="238">
        <f>data!K59</f>
        <v>3936</v>
      </c>
      <c r="E41" s="238">
        <f>data!L59</f>
        <v>4737</v>
      </c>
      <c r="F41" s="238">
        <f>data!M59</f>
        <v>0</v>
      </c>
      <c r="G41" s="238">
        <f>data!N59</f>
        <v>9228</v>
      </c>
      <c r="H41" s="238">
        <f>data!O59</f>
        <v>0</v>
      </c>
      <c r="I41" s="238">
        <f>data!P59</f>
        <v>0</v>
      </c>
    </row>
    <row r="42" spans="1:9" ht="20.100000000000001" customHeight="1" x14ac:dyDescent="0.2">
      <c r="A42" s="230">
        <v>5</v>
      </c>
      <c r="B42" s="238" t="s">
        <v>261</v>
      </c>
      <c r="C42" s="245">
        <f>data!J60</f>
        <v>0</v>
      </c>
      <c r="D42" s="245">
        <f>data!K60</f>
        <v>10.89</v>
      </c>
      <c r="E42" s="245">
        <f>data!L60</f>
        <v>16.3</v>
      </c>
      <c r="F42" s="245">
        <f>data!M60</f>
        <v>0</v>
      </c>
      <c r="G42" s="245">
        <f>data!N60</f>
        <v>8.6999999999999993</v>
      </c>
      <c r="H42" s="245">
        <f>data!O60</f>
        <v>0</v>
      </c>
      <c r="I42" s="245">
        <f>data!P60</f>
        <v>0</v>
      </c>
    </row>
    <row r="43" spans="1:9" ht="20.100000000000001" customHeight="1" x14ac:dyDescent="0.2">
      <c r="A43" s="230">
        <v>6</v>
      </c>
      <c r="B43" s="238" t="s">
        <v>262</v>
      </c>
      <c r="C43" s="238">
        <f>data!J61</f>
        <v>0</v>
      </c>
      <c r="D43" s="238">
        <f>data!K61</f>
        <v>859924</v>
      </c>
      <c r="E43" s="238">
        <f>data!L61</f>
        <v>1515686</v>
      </c>
      <c r="F43" s="238">
        <f>data!M61</f>
        <v>0</v>
      </c>
      <c r="G43" s="238">
        <f>data!N61</f>
        <v>666128</v>
      </c>
      <c r="H43" s="238">
        <f>data!O61</f>
        <v>0</v>
      </c>
      <c r="I43" s="238">
        <f>data!P61</f>
        <v>0</v>
      </c>
    </row>
    <row r="44" spans="1:9" ht="20.100000000000001" customHeight="1" x14ac:dyDescent="0.2">
      <c r="A44" s="230">
        <v>7</v>
      </c>
      <c r="B44" s="238" t="s">
        <v>10</v>
      </c>
      <c r="C44" s="238">
        <f>data!J62</f>
        <v>0</v>
      </c>
      <c r="D44" s="238">
        <f>data!K62</f>
        <v>194360</v>
      </c>
      <c r="E44" s="238">
        <f>data!L62</f>
        <v>342575</v>
      </c>
      <c r="F44" s="238">
        <f>data!M62</f>
        <v>0</v>
      </c>
      <c r="G44" s="238">
        <f>data!N62</f>
        <v>150558</v>
      </c>
      <c r="H44" s="238">
        <f>data!O62</f>
        <v>0</v>
      </c>
      <c r="I44" s="238">
        <f>data!P62</f>
        <v>0</v>
      </c>
    </row>
    <row r="45" spans="1:9" ht="20.100000000000001" customHeight="1" x14ac:dyDescent="0.2">
      <c r="A45" s="230">
        <v>8</v>
      </c>
      <c r="B45" s="238" t="s">
        <v>263</v>
      </c>
      <c r="C45" s="238">
        <f>data!J63</f>
        <v>0</v>
      </c>
      <c r="D45" s="238">
        <f>data!K63</f>
        <v>12298</v>
      </c>
      <c r="E45" s="238">
        <f>data!L63</f>
        <v>675713</v>
      </c>
      <c r="F45" s="238">
        <f>data!M63</f>
        <v>0</v>
      </c>
      <c r="G45" s="238">
        <f>data!N63</f>
        <v>702</v>
      </c>
      <c r="H45" s="238">
        <f>data!O63</f>
        <v>0</v>
      </c>
      <c r="I45" s="238">
        <f>data!P63</f>
        <v>0</v>
      </c>
    </row>
    <row r="46" spans="1:9" ht="20.100000000000001" customHeight="1" x14ac:dyDescent="0.2">
      <c r="A46" s="230">
        <v>9</v>
      </c>
      <c r="B46" s="238" t="s">
        <v>264</v>
      </c>
      <c r="C46" s="238">
        <f>data!J64</f>
        <v>0</v>
      </c>
      <c r="D46" s="238">
        <f>data!K64</f>
        <v>24321</v>
      </c>
      <c r="E46" s="238">
        <f>data!L64</f>
        <v>92902</v>
      </c>
      <c r="F46" s="238">
        <f>data!M64</f>
        <v>0</v>
      </c>
      <c r="G46" s="238">
        <f>data!N64</f>
        <v>15541</v>
      </c>
      <c r="H46" s="238">
        <f>data!O64</f>
        <v>0</v>
      </c>
      <c r="I46" s="238">
        <f>data!P64</f>
        <v>0</v>
      </c>
    </row>
    <row r="47" spans="1:9" ht="20.100000000000001" customHeight="1" x14ac:dyDescent="0.2">
      <c r="A47" s="230">
        <v>10</v>
      </c>
      <c r="B47" s="238" t="s">
        <v>521</v>
      </c>
      <c r="C47" s="238">
        <f>data!J65</f>
        <v>0</v>
      </c>
      <c r="D47" s="238">
        <f>data!K65</f>
        <v>0</v>
      </c>
      <c r="E47" s="238">
        <f>data!L65</f>
        <v>0</v>
      </c>
      <c r="F47" s="238">
        <f>data!M65</f>
        <v>0</v>
      </c>
      <c r="G47" s="238">
        <f>data!N65</f>
        <v>0</v>
      </c>
      <c r="H47" s="238">
        <f>data!O65</f>
        <v>0</v>
      </c>
      <c r="I47" s="238">
        <f>data!P65</f>
        <v>0</v>
      </c>
    </row>
    <row r="48" spans="1:9" ht="20.100000000000001" customHeight="1" x14ac:dyDescent="0.2">
      <c r="A48" s="230">
        <v>11</v>
      </c>
      <c r="B48" s="238" t="s">
        <v>522</v>
      </c>
      <c r="C48" s="238">
        <f>data!J66</f>
        <v>0</v>
      </c>
      <c r="D48" s="238">
        <f>data!K66</f>
        <v>128</v>
      </c>
      <c r="E48" s="238">
        <f>data!L66</f>
        <v>11202</v>
      </c>
      <c r="F48" s="238">
        <f>data!M66</f>
        <v>0</v>
      </c>
      <c r="G48" s="238">
        <f>data!N66</f>
        <v>869</v>
      </c>
      <c r="H48" s="238">
        <f>data!O66</f>
        <v>0</v>
      </c>
      <c r="I48" s="238">
        <f>data!P66</f>
        <v>0</v>
      </c>
    </row>
    <row r="49" spans="1:11" ht="20.100000000000001" customHeight="1" x14ac:dyDescent="0.2">
      <c r="A49" s="230">
        <v>12</v>
      </c>
      <c r="B49" s="238" t="s">
        <v>15</v>
      </c>
      <c r="C49" s="238">
        <f>data!J67</f>
        <v>0</v>
      </c>
      <c r="D49" s="238">
        <f>data!K67</f>
        <v>102484</v>
      </c>
      <c r="E49" s="238">
        <f>data!L67</f>
        <v>268742</v>
      </c>
      <c r="F49" s="238">
        <f>data!M67</f>
        <v>0</v>
      </c>
      <c r="G49" s="238">
        <f>data!N67</f>
        <v>270480</v>
      </c>
      <c r="H49" s="238">
        <f>data!O67</f>
        <v>0</v>
      </c>
      <c r="I49" s="238">
        <f>data!P67</f>
        <v>0</v>
      </c>
    </row>
    <row r="50" spans="1:11" ht="20.100000000000001" customHeight="1" x14ac:dyDescent="0.2">
      <c r="A50" s="230">
        <v>13</v>
      </c>
      <c r="B50" s="238" t="s">
        <v>1006</v>
      </c>
      <c r="C50" s="238">
        <f>data!J68</f>
        <v>0</v>
      </c>
      <c r="D50" s="238">
        <f>data!K68</f>
        <v>0</v>
      </c>
      <c r="E50" s="238">
        <f>data!L68</f>
        <v>0</v>
      </c>
      <c r="F50" s="238">
        <f>data!M68</f>
        <v>0</v>
      </c>
      <c r="G50" s="238">
        <f>data!N68</f>
        <v>0</v>
      </c>
      <c r="H50" s="238">
        <f>data!O68</f>
        <v>0</v>
      </c>
      <c r="I50" s="238">
        <f>data!P68</f>
        <v>0</v>
      </c>
    </row>
    <row r="51" spans="1:11" ht="20.100000000000001" customHeight="1" x14ac:dyDescent="0.2">
      <c r="A51" s="230">
        <v>14</v>
      </c>
      <c r="B51" s="238" t="s">
        <v>1007</v>
      </c>
      <c r="C51" s="238">
        <f>data!J69</f>
        <v>0</v>
      </c>
      <c r="D51" s="238">
        <f>data!K69</f>
        <v>7449</v>
      </c>
      <c r="E51" s="238">
        <f>data!L69</f>
        <v>8076</v>
      </c>
      <c r="F51" s="238">
        <f>data!M69</f>
        <v>0</v>
      </c>
      <c r="G51" s="238">
        <f>data!N69</f>
        <v>4765</v>
      </c>
      <c r="H51" s="238">
        <f>data!O69</f>
        <v>0</v>
      </c>
      <c r="I51" s="238">
        <f>data!P69</f>
        <v>0</v>
      </c>
    </row>
    <row r="52" spans="1:11" ht="20.100000000000001" customHeight="1" x14ac:dyDescent="0.2">
      <c r="A52" s="230">
        <v>15</v>
      </c>
      <c r="B52" s="238" t="s">
        <v>283</v>
      </c>
      <c r="C52" s="238">
        <f>-data!J84</f>
        <v>0</v>
      </c>
      <c r="D52" s="238">
        <f>-data!K84</f>
        <v>0</v>
      </c>
      <c r="E52" s="238">
        <f>-data!L84</f>
        <v>0</v>
      </c>
      <c r="F52" s="238">
        <f>-data!M84</f>
        <v>0</v>
      </c>
      <c r="G52" s="238">
        <f>-data!N84</f>
        <v>0</v>
      </c>
      <c r="H52" s="238">
        <f>-data!O84</f>
        <v>0</v>
      </c>
      <c r="I52" s="238">
        <f>-data!P84</f>
        <v>0</v>
      </c>
    </row>
    <row r="53" spans="1:11" ht="20.100000000000001" customHeight="1" x14ac:dyDescent="0.2">
      <c r="A53" s="230">
        <v>16</v>
      </c>
      <c r="B53" s="246" t="s">
        <v>1008</v>
      </c>
      <c r="C53" s="238">
        <f>data!J85</f>
        <v>0</v>
      </c>
      <c r="D53" s="238">
        <f>data!K85</f>
        <v>1200964</v>
      </c>
      <c r="E53" s="238">
        <f>data!L85</f>
        <v>2914896</v>
      </c>
      <c r="F53" s="238">
        <f>data!M85</f>
        <v>0</v>
      </c>
      <c r="G53" s="238">
        <f>data!N85</f>
        <v>1109043</v>
      </c>
      <c r="H53" s="238">
        <f>data!O85</f>
        <v>0</v>
      </c>
      <c r="I53" s="238">
        <f>data!P85</f>
        <v>0</v>
      </c>
    </row>
    <row r="54" spans="1:11" ht="20.100000000000001" customHeight="1" x14ac:dyDescent="0.2">
      <c r="A54" s="230">
        <v>17</v>
      </c>
      <c r="B54" s="238" t="s">
        <v>285</v>
      </c>
      <c r="C54" s="248"/>
      <c r="D54" s="248"/>
      <c r="E54" s="248"/>
      <c r="F54" s="248"/>
      <c r="G54" s="248"/>
      <c r="H54" s="248"/>
      <c r="I54" s="248"/>
    </row>
    <row r="55" spans="1:11" ht="20.100000000000001" customHeight="1" x14ac:dyDescent="0.2">
      <c r="A55" s="230">
        <v>18</v>
      </c>
      <c r="B55" s="238" t="s">
        <v>1009</v>
      </c>
      <c r="C55" s="246">
        <f>+data!M675</f>
        <v>0</v>
      </c>
      <c r="D55" s="246">
        <f>+data!M676</f>
        <v>1028472</v>
      </c>
      <c r="E55" s="246">
        <f>+data!M676</f>
        <v>1028472</v>
      </c>
      <c r="F55" s="246">
        <f>+data!M692</f>
        <v>0</v>
      </c>
      <c r="G55" s="246">
        <f>+data!M693</f>
        <v>226933</v>
      </c>
      <c r="H55" s="246">
        <f>+data!M680</f>
        <v>0</v>
      </c>
      <c r="I55" s="246">
        <f>+data!M681</f>
        <v>0</v>
      </c>
    </row>
    <row r="56" spans="1:11" ht="20.100000000000001" customHeight="1" x14ac:dyDescent="0.2">
      <c r="A56" s="230">
        <v>19</v>
      </c>
      <c r="B56" s="246" t="s">
        <v>1010</v>
      </c>
      <c r="C56" s="238">
        <f>data!J87</f>
        <v>0</v>
      </c>
      <c r="D56" s="238">
        <f>data!K87</f>
        <v>1871160</v>
      </c>
      <c r="E56" s="238">
        <f>data!L87</f>
        <v>1740672</v>
      </c>
      <c r="F56" s="238">
        <f>data!M87</f>
        <v>0</v>
      </c>
      <c r="G56" s="238">
        <f>data!N87</f>
        <v>1098480</v>
      </c>
      <c r="H56" s="238">
        <f>data!O87</f>
        <v>0</v>
      </c>
      <c r="I56" s="238">
        <f>data!P87</f>
        <v>0</v>
      </c>
    </row>
    <row r="57" spans="1:11" ht="20.100000000000001" customHeight="1" x14ac:dyDescent="0.2">
      <c r="A57" s="230">
        <v>20</v>
      </c>
      <c r="B57" s="246" t="s">
        <v>1011</v>
      </c>
      <c r="C57" s="238">
        <f>data!J88</f>
        <v>0</v>
      </c>
      <c r="D57" s="238">
        <f>data!K88</f>
        <v>0</v>
      </c>
      <c r="E57" s="238">
        <f>data!L88</f>
        <v>0</v>
      </c>
      <c r="F57" s="238">
        <f>data!M88</f>
        <v>0</v>
      </c>
      <c r="G57" s="238">
        <f>data!N88</f>
        <v>0</v>
      </c>
      <c r="H57" s="238">
        <f>data!O88</f>
        <v>0</v>
      </c>
      <c r="I57" s="238">
        <f>data!P88</f>
        <v>0</v>
      </c>
    </row>
    <row r="58" spans="1:11" ht="20.100000000000001" customHeight="1" x14ac:dyDescent="0.2">
      <c r="A58" s="230">
        <v>21</v>
      </c>
      <c r="B58" s="246" t="s">
        <v>1012</v>
      </c>
      <c r="C58" s="238">
        <f>data!J89</f>
        <v>0</v>
      </c>
      <c r="D58" s="238">
        <f>data!K89</f>
        <v>1871160</v>
      </c>
      <c r="E58" s="238">
        <f>data!L89</f>
        <v>1740672</v>
      </c>
      <c r="F58" s="238">
        <f>data!M89</f>
        <v>0</v>
      </c>
      <c r="G58" s="238">
        <f>data!N89</f>
        <v>1098480</v>
      </c>
      <c r="H58" s="238">
        <f>data!O89</f>
        <v>0</v>
      </c>
      <c r="I58" s="238">
        <f>data!P89</f>
        <v>0</v>
      </c>
    </row>
    <row r="59" spans="1:11" ht="20.100000000000001" customHeight="1" x14ac:dyDescent="0.2">
      <c r="A59" s="230" t="s">
        <v>1013</v>
      </c>
      <c r="B59" s="238"/>
      <c r="C59" s="248"/>
      <c r="D59" s="248"/>
      <c r="E59" s="248"/>
      <c r="F59" s="248"/>
      <c r="G59" s="248"/>
      <c r="H59" s="248"/>
      <c r="I59" s="248"/>
    </row>
    <row r="60" spans="1:11" ht="20.100000000000001" customHeight="1" x14ac:dyDescent="0.25">
      <c r="A60" s="230">
        <v>22</v>
      </c>
      <c r="B60" s="238" t="s">
        <v>1014</v>
      </c>
      <c r="C60" s="238">
        <f>data!J90</f>
        <v>0</v>
      </c>
      <c r="D60" s="238">
        <f>data!K90</f>
        <v>4657</v>
      </c>
      <c r="E60" s="238">
        <f>data!L90</f>
        <v>12212</v>
      </c>
      <c r="F60" s="238">
        <f>data!M90</f>
        <v>0</v>
      </c>
      <c r="G60" s="238">
        <f>data!N90</f>
        <v>12291</v>
      </c>
      <c r="H60" s="238">
        <f>data!O90</f>
        <v>0</v>
      </c>
      <c r="I60" s="238">
        <f>data!P90</f>
        <v>0</v>
      </c>
      <c r="K60" s="249"/>
    </row>
    <row r="61" spans="1:11" ht="20.100000000000001" customHeight="1" x14ac:dyDescent="0.2">
      <c r="A61" s="230">
        <v>23</v>
      </c>
      <c r="B61" s="238" t="s">
        <v>1015</v>
      </c>
      <c r="C61" s="238">
        <f>data!J91</f>
        <v>0</v>
      </c>
      <c r="D61" s="238">
        <f>data!K91</f>
        <v>11620</v>
      </c>
      <c r="E61" s="238">
        <f>data!L91</f>
        <v>13837</v>
      </c>
      <c r="F61" s="238">
        <f>data!M91</f>
        <v>0</v>
      </c>
      <c r="G61" s="238">
        <f>data!N91</f>
        <v>24569</v>
      </c>
      <c r="H61" s="238">
        <f>data!O91</f>
        <v>0</v>
      </c>
      <c r="I61" s="238">
        <f>data!P91</f>
        <v>0</v>
      </c>
    </row>
    <row r="62" spans="1:11" ht="20.100000000000001" customHeight="1" x14ac:dyDescent="0.2">
      <c r="A62" s="230">
        <v>24</v>
      </c>
      <c r="B62" s="238" t="s">
        <v>1016</v>
      </c>
      <c r="C62" s="238">
        <f>data!J92</f>
        <v>0</v>
      </c>
      <c r="D62" s="238">
        <f>data!K92</f>
        <v>1291</v>
      </c>
      <c r="E62" s="238">
        <f>data!L92</f>
        <v>3464</v>
      </c>
      <c r="F62" s="238">
        <f>data!M92</f>
        <v>0</v>
      </c>
      <c r="G62" s="238">
        <f>data!N92</f>
        <v>3486</v>
      </c>
      <c r="H62" s="238">
        <f>data!O92</f>
        <v>0</v>
      </c>
      <c r="I62" s="238">
        <f>data!P92</f>
        <v>0</v>
      </c>
    </row>
    <row r="63" spans="1:11" ht="20.100000000000001" customHeight="1" x14ac:dyDescent="0.2">
      <c r="A63" s="230">
        <v>25</v>
      </c>
      <c r="B63" s="238" t="s">
        <v>1017</v>
      </c>
      <c r="C63" s="238">
        <f>data!J93</f>
        <v>0</v>
      </c>
      <c r="D63" s="238">
        <f>data!K93</f>
        <v>8809</v>
      </c>
      <c r="E63" s="238">
        <f>data!L93</f>
        <v>26883</v>
      </c>
      <c r="F63" s="238">
        <f>data!M93</f>
        <v>0</v>
      </c>
      <c r="G63" s="238">
        <f>data!N93</f>
        <v>6421</v>
      </c>
      <c r="H63" s="238">
        <f>data!O93</f>
        <v>0</v>
      </c>
      <c r="I63" s="238">
        <f>data!P93</f>
        <v>0</v>
      </c>
    </row>
    <row r="64" spans="1:11" ht="20.100000000000001" customHeight="1" x14ac:dyDescent="0.2">
      <c r="A64" s="230">
        <v>26</v>
      </c>
      <c r="B64" s="238" t="s">
        <v>293</v>
      </c>
      <c r="C64" s="245">
        <f>data!J94</f>
        <v>0</v>
      </c>
      <c r="D64" s="245">
        <f>data!K94</f>
        <v>10.89</v>
      </c>
      <c r="E64" s="245">
        <f>data!L94</f>
        <v>16.3</v>
      </c>
      <c r="F64" s="245">
        <f>data!M94</f>
        <v>0</v>
      </c>
      <c r="G64" s="245">
        <f>data!N94</f>
        <v>8.69</v>
      </c>
      <c r="H64" s="245">
        <f>data!O94</f>
        <v>0</v>
      </c>
      <c r="I64" s="245">
        <f>data!P94</f>
        <v>0</v>
      </c>
    </row>
    <row r="65" spans="1:9" ht="20.100000000000001" customHeight="1" x14ac:dyDescent="0.2">
      <c r="A65" s="231" t="s">
        <v>999</v>
      </c>
      <c r="B65" s="232"/>
      <c r="C65" s="232"/>
      <c r="D65" s="232"/>
      <c r="E65" s="232"/>
      <c r="F65" s="232"/>
      <c r="G65" s="232"/>
      <c r="H65" s="232"/>
      <c r="I65" s="231"/>
    </row>
    <row r="66" spans="1:9" ht="20.100000000000001" customHeight="1" x14ac:dyDescent="0.2">
      <c r="D66" s="234"/>
      <c r="I66" s="235" t="s">
        <v>1021</v>
      </c>
    </row>
    <row r="67" spans="1:9" ht="20.100000000000001" customHeight="1" x14ac:dyDescent="0.2">
      <c r="A67" s="234"/>
    </row>
    <row r="68" spans="1:9" ht="20.100000000000001" customHeight="1" x14ac:dyDescent="0.2">
      <c r="A68" s="236" t="str">
        <f>"Hospital: "&amp;data!C98</f>
        <v>Hospital: Columbia Basin Hospital</v>
      </c>
      <c r="G68" s="237"/>
      <c r="H68" s="236" t="str">
        <f>"FYE: "&amp;data!C96</f>
        <v>FYE: 12/31/2024</v>
      </c>
    </row>
    <row r="69" spans="1:9" ht="20.100000000000001" customHeight="1" x14ac:dyDescent="0.2">
      <c r="A69" s="230">
        <v>1</v>
      </c>
      <c r="B69" s="238" t="s">
        <v>235</v>
      </c>
      <c r="C69" s="240" t="s">
        <v>49</v>
      </c>
      <c r="D69" s="240" t="s">
        <v>50</v>
      </c>
      <c r="E69" s="240" t="s">
        <v>51</v>
      </c>
      <c r="F69" s="240" t="s">
        <v>52</v>
      </c>
      <c r="G69" s="240" t="s">
        <v>53</v>
      </c>
      <c r="H69" s="240" t="s">
        <v>54</v>
      </c>
      <c r="I69" s="240" t="s">
        <v>55</v>
      </c>
    </row>
    <row r="70" spans="1:9" ht="20.100000000000001" customHeight="1" x14ac:dyDescent="0.2">
      <c r="A70" s="241">
        <v>2</v>
      </c>
      <c r="B70" s="242" t="s">
        <v>1001</v>
      </c>
      <c r="C70" s="244" t="s">
        <v>131</v>
      </c>
      <c r="D70" s="244"/>
      <c r="E70" s="244" t="s">
        <v>133</v>
      </c>
      <c r="F70" s="244" t="s">
        <v>134</v>
      </c>
      <c r="G70" s="244"/>
      <c r="H70" s="244" t="s">
        <v>136</v>
      </c>
      <c r="I70" s="244" t="s">
        <v>137</v>
      </c>
    </row>
    <row r="71" spans="1:9" ht="20.100000000000001" customHeight="1" x14ac:dyDescent="0.2">
      <c r="A71" s="241"/>
      <c r="B71" s="242"/>
      <c r="C71" s="244" t="s">
        <v>197</v>
      </c>
      <c r="D71" s="244" t="s">
        <v>1022</v>
      </c>
      <c r="E71" s="244" t="s">
        <v>195</v>
      </c>
      <c r="F71" s="244" t="s">
        <v>198</v>
      </c>
      <c r="G71" s="244" t="s">
        <v>135</v>
      </c>
      <c r="H71" s="244" t="s">
        <v>199</v>
      </c>
      <c r="I71" s="244" t="s">
        <v>200</v>
      </c>
    </row>
    <row r="72" spans="1:9" ht="20.100000000000001" customHeight="1" x14ac:dyDescent="0.2">
      <c r="A72" s="230">
        <v>3</v>
      </c>
      <c r="B72" s="238" t="s">
        <v>1005</v>
      </c>
      <c r="C72" s="240" t="s">
        <v>1023</v>
      </c>
      <c r="D72" s="239" t="s">
        <v>1024</v>
      </c>
      <c r="E72" s="250"/>
      <c r="F72" s="250"/>
      <c r="G72" s="239" t="s">
        <v>1025</v>
      </c>
      <c r="H72" s="239" t="s">
        <v>1025</v>
      </c>
      <c r="I72" s="240" t="s">
        <v>249</v>
      </c>
    </row>
    <row r="73" spans="1:9" ht="20.100000000000001" customHeight="1" x14ac:dyDescent="0.2">
      <c r="A73" s="230">
        <v>4</v>
      </c>
      <c r="B73" s="238" t="s">
        <v>260</v>
      </c>
      <c r="C73" s="238">
        <f>data!Q59</f>
        <v>0</v>
      </c>
      <c r="D73" s="246">
        <f>data!R59</f>
        <v>0</v>
      </c>
      <c r="E73" s="250"/>
      <c r="F73" s="250"/>
      <c r="G73" s="238">
        <f>data!U59</f>
        <v>123885</v>
      </c>
      <c r="H73" s="238">
        <f>data!V59</f>
        <v>0</v>
      </c>
      <c r="I73" s="238">
        <f>data!W59</f>
        <v>406</v>
      </c>
    </row>
    <row r="74" spans="1:9" ht="20.100000000000001" customHeight="1" x14ac:dyDescent="0.2">
      <c r="A74" s="230">
        <v>5</v>
      </c>
      <c r="B74" s="238" t="s">
        <v>261</v>
      </c>
      <c r="C74" s="245">
        <f>data!Q60</f>
        <v>0</v>
      </c>
      <c r="D74" s="245">
        <f>data!R60</f>
        <v>0</v>
      </c>
      <c r="E74" s="245">
        <f>data!S60</f>
        <v>0</v>
      </c>
      <c r="F74" s="245">
        <f>data!T60</f>
        <v>0</v>
      </c>
      <c r="G74" s="245">
        <f>data!U60</f>
        <v>6.94</v>
      </c>
      <c r="H74" s="245">
        <f>data!V60</f>
        <v>0.1</v>
      </c>
      <c r="I74" s="245">
        <f>data!W60</f>
        <v>0.97</v>
      </c>
    </row>
    <row r="75" spans="1:9" ht="20.100000000000001" customHeight="1" x14ac:dyDescent="0.2">
      <c r="A75" s="230">
        <v>6</v>
      </c>
      <c r="B75" s="238" t="s">
        <v>262</v>
      </c>
      <c r="C75" s="238">
        <f>data!Q61</f>
        <v>0</v>
      </c>
      <c r="D75" s="238">
        <f>data!R61</f>
        <v>0</v>
      </c>
      <c r="E75" s="238">
        <f>data!S61</f>
        <v>0</v>
      </c>
      <c r="F75" s="238">
        <f>data!T61</f>
        <v>0</v>
      </c>
      <c r="G75" s="238">
        <f>data!U61</f>
        <v>684041</v>
      </c>
      <c r="H75" s="238">
        <f>data!V61</f>
        <v>10655</v>
      </c>
      <c r="I75" s="238">
        <f>data!W61</f>
        <v>110307</v>
      </c>
    </row>
    <row r="76" spans="1:9" ht="20.100000000000001" customHeight="1" x14ac:dyDescent="0.2">
      <c r="A76" s="230">
        <v>7</v>
      </c>
      <c r="B76" s="238" t="s">
        <v>10</v>
      </c>
      <c r="C76" s="238">
        <f>data!Q62</f>
        <v>0</v>
      </c>
      <c r="D76" s="238">
        <f>data!R62</f>
        <v>0</v>
      </c>
      <c r="E76" s="238">
        <f>data!S62</f>
        <v>0</v>
      </c>
      <c r="F76" s="238">
        <f>data!T62</f>
        <v>0</v>
      </c>
      <c r="G76" s="238">
        <f>data!U62</f>
        <v>154607</v>
      </c>
      <c r="H76" s="238">
        <f>data!V62</f>
        <v>2408</v>
      </c>
      <c r="I76" s="238">
        <f>data!W62</f>
        <v>24932</v>
      </c>
    </row>
    <row r="77" spans="1:9" ht="20.100000000000001" customHeight="1" x14ac:dyDescent="0.2">
      <c r="A77" s="230">
        <v>8</v>
      </c>
      <c r="B77" s="238" t="s">
        <v>263</v>
      </c>
      <c r="C77" s="238">
        <f>data!Q63</f>
        <v>0</v>
      </c>
      <c r="D77" s="238">
        <f>data!R63</f>
        <v>0</v>
      </c>
      <c r="E77" s="238">
        <f>data!S63</f>
        <v>0</v>
      </c>
      <c r="F77" s="238">
        <f>data!T63</f>
        <v>0</v>
      </c>
      <c r="G77" s="238">
        <f>data!U63</f>
        <v>218257</v>
      </c>
      <c r="H77" s="238">
        <f>data!V63</f>
        <v>7687</v>
      </c>
      <c r="I77" s="238">
        <f>data!W63</f>
        <v>79584</v>
      </c>
    </row>
    <row r="78" spans="1:9" ht="20.100000000000001" customHeight="1" x14ac:dyDescent="0.2">
      <c r="A78" s="230">
        <v>9</v>
      </c>
      <c r="B78" s="238" t="s">
        <v>264</v>
      </c>
      <c r="C78" s="238">
        <f>data!Q64</f>
        <v>0</v>
      </c>
      <c r="D78" s="238">
        <f>data!R64</f>
        <v>0</v>
      </c>
      <c r="E78" s="238">
        <f>data!S64</f>
        <v>1012</v>
      </c>
      <c r="F78" s="238">
        <f>data!T64</f>
        <v>0</v>
      </c>
      <c r="G78" s="238">
        <f>data!U64</f>
        <v>665273</v>
      </c>
      <c r="H78" s="238">
        <f>data!V64</f>
        <v>479</v>
      </c>
      <c r="I78" s="238">
        <f>data!W64</f>
        <v>4954</v>
      </c>
    </row>
    <row r="79" spans="1:9" ht="20.100000000000001" customHeight="1" x14ac:dyDescent="0.2">
      <c r="A79" s="230">
        <v>10</v>
      </c>
      <c r="B79" s="238" t="s">
        <v>521</v>
      </c>
      <c r="C79" s="238">
        <f>data!Q65</f>
        <v>0</v>
      </c>
      <c r="D79" s="238">
        <f>data!R65</f>
        <v>0</v>
      </c>
      <c r="E79" s="238">
        <f>data!S65</f>
        <v>0</v>
      </c>
      <c r="F79" s="238">
        <f>data!T65</f>
        <v>0</v>
      </c>
      <c r="G79" s="238">
        <f>data!U65</f>
        <v>0</v>
      </c>
      <c r="H79" s="238">
        <f>data!V65</f>
        <v>0</v>
      </c>
      <c r="I79" s="238">
        <f>data!W65</f>
        <v>0</v>
      </c>
    </row>
    <row r="80" spans="1:9" ht="20.100000000000001" customHeight="1" x14ac:dyDescent="0.2">
      <c r="A80" s="230">
        <v>11</v>
      </c>
      <c r="B80" s="238" t="s">
        <v>522</v>
      </c>
      <c r="C80" s="238">
        <f>data!Q66</f>
        <v>0</v>
      </c>
      <c r="D80" s="238">
        <f>data!R66</f>
        <v>0</v>
      </c>
      <c r="E80" s="238">
        <f>data!S66</f>
        <v>0</v>
      </c>
      <c r="F80" s="238">
        <f>data!T66</f>
        <v>0</v>
      </c>
      <c r="G80" s="238">
        <f>data!U66</f>
        <v>76810</v>
      </c>
      <c r="H80" s="238">
        <f>data!V66</f>
        <v>0</v>
      </c>
      <c r="I80" s="238">
        <f>data!W66</f>
        <v>233090</v>
      </c>
    </row>
    <row r="81" spans="1:9" ht="20.100000000000001" customHeight="1" x14ac:dyDescent="0.2">
      <c r="A81" s="230">
        <v>12</v>
      </c>
      <c r="B81" s="238" t="s">
        <v>15</v>
      </c>
      <c r="C81" s="238">
        <f>data!Q67</f>
        <v>0</v>
      </c>
      <c r="D81" s="238">
        <f>data!R67</f>
        <v>0</v>
      </c>
      <c r="E81" s="238">
        <f>data!S67</f>
        <v>70178</v>
      </c>
      <c r="F81" s="238">
        <f>data!T67</f>
        <v>0</v>
      </c>
      <c r="G81" s="238">
        <f>data!U67</f>
        <v>26034</v>
      </c>
      <c r="H81" s="238">
        <f>data!V67</f>
        <v>572</v>
      </c>
      <c r="I81" s="238">
        <f>data!W67</f>
        <v>5942</v>
      </c>
    </row>
    <row r="82" spans="1:9" ht="20.100000000000001" customHeight="1" x14ac:dyDescent="0.2">
      <c r="A82" s="230">
        <v>13</v>
      </c>
      <c r="B82" s="238" t="s">
        <v>1006</v>
      </c>
      <c r="C82" s="238">
        <f>data!Q68</f>
        <v>0</v>
      </c>
      <c r="D82" s="238">
        <f>data!R68</f>
        <v>0</v>
      </c>
      <c r="E82" s="238">
        <f>data!S68</f>
        <v>0</v>
      </c>
      <c r="F82" s="238">
        <f>data!T68</f>
        <v>0</v>
      </c>
      <c r="G82" s="238">
        <f>data!U68</f>
        <v>0</v>
      </c>
      <c r="H82" s="238">
        <f>data!V68</f>
        <v>0</v>
      </c>
      <c r="I82" s="238">
        <f>data!W68</f>
        <v>0</v>
      </c>
    </row>
    <row r="83" spans="1:9" ht="20.100000000000001" customHeight="1" x14ac:dyDescent="0.2">
      <c r="A83" s="230">
        <v>14</v>
      </c>
      <c r="B83" s="238" t="s">
        <v>1007</v>
      </c>
      <c r="C83" s="238">
        <f>data!Q69</f>
        <v>0</v>
      </c>
      <c r="D83" s="238">
        <f>data!R69</f>
        <v>0</v>
      </c>
      <c r="E83" s="238">
        <f>data!S69</f>
        <v>0</v>
      </c>
      <c r="F83" s="238">
        <f>data!T69</f>
        <v>0</v>
      </c>
      <c r="G83" s="238">
        <f>data!U69</f>
        <v>39516</v>
      </c>
      <c r="H83" s="238">
        <f>data!V69</f>
        <v>20</v>
      </c>
      <c r="I83" s="238">
        <f>data!W69</f>
        <v>203</v>
      </c>
    </row>
    <row r="84" spans="1:9" ht="20.100000000000001" customHeight="1" x14ac:dyDescent="0.2">
      <c r="A84" s="230">
        <v>15</v>
      </c>
      <c r="B84" s="238" t="s">
        <v>283</v>
      </c>
      <c r="C84" s="238">
        <f>-data!Q84</f>
        <v>0</v>
      </c>
      <c r="D84" s="238">
        <f>-data!R84</f>
        <v>0</v>
      </c>
      <c r="E84" s="238">
        <f>-data!S84</f>
        <v>-96</v>
      </c>
      <c r="F84" s="238">
        <f>-data!T84</f>
        <v>0</v>
      </c>
      <c r="G84" s="238">
        <f>-data!U84</f>
        <v>-26</v>
      </c>
      <c r="H84" s="238">
        <f>-data!V84</f>
        <v>0</v>
      </c>
      <c r="I84" s="238">
        <f>-data!W84</f>
        <v>0</v>
      </c>
    </row>
    <row r="85" spans="1:9" ht="20.100000000000001" customHeight="1" x14ac:dyDescent="0.2">
      <c r="A85" s="230">
        <v>16</v>
      </c>
      <c r="B85" s="246" t="s">
        <v>1008</v>
      </c>
      <c r="C85" s="238">
        <f>data!Q85</f>
        <v>0</v>
      </c>
      <c r="D85" s="238">
        <f>data!R85</f>
        <v>0</v>
      </c>
      <c r="E85" s="238">
        <f>data!S85</f>
        <v>71094</v>
      </c>
      <c r="F85" s="238">
        <f>data!T85</f>
        <v>0</v>
      </c>
      <c r="G85" s="238">
        <f>data!U85</f>
        <v>1864512</v>
      </c>
      <c r="H85" s="238">
        <f>data!V85</f>
        <v>21821</v>
      </c>
      <c r="I85" s="238">
        <f>data!W85</f>
        <v>459012</v>
      </c>
    </row>
    <row r="86" spans="1:9" ht="20.100000000000001" customHeight="1" x14ac:dyDescent="0.2">
      <c r="A86" s="230">
        <v>17</v>
      </c>
      <c r="B86" s="238" t="s">
        <v>285</v>
      </c>
      <c r="C86" s="248"/>
      <c r="D86" s="248"/>
      <c r="E86" s="248"/>
      <c r="F86" s="248"/>
      <c r="G86" s="248"/>
      <c r="H86" s="248"/>
      <c r="I86" s="248"/>
    </row>
    <row r="87" spans="1:9" ht="20.100000000000001" customHeight="1" x14ac:dyDescent="0.2">
      <c r="A87" s="230">
        <v>18</v>
      </c>
      <c r="B87" s="238" t="s">
        <v>1009</v>
      </c>
      <c r="C87" s="246">
        <f>+data!M682</f>
        <v>0</v>
      </c>
      <c r="D87" s="246">
        <f>+data!M683</f>
        <v>0</v>
      </c>
      <c r="E87" s="246">
        <f>+data!M684</f>
        <v>148741</v>
      </c>
      <c r="F87" s="246">
        <f>+data!M685</f>
        <v>0</v>
      </c>
      <c r="G87" s="246">
        <f>+data!M686</f>
        <v>827998</v>
      </c>
      <c r="H87" s="246">
        <f>+data!M687</f>
        <v>16121</v>
      </c>
      <c r="I87" s="246">
        <f>+data!M688</f>
        <v>186584</v>
      </c>
    </row>
    <row r="88" spans="1:9" ht="20.100000000000001" customHeight="1" x14ac:dyDescent="0.2">
      <c r="A88" s="230">
        <v>19</v>
      </c>
      <c r="B88" s="246" t="s">
        <v>1010</v>
      </c>
      <c r="C88" s="238">
        <f>data!Q87</f>
        <v>0</v>
      </c>
      <c r="D88" s="238">
        <f>data!R87</f>
        <v>0</v>
      </c>
      <c r="E88" s="238">
        <f>data!S87</f>
        <v>35859</v>
      </c>
      <c r="F88" s="238">
        <f>data!T87</f>
        <v>0</v>
      </c>
      <c r="G88" s="238">
        <f>data!U87</f>
        <v>558169</v>
      </c>
      <c r="H88" s="238">
        <f>data!V87</f>
        <v>4504</v>
      </c>
      <c r="I88" s="238">
        <f>data!W87</f>
        <v>31704</v>
      </c>
    </row>
    <row r="89" spans="1:9" ht="20.100000000000001" customHeight="1" x14ac:dyDescent="0.2">
      <c r="A89" s="230">
        <v>20</v>
      </c>
      <c r="B89" s="246" t="s">
        <v>1011</v>
      </c>
      <c r="C89" s="238">
        <f>data!Q88</f>
        <v>0</v>
      </c>
      <c r="D89" s="238">
        <f>data!R88</f>
        <v>0</v>
      </c>
      <c r="E89" s="238">
        <f>data!S88</f>
        <v>129605</v>
      </c>
      <c r="F89" s="238">
        <f>data!T88</f>
        <v>0</v>
      </c>
      <c r="G89" s="238">
        <f>data!U88</f>
        <v>4527845</v>
      </c>
      <c r="H89" s="238">
        <f>data!V88</f>
        <v>115125</v>
      </c>
      <c r="I89" s="238">
        <f>data!W88</f>
        <v>1206810</v>
      </c>
    </row>
    <row r="90" spans="1:9" ht="20.100000000000001" customHeight="1" x14ac:dyDescent="0.2">
      <c r="A90" s="230">
        <v>21</v>
      </c>
      <c r="B90" s="246" t="s">
        <v>1012</v>
      </c>
      <c r="C90" s="238">
        <f>data!Q89</f>
        <v>0</v>
      </c>
      <c r="D90" s="238">
        <f>data!R89</f>
        <v>0</v>
      </c>
      <c r="E90" s="238">
        <f>data!S89</f>
        <v>165464</v>
      </c>
      <c r="F90" s="238">
        <f>data!T89</f>
        <v>0</v>
      </c>
      <c r="G90" s="238">
        <f>data!U89</f>
        <v>5086014</v>
      </c>
      <c r="H90" s="238">
        <f>data!V89</f>
        <v>119629</v>
      </c>
      <c r="I90" s="238">
        <f>data!W89</f>
        <v>1238514</v>
      </c>
    </row>
    <row r="91" spans="1:9" ht="20.100000000000001" customHeight="1" x14ac:dyDescent="0.2">
      <c r="A91" s="230" t="s">
        <v>1013</v>
      </c>
      <c r="B91" s="238"/>
      <c r="C91" s="248"/>
      <c r="D91" s="248"/>
      <c r="E91" s="248"/>
      <c r="F91" s="248"/>
      <c r="G91" s="248"/>
      <c r="H91" s="248"/>
      <c r="I91" s="248"/>
    </row>
    <row r="92" spans="1:9" ht="20.100000000000001" customHeight="1" x14ac:dyDescent="0.2">
      <c r="A92" s="230">
        <v>22</v>
      </c>
      <c r="B92" s="238" t="s">
        <v>1014</v>
      </c>
      <c r="C92" s="238">
        <f>data!Q90</f>
        <v>0</v>
      </c>
      <c r="D92" s="238">
        <f>data!R90</f>
        <v>0</v>
      </c>
      <c r="E92" s="238">
        <f>data!S90</f>
        <v>3189</v>
      </c>
      <c r="F92" s="238">
        <f>data!T90</f>
        <v>0</v>
      </c>
      <c r="G92" s="238">
        <f>data!U90</f>
        <v>1183</v>
      </c>
      <c r="H92" s="238">
        <f>data!V90</f>
        <v>26</v>
      </c>
      <c r="I92" s="238">
        <f>data!W90</f>
        <v>270</v>
      </c>
    </row>
    <row r="93" spans="1:9" ht="20.100000000000001" customHeight="1" x14ac:dyDescent="0.2">
      <c r="A93" s="230">
        <v>23</v>
      </c>
      <c r="B93" s="238" t="s">
        <v>1015</v>
      </c>
      <c r="C93" s="238">
        <f>data!Q91</f>
        <v>0</v>
      </c>
      <c r="D93" s="238">
        <f>data!R91</f>
        <v>0</v>
      </c>
      <c r="E93" s="238">
        <f>data!S91</f>
        <v>0</v>
      </c>
      <c r="F93" s="238">
        <f>data!T91</f>
        <v>0</v>
      </c>
      <c r="G93" s="238">
        <f>data!U91</f>
        <v>0</v>
      </c>
      <c r="H93" s="238">
        <f>data!V91</f>
        <v>0</v>
      </c>
      <c r="I93" s="238">
        <f>data!W91</f>
        <v>0</v>
      </c>
    </row>
    <row r="94" spans="1:9" ht="20.100000000000001" customHeight="1" x14ac:dyDescent="0.2">
      <c r="A94" s="230">
        <v>24</v>
      </c>
      <c r="B94" s="238" t="s">
        <v>1016</v>
      </c>
      <c r="C94" s="238">
        <f>data!Q92</f>
        <v>0</v>
      </c>
      <c r="D94" s="238">
        <f>data!R92</f>
        <v>0</v>
      </c>
      <c r="E94" s="238">
        <f>data!S92</f>
        <v>905</v>
      </c>
      <c r="F94" s="238">
        <f>data!T92</f>
        <v>0</v>
      </c>
      <c r="G94" s="238">
        <f>data!U92</f>
        <v>336</v>
      </c>
      <c r="H94" s="238">
        <f>data!V92</f>
        <v>7</v>
      </c>
      <c r="I94" s="238">
        <f>data!W92</f>
        <v>76</v>
      </c>
    </row>
    <row r="95" spans="1:9" ht="20.100000000000001" customHeight="1" x14ac:dyDescent="0.2">
      <c r="A95" s="230">
        <v>25</v>
      </c>
      <c r="B95" s="238" t="s">
        <v>1017</v>
      </c>
      <c r="C95" s="238">
        <f>data!Q93</f>
        <v>0</v>
      </c>
      <c r="D95" s="238">
        <f>data!R93</f>
        <v>0</v>
      </c>
      <c r="E95" s="238">
        <f>data!S93</f>
        <v>0</v>
      </c>
      <c r="F95" s="238">
        <f>data!T93</f>
        <v>0</v>
      </c>
      <c r="G95" s="238">
        <f>data!U93</f>
        <v>0</v>
      </c>
      <c r="H95" s="238">
        <f>data!V93</f>
        <v>75</v>
      </c>
      <c r="I95" s="238">
        <f>data!W93</f>
        <v>780</v>
      </c>
    </row>
    <row r="96" spans="1:9" ht="20.100000000000001" customHeight="1" x14ac:dyDescent="0.2">
      <c r="A96" s="230">
        <v>26</v>
      </c>
      <c r="B96" s="238" t="s">
        <v>293</v>
      </c>
      <c r="C96" s="245">
        <f>data!Q94</f>
        <v>0</v>
      </c>
      <c r="D96" s="245">
        <f>data!R94</f>
        <v>0</v>
      </c>
      <c r="E96" s="245">
        <f>data!S94</f>
        <v>0</v>
      </c>
      <c r="F96" s="245">
        <f>data!T94</f>
        <v>0</v>
      </c>
      <c r="G96" s="245">
        <f>data!U94</f>
        <v>0</v>
      </c>
      <c r="H96" s="245">
        <f>data!V94</f>
        <v>0</v>
      </c>
      <c r="I96" s="245">
        <f>data!W94</f>
        <v>0</v>
      </c>
    </row>
    <row r="97" spans="1:9" ht="20.100000000000001" customHeight="1" x14ac:dyDescent="0.2">
      <c r="A97" s="231" t="s">
        <v>999</v>
      </c>
      <c r="B97" s="232"/>
      <c r="C97" s="232"/>
      <c r="D97" s="232"/>
      <c r="E97" s="232"/>
      <c r="F97" s="232"/>
      <c r="G97" s="232"/>
      <c r="H97" s="232"/>
      <c r="I97" s="231"/>
    </row>
    <row r="98" spans="1:9" ht="20.100000000000001" customHeight="1" x14ac:dyDescent="0.2">
      <c r="D98" s="234"/>
      <c r="I98" s="235" t="s">
        <v>1026</v>
      </c>
    </row>
    <row r="99" spans="1:9" ht="20.100000000000001" customHeight="1" x14ac:dyDescent="0.2">
      <c r="A99" s="234"/>
    </row>
    <row r="100" spans="1:9" ht="20.100000000000001" customHeight="1" x14ac:dyDescent="0.2">
      <c r="A100" s="236" t="str">
        <f>"Hospital: "&amp;data!C98</f>
        <v>Hospital: Columbia Basin Hospital</v>
      </c>
      <c r="G100" s="237"/>
      <c r="H100" s="236" t="str">
        <f>"FYE: "&amp;data!C96</f>
        <v>FYE: 12/31/2024</v>
      </c>
    </row>
    <row r="101" spans="1:9" ht="20.100000000000001" customHeight="1" x14ac:dyDescent="0.2">
      <c r="A101" s="230">
        <v>1</v>
      </c>
      <c r="B101" s="238" t="s">
        <v>235</v>
      </c>
      <c r="C101" s="240" t="s">
        <v>56</v>
      </c>
      <c r="D101" s="240" t="s">
        <v>57</v>
      </c>
      <c r="E101" s="240" t="s">
        <v>58</v>
      </c>
      <c r="F101" s="240" t="s">
        <v>59</v>
      </c>
      <c r="G101" s="240" t="s">
        <v>60</v>
      </c>
      <c r="H101" s="240" t="s">
        <v>61</v>
      </c>
      <c r="I101" s="240" t="s">
        <v>62</v>
      </c>
    </row>
    <row r="102" spans="1:9" ht="20.100000000000001" customHeight="1" x14ac:dyDescent="0.2">
      <c r="A102" s="241">
        <v>2</v>
      </c>
      <c r="B102" s="242" t="s">
        <v>1001</v>
      </c>
      <c r="C102" s="244" t="s">
        <v>1027</v>
      </c>
      <c r="D102" s="244" t="s">
        <v>1028</v>
      </c>
      <c r="E102" s="244" t="s">
        <v>1028</v>
      </c>
      <c r="F102" s="244" t="s">
        <v>140</v>
      </c>
      <c r="G102" s="244"/>
      <c r="H102" s="244" t="s">
        <v>142</v>
      </c>
      <c r="I102" s="244"/>
    </row>
    <row r="103" spans="1:9" ht="20.100000000000001" customHeight="1" x14ac:dyDescent="0.2">
      <c r="A103" s="241"/>
      <c r="B103" s="242"/>
      <c r="C103" s="244" t="s">
        <v>201</v>
      </c>
      <c r="D103" s="244" t="s">
        <v>202</v>
      </c>
      <c r="E103" s="244" t="s">
        <v>203</v>
      </c>
      <c r="F103" s="244" t="s">
        <v>204</v>
      </c>
      <c r="G103" s="244" t="s">
        <v>141</v>
      </c>
      <c r="H103" s="244" t="s">
        <v>198</v>
      </c>
      <c r="I103" s="244" t="s">
        <v>143</v>
      </c>
    </row>
    <row r="104" spans="1:9" ht="20.100000000000001" customHeight="1" x14ac:dyDescent="0.2">
      <c r="A104" s="230">
        <v>3</v>
      </c>
      <c r="B104" s="238" t="s">
        <v>1005</v>
      </c>
      <c r="C104" s="239" t="s">
        <v>250</v>
      </c>
      <c r="D104" s="240" t="s">
        <v>1029</v>
      </c>
      <c r="E104" s="240" t="s">
        <v>1029</v>
      </c>
      <c r="F104" s="240" t="s">
        <v>1029</v>
      </c>
      <c r="G104" s="250"/>
      <c r="H104" s="240" t="s">
        <v>252</v>
      </c>
      <c r="I104" s="240" t="s">
        <v>253</v>
      </c>
    </row>
    <row r="105" spans="1:9" ht="20.100000000000001" customHeight="1" x14ac:dyDescent="0.2">
      <c r="A105" s="230">
        <v>4</v>
      </c>
      <c r="B105" s="238" t="s">
        <v>260</v>
      </c>
      <c r="C105" s="238">
        <f>data!X59</f>
        <v>2119</v>
      </c>
      <c r="D105" s="238">
        <f>data!Y59</f>
        <v>3874</v>
      </c>
      <c r="E105" s="238">
        <f>data!Z59</f>
        <v>0</v>
      </c>
      <c r="F105" s="238">
        <f>data!AA59</f>
        <v>0</v>
      </c>
      <c r="G105" s="250"/>
      <c r="H105" s="238">
        <f>data!AC59</f>
        <v>0</v>
      </c>
      <c r="I105" s="238">
        <f>data!AD59</f>
        <v>0</v>
      </c>
    </row>
    <row r="106" spans="1:9" ht="20.100000000000001" customHeight="1" x14ac:dyDescent="0.2">
      <c r="A106" s="230">
        <v>5</v>
      </c>
      <c r="B106" s="238" t="s">
        <v>261</v>
      </c>
      <c r="C106" s="245">
        <f>data!X60</f>
        <v>3.06</v>
      </c>
      <c r="D106" s="245">
        <f>data!Y60</f>
        <v>2.73</v>
      </c>
      <c r="E106" s="245">
        <f>data!Z60</f>
        <v>0</v>
      </c>
      <c r="F106" s="245">
        <f>data!AA60</f>
        <v>0</v>
      </c>
      <c r="G106" s="245">
        <f>data!AB60</f>
        <v>0.49</v>
      </c>
      <c r="H106" s="245">
        <f>data!AC60</f>
        <v>0</v>
      </c>
      <c r="I106" s="245">
        <f>data!AD60</f>
        <v>0</v>
      </c>
    </row>
    <row r="107" spans="1:9" ht="20.100000000000001" customHeight="1" x14ac:dyDescent="0.2">
      <c r="A107" s="230">
        <v>6</v>
      </c>
      <c r="B107" s="238" t="s">
        <v>262</v>
      </c>
      <c r="C107" s="238">
        <f>data!X61</f>
        <v>347084</v>
      </c>
      <c r="D107" s="238">
        <f>data!Y61</f>
        <v>309601</v>
      </c>
      <c r="E107" s="238">
        <f>data!Z61</f>
        <v>0</v>
      </c>
      <c r="F107" s="238">
        <f>data!AA61</f>
        <v>0</v>
      </c>
      <c r="G107" s="238">
        <f>data!AB61</f>
        <v>34177</v>
      </c>
      <c r="H107" s="238">
        <f>data!AC61</f>
        <v>0</v>
      </c>
      <c r="I107" s="238">
        <f>data!AD61</f>
        <v>0</v>
      </c>
    </row>
    <row r="108" spans="1:9" ht="20.100000000000001" customHeight="1" x14ac:dyDescent="0.2">
      <c r="A108" s="230">
        <v>7</v>
      </c>
      <c r="B108" s="238" t="s">
        <v>10</v>
      </c>
      <c r="C108" s="238">
        <f>data!X62</f>
        <v>78448</v>
      </c>
      <c r="D108" s="238">
        <f>data!Y62</f>
        <v>69976</v>
      </c>
      <c r="E108" s="238">
        <f>data!Z62</f>
        <v>0</v>
      </c>
      <c r="F108" s="238">
        <f>data!AA62</f>
        <v>0</v>
      </c>
      <c r="G108" s="238">
        <f>data!AB62</f>
        <v>7725</v>
      </c>
      <c r="H108" s="238">
        <f>data!AC62</f>
        <v>0</v>
      </c>
      <c r="I108" s="238">
        <f>data!AD62</f>
        <v>0</v>
      </c>
    </row>
    <row r="109" spans="1:9" ht="20.100000000000001" customHeight="1" x14ac:dyDescent="0.2">
      <c r="A109" s="230">
        <v>8</v>
      </c>
      <c r="B109" s="238" t="s">
        <v>263</v>
      </c>
      <c r="C109" s="238">
        <f>data!X63</f>
        <v>250415</v>
      </c>
      <c r="D109" s="238">
        <f>data!Y63</f>
        <v>223373</v>
      </c>
      <c r="E109" s="238">
        <f>data!Z63</f>
        <v>0</v>
      </c>
      <c r="F109" s="238">
        <f>data!AA63</f>
        <v>0</v>
      </c>
      <c r="G109" s="238">
        <f>data!AB63</f>
        <v>58309</v>
      </c>
      <c r="H109" s="238">
        <f>data!AC63</f>
        <v>0</v>
      </c>
      <c r="I109" s="238">
        <f>data!AD63</f>
        <v>0</v>
      </c>
    </row>
    <row r="110" spans="1:9" ht="20.100000000000001" customHeight="1" x14ac:dyDescent="0.2">
      <c r="A110" s="230">
        <v>9</v>
      </c>
      <c r="B110" s="238" t="s">
        <v>264</v>
      </c>
      <c r="C110" s="238">
        <f>data!X64</f>
        <v>15589</v>
      </c>
      <c r="D110" s="238">
        <f>data!Y64</f>
        <v>13905</v>
      </c>
      <c r="E110" s="238">
        <f>data!Z64</f>
        <v>0</v>
      </c>
      <c r="F110" s="238">
        <f>data!AA64</f>
        <v>0</v>
      </c>
      <c r="G110" s="238">
        <f>data!AB64</f>
        <v>288147</v>
      </c>
      <c r="H110" s="238">
        <f>data!AC64</f>
        <v>0</v>
      </c>
      <c r="I110" s="238">
        <f>data!AD64</f>
        <v>0</v>
      </c>
    </row>
    <row r="111" spans="1:9" ht="20.100000000000001" customHeight="1" x14ac:dyDescent="0.2">
      <c r="A111" s="230">
        <v>10</v>
      </c>
      <c r="B111" s="238" t="s">
        <v>521</v>
      </c>
      <c r="C111" s="238">
        <f>data!X65</f>
        <v>0</v>
      </c>
      <c r="D111" s="238">
        <f>data!Y65</f>
        <v>0</v>
      </c>
      <c r="E111" s="238">
        <f>data!Z65</f>
        <v>0</v>
      </c>
      <c r="F111" s="238">
        <f>data!AA65</f>
        <v>0</v>
      </c>
      <c r="G111" s="238">
        <f>data!AB65</f>
        <v>0</v>
      </c>
      <c r="H111" s="238">
        <f>data!AC65</f>
        <v>0</v>
      </c>
      <c r="I111" s="238">
        <f>data!AD65</f>
        <v>0</v>
      </c>
    </row>
    <row r="112" spans="1:9" ht="20.100000000000001" customHeight="1" x14ac:dyDescent="0.2">
      <c r="A112" s="230">
        <v>11</v>
      </c>
      <c r="B112" s="238" t="s">
        <v>522</v>
      </c>
      <c r="C112" s="238">
        <f>data!X66</f>
        <v>77236</v>
      </c>
      <c r="D112" s="238">
        <f>data!Y66</f>
        <v>270555</v>
      </c>
      <c r="E112" s="238">
        <f>data!Z66</f>
        <v>0</v>
      </c>
      <c r="F112" s="238">
        <f>data!AA66</f>
        <v>0</v>
      </c>
      <c r="G112" s="238">
        <f>data!AB66</f>
        <v>196428</v>
      </c>
      <c r="H112" s="238">
        <f>data!AC66</f>
        <v>0</v>
      </c>
      <c r="I112" s="238">
        <f>data!AD66</f>
        <v>0</v>
      </c>
    </row>
    <row r="113" spans="1:9" ht="20.100000000000001" customHeight="1" x14ac:dyDescent="0.2">
      <c r="A113" s="230">
        <v>12</v>
      </c>
      <c r="B113" s="238" t="s">
        <v>15</v>
      </c>
      <c r="C113" s="238">
        <f>data!X67</f>
        <v>18661</v>
      </c>
      <c r="D113" s="238">
        <f>data!Y67</f>
        <v>16637</v>
      </c>
      <c r="E113" s="238">
        <f>data!Z67</f>
        <v>0</v>
      </c>
      <c r="F113" s="238">
        <f>data!AA67</f>
        <v>0</v>
      </c>
      <c r="G113" s="238">
        <f>data!AB67</f>
        <v>8164</v>
      </c>
      <c r="H113" s="238">
        <f>data!AC67</f>
        <v>0</v>
      </c>
      <c r="I113" s="238">
        <f>data!AD67</f>
        <v>0</v>
      </c>
    </row>
    <row r="114" spans="1:9" ht="20.100000000000001" customHeight="1" x14ac:dyDescent="0.2">
      <c r="A114" s="230">
        <v>13</v>
      </c>
      <c r="B114" s="238" t="s">
        <v>1006</v>
      </c>
      <c r="C114" s="238">
        <f>data!X68</f>
        <v>0</v>
      </c>
      <c r="D114" s="238">
        <f>data!Y68</f>
        <v>0</v>
      </c>
      <c r="E114" s="238">
        <f>data!Z68</f>
        <v>0</v>
      </c>
      <c r="F114" s="238">
        <f>data!AA68</f>
        <v>0</v>
      </c>
      <c r="G114" s="238">
        <f>data!AB68</f>
        <v>0</v>
      </c>
      <c r="H114" s="238">
        <f>data!AC68</f>
        <v>0</v>
      </c>
      <c r="I114" s="238">
        <f>data!AD68</f>
        <v>0</v>
      </c>
    </row>
    <row r="115" spans="1:9" ht="20.100000000000001" customHeight="1" x14ac:dyDescent="0.2">
      <c r="A115" s="230">
        <v>14</v>
      </c>
      <c r="B115" s="238" t="s">
        <v>1007</v>
      </c>
      <c r="C115" s="238">
        <f>data!X69</f>
        <v>638</v>
      </c>
      <c r="D115" s="238">
        <f>data!Y69</f>
        <v>63159</v>
      </c>
      <c r="E115" s="238">
        <f>data!Z69</f>
        <v>0</v>
      </c>
      <c r="F115" s="238">
        <f>data!AA69</f>
        <v>0</v>
      </c>
      <c r="G115" s="238">
        <f>data!AB69</f>
        <v>1484</v>
      </c>
      <c r="H115" s="238">
        <f>data!AC69</f>
        <v>0</v>
      </c>
      <c r="I115" s="238">
        <f>data!AD69</f>
        <v>0</v>
      </c>
    </row>
    <row r="116" spans="1:9" ht="20.100000000000001" customHeight="1" x14ac:dyDescent="0.2">
      <c r="A116" s="230">
        <v>15</v>
      </c>
      <c r="B116" s="238" t="s">
        <v>283</v>
      </c>
      <c r="C116" s="238">
        <f>-data!X84</f>
        <v>0</v>
      </c>
      <c r="D116" s="238">
        <f>-data!Y84</f>
        <v>0</v>
      </c>
      <c r="E116" s="238">
        <f>-data!Z84</f>
        <v>0</v>
      </c>
      <c r="F116" s="238">
        <f>-data!AA84</f>
        <v>0</v>
      </c>
      <c r="G116" s="238">
        <f>-data!AB84</f>
        <v>-129</v>
      </c>
      <c r="H116" s="238">
        <f>-data!AC84</f>
        <v>0</v>
      </c>
      <c r="I116" s="238">
        <f>-data!AD84</f>
        <v>0</v>
      </c>
    </row>
    <row r="117" spans="1:9" ht="20.100000000000001" customHeight="1" x14ac:dyDescent="0.2">
      <c r="A117" s="230">
        <v>16</v>
      </c>
      <c r="B117" s="246" t="s">
        <v>1008</v>
      </c>
      <c r="C117" s="238">
        <f>data!X85</f>
        <v>788071</v>
      </c>
      <c r="D117" s="238">
        <f>data!Y85</f>
        <v>967206</v>
      </c>
      <c r="E117" s="238">
        <f>data!Z85</f>
        <v>0</v>
      </c>
      <c r="F117" s="238">
        <f>data!AA85</f>
        <v>0</v>
      </c>
      <c r="G117" s="238">
        <f>data!AB85</f>
        <v>594305</v>
      </c>
      <c r="H117" s="238">
        <f>data!AC85</f>
        <v>0</v>
      </c>
      <c r="I117" s="238">
        <f>data!AD85</f>
        <v>0</v>
      </c>
    </row>
    <row r="118" spans="1:9" ht="20.100000000000001" customHeight="1" x14ac:dyDescent="0.2">
      <c r="A118" s="230">
        <v>17</v>
      </c>
      <c r="B118" s="238" t="s">
        <v>285</v>
      </c>
      <c r="C118" s="248"/>
      <c r="D118" s="248"/>
      <c r="E118" s="248"/>
      <c r="F118" s="248"/>
      <c r="G118" s="248"/>
      <c r="H118" s="248"/>
      <c r="I118" s="248"/>
    </row>
    <row r="119" spans="1:9" ht="20.100000000000001" customHeight="1" x14ac:dyDescent="0.2">
      <c r="A119" s="230">
        <v>18</v>
      </c>
      <c r="B119" s="238" t="s">
        <v>1009</v>
      </c>
      <c r="C119" s="246">
        <f>+data!M689</f>
        <v>531067</v>
      </c>
      <c r="D119" s="246">
        <f>+data!M690</f>
        <v>496299</v>
      </c>
      <c r="E119" s="246">
        <f>+data!M691</f>
        <v>0</v>
      </c>
      <c r="F119" s="246">
        <f>+data!M692</f>
        <v>0</v>
      </c>
      <c r="G119" s="246">
        <f>+data!M693</f>
        <v>226933</v>
      </c>
      <c r="H119" s="246">
        <f>+data!M694</f>
        <v>0</v>
      </c>
      <c r="I119" s="246">
        <f>+data!M695</f>
        <v>0</v>
      </c>
    </row>
    <row r="120" spans="1:9" ht="20.100000000000001" customHeight="1" x14ac:dyDescent="0.2">
      <c r="A120" s="230">
        <v>19</v>
      </c>
      <c r="B120" s="246" t="s">
        <v>1010</v>
      </c>
      <c r="C120" s="238">
        <f>data!X87</f>
        <v>202836</v>
      </c>
      <c r="D120" s="238">
        <f>data!Y87</f>
        <v>172595</v>
      </c>
      <c r="E120" s="238">
        <f>data!Z87</f>
        <v>0</v>
      </c>
      <c r="F120" s="238">
        <f>data!AA87</f>
        <v>0</v>
      </c>
      <c r="G120" s="238">
        <f>data!AB87</f>
        <v>696044</v>
      </c>
      <c r="H120" s="238">
        <f>data!AC87</f>
        <v>0</v>
      </c>
      <c r="I120" s="238">
        <f>data!AD87</f>
        <v>0</v>
      </c>
    </row>
    <row r="121" spans="1:9" ht="20.100000000000001" customHeight="1" x14ac:dyDescent="0.2">
      <c r="A121" s="230">
        <v>20</v>
      </c>
      <c r="B121" s="246" t="s">
        <v>1011</v>
      </c>
      <c r="C121" s="238">
        <f>data!X88</f>
        <v>3694188</v>
      </c>
      <c r="D121" s="238">
        <f>data!Y88</f>
        <v>3303591</v>
      </c>
      <c r="E121" s="238">
        <f>data!Z88</f>
        <v>0</v>
      </c>
      <c r="F121" s="238">
        <f>data!AA88</f>
        <v>0</v>
      </c>
      <c r="G121" s="238">
        <f>data!AB88</f>
        <v>605131</v>
      </c>
      <c r="H121" s="238">
        <f>data!AC88</f>
        <v>0</v>
      </c>
      <c r="I121" s="238">
        <f>data!AD88</f>
        <v>0</v>
      </c>
    </row>
    <row r="122" spans="1:9" ht="20.100000000000001" customHeight="1" x14ac:dyDescent="0.2">
      <c r="A122" s="230">
        <v>21</v>
      </c>
      <c r="B122" s="246" t="s">
        <v>1012</v>
      </c>
      <c r="C122" s="238">
        <f>data!X89</f>
        <v>3897024</v>
      </c>
      <c r="D122" s="238">
        <f>data!Y89</f>
        <v>3476186</v>
      </c>
      <c r="E122" s="238">
        <f>data!Z89</f>
        <v>0</v>
      </c>
      <c r="F122" s="238">
        <f>data!AA89</f>
        <v>0</v>
      </c>
      <c r="G122" s="238">
        <f>data!AB89</f>
        <v>1301175</v>
      </c>
      <c r="H122" s="238">
        <f>data!AC89</f>
        <v>0</v>
      </c>
      <c r="I122" s="238">
        <f>data!AD89</f>
        <v>0</v>
      </c>
    </row>
    <row r="123" spans="1:9" ht="20.100000000000001" customHeight="1" x14ac:dyDescent="0.2">
      <c r="A123" s="230" t="s">
        <v>1013</v>
      </c>
      <c r="B123" s="238"/>
      <c r="C123" s="248"/>
      <c r="D123" s="248"/>
      <c r="E123" s="248"/>
      <c r="F123" s="248"/>
      <c r="G123" s="248"/>
      <c r="H123" s="248"/>
      <c r="I123" s="248"/>
    </row>
    <row r="124" spans="1:9" ht="20.100000000000001" customHeight="1" x14ac:dyDescent="0.2">
      <c r="A124" s="230">
        <v>22</v>
      </c>
      <c r="B124" s="238" t="s">
        <v>1014</v>
      </c>
      <c r="C124" s="238">
        <f>data!X90</f>
        <v>848</v>
      </c>
      <c r="D124" s="238">
        <f>data!Y90</f>
        <v>756</v>
      </c>
      <c r="E124" s="238">
        <f>data!Z90</f>
        <v>0</v>
      </c>
      <c r="F124" s="238">
        <f>data!AA90</f>
        <v>0</v>
      </c>
      <c r="G124" s="238">
        <f>data!AB90</f>
        <v>371</v>
      </c>
      <c r="H124" s="238">
        <f>data!AC90</f>
        <v>0</v>
      </c>
      <c r="I124" s="238">
        <f>data!AD90</f>
        <v>0</v>
      </c>
    </row>
    <row r="125" spans="1:9" ht="20.100000000000001" customHeight="1" x14ac:dyDescent="0.2">
      <c r="A125" s="230">
        <v>23</v>
      </c>
      <c r="B125" s="238" t="s">
        <v>1015</v>
      </c>
      <c r="C125" s="238">
        <f>data!X91</f>
        <v>0</v>
      </c>
      <c r="D125" s="238">
        <f>data!Y91</f>
        <v>0</v>
      </c>
      <c r="E125" s="238">
        <f>data!Z91</f>
        <v>0</v>
      </c>
      <c r="F125" s="238">
        <f>data!AA91</f>
        <v>0</v>
      </c>
      <c r="G125" s="238">
        <f>data!AB91</f>
        <v>0</v>
      </c>
      <c r="H125" s="238">
        <f>data!AC91</f>
        <v>0</v>
      </c>
      <c r="I125" s="238">
        <f>data!AD91</f>
        <v>0</v>
      </c>
    </row>
    <row r="126" spans="1:9" ht="20.100000000000001" customHeight="1" x14ac:dyDescent="0.2">
      <c r="A126" s="230">
        <v>24</v>
      </c>
      <c r="B126" s="238" t="s">
        <v>1016</v>
      </c>
      <c r="C126" s="238">
        <f>data!X92</f>
        <v>241</v>
      </c>
      <c r="D126" s="238">
        <f>data!Y92</f>
        <v>215</v>
      </c>
      <c r="E126" s="238">
        <f>data!Z92</f>
        <v>0</v>
      </c>
      <c r="F126" s="238">
        <f>data!AA92</f>
        <v>0</v>
      </c>
      <c r="G126" s="238">
        <f>data!AB92</f>
        <v>105</v>
      </c>
      <c r="H126" s="238">
        <f>data!AC92</f>
        <v>0</v>
      </c>
      <c r="I126" s="238">
        <f>data!AD92</f>
        <v>0</v>
      </c>
    </row>
    <row r="127" spans="1:9" ht="20.100000000000001" customHeight="1" x14ac:dyDescent="0.2">
      <c r="A127" s="230">
        <v>25</v>
      </c>
      <c r="B127" s="238" t="s">
        <v>1017</v>
      </c>
      <c r="C127" s="238">
        <f>data!X93</f>
        <v>2453</v>
      </c>
      <c r="D127" s="238">
        <f>data!Y93</f>
        <v>2188</v>
      </c>
      <c r="E127" s="238">
        <f>data!Z93</f>
        <v>0</v>
      </c>
      <c r="F127" s="238">
        <f>data!AA93</f>
        <v>0</v>
      </c>
      <c r="G127" s="238">
        <f>data!AB93</f>
        <v>0</v>
      </c>
      <c r="H127" s="238">
        <f>data!AC93</f>
        <v>0</v>
      </c>
      <c r="I127" s="238">
        <f>data!AD93</f>
        <v>0</v>
      </c>
    </row>
    <row r="128" spans="1:9" ht="20.100000000000001" customHeight="1" x14ac:dyDescent="0.2">
      <c r="A128" s="230">
        <v>26</v>
      </c>
      <c r="B128" s="238" t="s">
        <v>293</v>
      </c>
      <c r="C128" s="245">
        <f>data!X94</f>
        <v>0</v>
      </c>
      <c r="D128" s="245">
        <f>data!Y94</f>
        <v>0</v>
      </c>
      <c r="E128" s="245">
        <f>data!Z94</f>
        <v>0</v>
      </c>
      <c r="F128" s="245">
        <f>data!AA94</f>
        <v>0</v>
      </c>
      <c r="G128" s="245">
        <f>data!AB94</f>
        <v>0</v>
      </c>
      <c r="H128" s="245">
        <f>data!AC94</f>
        <v>0</v>
      </c>
      <c r="I128" s="245">
        <f>data!AD94</f>
        <v>0</v>
      </c>
    </row>
    <row r="129" spans="1:14" ht="20.100000000000001" customHeight="1" x14ac:dyDescent="0.2">
      <c r="A129" s="231" t="s">
        <v>999</v>
      </c>
      <c r="B129" s="232"/>
      <c r="C129" s="232"/>
      <c r="D129" s="232"/>
      <c r="E129" s="232"/>
      <c r="F129" s="232"/>
      <c r="G129" s="232"/>
      <c r="H129" s="232"/>
      <c r="I129" s="231"/>
    </row>
    <row r="130" spans="1:14" ht="20.100000000000001" customHeight="1" x14ac:dyDescent="0.2">
      <c r="D130" s="234"/>
      <c r="I130" s="235" t="s">
        <v>1030</v>
      </c>
    </row>
    <row r="131" spans="1:14" ht="20.100000000000001" customHeight="1" x14ac:dyDescent="0.2">
      <c r="A131" s="234"/>
    </row>
    <row r="132" spans="1:14" ht="20.100000000000001" customHeight="1" x14ac:dyDescent="0.2">
      <c r="A132" s="236" t="str">
        <f>"Hospital: "&amp;data!C98</f>
        <v>Hospital: Columbia Basin Hospital</v>
      </c>
      <c r="G132" s="237"/>
      <c r="H132" s="236" t="str">
        <f>"FYE: "&amp;data!C96</f>
        <v>FYE: 12/31/2024</v>
      </c>
    </row>
    <row r="133" spans="1:14" ht="20.100000000000001" customHeight="1" x14ac:dyDescent="0.2">
      <c r="A133" s="230">
        <v>1</v>
      </c>
      <c r="B133" s="238" t="s">
        <v>235</v>
      </c>
      <c r="C133" s="240" t="s">
        <v>63</v>
      </c>
      <c r="D133" s="240" t="s">
        <v>64</v>
      </c>
      <c r="E133" s="240" t="s">
        <v>65</v>
      </c>
      <c r="F133" s="240" t="s">
        <v>66</v>
      </c>
      <c r="G133" s="240" t="s">
        <v>67</v>
      </c>
      <c r="H133" s="240" t="s">
        <v>68</v>
      </c>
      <c r="I133" s="240" t="s">
        <v>69</v>
      </c>
    </row>
    <row r="134" spans="1:14" ht="20.100000000000001" customHeight="1" x14ac:dyDescent="0.2">
      <c r="A134" s="241">
        <v>2</v>
      </c>
      <c r="B134" s="242" t="s">
        <v>1001</v>
      </c>
      <c r="C134" s="244" t="s">
        <v>121</v>
      </c>
      <c r="D134" s="244" t="s">
        <v>122</v>
      </c>
      <c r="E134" s="244" t="s">
        <v>144</v>
      </c>
      <c r="F134" s="244"/>
      <c r="G134" s="244" t="s">
        <v>1031</v>
      </c>
      <c r="H134" s="244"/>
      <c r="I134" s="244" t="s">
        <v>148</v>
      </c>
    </row>
    <row r="135" spans="1:14" ht="20.100000000000001" customHeight="1" x14ac:dyDescent="0.2">
      <c r="A135" s="241"/>
      <c r="B135" s="242"/>
      <c r="C135" s="244" t="s">
        <v>198</v>
      </c>
      <c r="D135" s="244" t="s">
        <v>205</v>
      </c>
      <c r="E135" s="244" t="s">
        <v>197</v>
      </c>
      <c r="F135" s="244" t="s">
        <v>145</v>
      </c>
      <c r="G135" s="244" t="s">
        <v>206</v>
      </c>
      <c r="H135" s="244" t="s">
        <v>147</v>
      </c>
      <c r="I135" s="244" t="s">
        <v>198</v>
      </c>
    </row>
    <row r="136" spans="1:14" ht="20.100000000000001" customHeight="1" x14ac:dyDescent="0.2">
      <c r="A136" s="230">
        <v>3</v>
      </c>
      <c r="B136" s="238" t="s">
        <v>1005</v>
      </c>
      <c r="C136" s="240" t="s">
        <v>252</v>
      </c>
      <c r="D136" s="240" t="s">
        <v>254</v>
      </c>
      <c r="E136" s="240" t="s">
        <v>254</v>
      </c>
      <c r="F136" s="240" t="s">
        <v>255</v>
      </c>
      <c r="G136" s="239" t="s">
        <v>1032</v>
      </c>
      <c r="H136" s="240" t="s">
        <v>254</v>
      </c>
      <c r="I136" s="240" t="s">
        <v>252</v>
      </c>
    </row>
    <row r="137" spans="1:14" ht="20.100000000000001" customHeight="1" x14ac:dyDescent="0.25">
      <c r="A137" s="230">
        <v>4</v>
      </c>
      <c r="B137" s="238" t="s">
        <v>260</v>
      </c>
      <c r="C137" s="238">
        <f>data!AE59</f>
        <v>24321</v>
      </c>
      <c r="D137" s="238">
        <f>data!AF59</f>
        <v>0</v>
      </c>
      <c r="E137" s="238">
        <f>data!AG59</f>
        <v>4882</v>
      </c>
      <c r="F137" s="238">
        <f>data!AH59</f>
        <v>0</v>
      </c>
      <c r="G137" s="238">
        <f>data!AI59</f>
        <v>0</v>
      </c>
      <c r="H137" s="238">
        <f>data!AJ59</f>
        <v>11638</v>
      </c>
      <c r="I137" s="238">
        <f>data!AK59</f>
        <v>3707</v>
      </c>
      <c r="K137" s="249"/>
      <c r="L137" s="251"/>
      <c r="M137" s="251"/>
      <c r="N137" s="251"/>
    </row>
    <row r="138" spans="1:14" ht="20.100000000000001" customHeight="1" x14ac:dyDescent="0.2">
      <c r="A138" s="230">
        <v>5</v>
      </c>
      <c r="B138" s="238" t="s">
        <v>261</v>
      </c>
      <c r="C138" s="245">
        <f>data!AE60</f>
        <v>0</v>
      </c>
      <c r="D138" s="245">
        <f>data!AF60</f>
        <v>0</v>
      </c>
      <c r="E138" s="245">
        <f>data!AG60</f>
        <v>8.9600000000000009</v>
      </c>
      <c r="F138" s="245">
        <f>data!AH60</f>
        <v>0</v>
      </c>
      <c r="G138" s="245">
        <f>data!AI60</f>
        <v>0</v>
      </c>
      <c r="H138" s="245">
        <f>data!AJ60</f>
        <v>15.88</v>
      </c>
      <c r="I138" s="245">
        <f>data!AK60</f>
        <v>0</v>
      </c>
    </row>
    <row r="139" spans="1:14" ht="20.100000000000001" customHeight="1" x14ac:dyDescent="0.2">
      <c r="A139" s="230">
        <v>6</v>
      </c>
      <c r="B139" s="238" t="s">
        <v>262</v>
      </c>
      <c r="C139" s="238">
        <f>data!AE61</f>
        <v>0</v>
      </c>
      <c r="D139" s="238">
        <f>data!AF61</f>
        <v>0</v>
      </c>
      <c r="E139" s="238">
        <f>data!AG61</f>
        <v>923708</v>
      </c>
      <c r="F139" s="238">
        <f>data!AH61</f>
        <v>0</v>
      </c>
      <c r="G139" s="238">
        <f>data!AI61</f>
        <v>0</v>
      </c>
      <c r="H139" s="238">
        <f>data!AJ61</f>
        <v>1984926</v>
      </c>
      <c r="I139" s="238">
        <f>data!AK61</f>
        <v>0</v>
      </c>
    </row>
    <row r="140" spans="1:14" ht="20.100000000000001" customHeight="1" x14ac:dyDescent="0.2">
      <c r="A140" s="230">
        <v>7</v>
      </c>
      <c r="B140" s="238" t="s">
        <v>10</v>
      </c>
      <c r="C140" s="238">
        <f>data!AE62</f>
        <v>0</v>
      </c>
      <c r="D140" s="238">
        <f>data!AF62</f>
        <v>0</v>
      </c>
      <c r="E140" s="238">
        <f>data!AG62</f>
        <v>208776</v>
      </c>
      <c r="F140" s="238">
        <f>data!AH62</f>
        <v>0</v>
      </c>
      <c r="G140" s="238">
        <f>data!AI62</f>
        <v>0</v>
      </c>
      <c r="H140" s="238">
        <f>data!AJ62</f>
        <v>448633</v>
      </c>
      <c r="I140" s="238">
        <f>data!AK62</f>
        <v>0</v>
      </c>
    </row>
    <row r="141" spans="1:14" ht="20.100000000000001" customHeight="1" x14ac:dyDescent="0.2">
      <c r="A141" s="230">
        <v>8</v>
      </c>
      <c r="B141" s="238" t="s">
        <v>263</v>
      </c>
      <c r="C141" s="238">
        <f>data!AE63</f>
        <v>1015358</v>
      </c>
      <c r="D141" s="238">
        <f>data!AF63</f>
        <v>0</v>
      </c>
      <c r="E141" s="238">
        <f>data!AG63</f>
        <v>1506114</v>
      </c>
      <c r="F141" s="238">
        <f>data!AH63</f>
        <v>0</v>
      </c>
      <c r="G141" s="238">
        <f>data!AI63</f>
        <v>0</v>
      </c>
      <c r="H141" s="238">
        <f>data!AJ63</f>
        <v>93934</v>
      </c>
      <c r="I141" s="238">
        <f>data!AK63</f>
        <v>141614</v>
      </c>
    </row>
    <row r="142" spans="1:14" ht="20.100000000000001" customHeight="1" x14ac:dyDescent="0.2">
      <c r="A142" s="230">
        <v>9</v>
      </c>
      <c r="B142" s="238" t="s">
        <v>264</v>
      </c>
      <c r="C142" s="238">
        <f>data!AE64</f>
        <v>8086</v>
      </c>
      <c r="D142" s="238">
        <f>data!AF64</f>
        <v>0</v>
      </c>
      <c r="E142" s="238">
        <f>data!AG64</f>
        <v>95804</v>
      </c>
      <c r="F142" s="238">
        <f>data!AH64</f>
        <v>0</v>
      </c>
      <c r="G142" s="238">
        <f>data!AI64</f>
        <v>0</v>
      </c>
      <c r="H142" s="238">
        <f>data!AJ64</f>
        <v>193616</v>
      </c>
      <c r="I142" s="238">
        <f>data!AK64</f>
        <v>869</v>
      </c>
    </row>
    <row r="143" spans="1:14" ht="20.100000000000001" customHeight="1" x14ac:dyDescent="0.2">
      <c r="A143" s="230">
        <v>10</v>
      </c>
      <c r="B143" s="238" t="s">
        <v>521</v>
      </c>
      <c r="C143" s="238">
        <f>data!AE65</f>
        <v>0</v>
      </c>
      <c r="D143" s="238">
        <f>data!AF65</f>
        <v>0</v>
      </c>
      <c r="E143" s="238">
        <f>data!AG65</f>
        <v>0</v>
      </c>
      <c r="F143" s="238">
        <f>data!AH65</f>
        <v>0</v>
      </c>
      <c r="G143" s="238">
        <f>data!AI65</f>
        <v>0</v>
      </c>
      <c r="H143" s="238">
        <f>data!AJ65</f>
        <v>0</v>
      </c>
      <c r="I143" s="238">
        <f>data!AK65</f>
        <v>0</v>
      </c>
    </row>
    <row r="144" spans="1:14" ht="20.100000000000001" customHeight="1" x14ac:dyDescent="0.2">
      <c r="A144" s="230">
        <v>11</v>
      </c>
      <c r="B144" s="238" t="s">
        <v>522</v>
      </c>
      <c r="C144" s="238">
        <f>data!AE66</f>
        <v>2024</v>
      </c>
      <c r="D144" s="238">
        <f>data!AF66</f>
        <v>0</v>
      </c>
      <c r="E144" s="238">
        <f>data!AG66</f>
        <v>15192</v>
      </c>
      <c r="F144" s="238">
        <f>data!AH66</f>
        <v>0</v>
      </c>
      <c r="G144" s="238">
        <f>data!AI66</f>
        <v>0</v>
      </c>
      <c r="H144" s="238">
        <f>data!AJ66</f>
        <v>13867</v>
      </c>
      <c r="I144" s="238">
        <f>data!AK66</f>
        <v>0</v>
      </c>
    </row>
    <row r="145" spans="1:9" ht="20.100000000000001" customHeight="1" x14ac:dyDescent="0.2">
      <c r="A145" s="230">
        <v>12</v>
      </c>
      <c r="B145" s="238" t="s">
        <v>15</v>
      </c>
      <c r="C145" s="238">
        <f>data!AE67</f>
        <v>63356</v>
      </c>
      <c r="D145" s="238">
        <f>data!AF67</f>
        <v>0</v>
      </c>
      <c r="E145" s="238">
        <f>data!AG67</f>
        <v>63907</v>
      </c>
      <c r="F145" s="238">
        <f>data!AH67</f>
        <v>0</v>
      </c>
      <c r="G145" s="238">
        <f>data!AI67</f>
        <v>0</v>
      </c>
      <c r="H145" s="238">
        <f>data!AJ67</f>
        <v>121981</v>
      </c>
      <c r="I145" s="238">
        <f>data!AK67</f>
        <v>14524</v>
      </c>
    </row>
    <row r="146" spans="1:9" ht="20.100000000000001" customHeight="1" x14ac:dyDescent="0.2">
      <c r="A146" s="230">
        <v>13</v>
      </c>
      <c r="B146" s="238" t="s">
        <v>1006</v>
      </c>
      <c r="C146" s="238">
        <f>data!AE68</f>
        <v>0</v>
      </c>
      <c r="D146" s="238">
        <f>data!AF68</f>
        <v>0</v>
      </c>
      <c r="E146" s="238">
        <f>data!AG68</f>
        <v>0</v>
      </c>
      <c r="F146" s="238">
        <f>data!AH68</f>
        <v>0</v>
      </c>
      <c r="G146" s="238">
        <f>data!AI68</f>
        <v>0</v>
      </c>
      <c r="H146" s="238">
        <f>data!AJ68</f>
        <v>0</v>
      </c>
      <c r="I146" s="238">
        <f>data!AK68</f>
        <v>0</v>
      </c>
    </row>
    <row r="147" spans="1:9" ht="20.100000000000001" customHeight="1" x14ac:dyDescent="0.2">
      <c r="A147" s="230">
        <v>14</v>
      </c>
      <c r="B147" s="238" t="s">
        <v>1007</v>
      </c>
      <c r="C147" s="238">
        <f>data!AE69</f>
        <v>217</v>
      </c>
      <c r="D147" s="238">
        <f>data!AF69</f>
        <v>0</v>
      </c>
      <c r="E147" s="238">
        <f>data!AG69</f>
        <v>5207</v>
      </c>
      <c r="F147" s="238">
        <f>data!AH69</f>
        <v>0</v>
      </c>
      <c r="G147" s="238">
        <f>data!AI69</f>
        <v>0</v>
      </c>
      <c r="H147" s="238">
        <f>data!AJ69</f>
        <v>60292</v>
      </c>
      <c r="I147" s="238">
        <f>data!AK69</f>
        <v>0</v>
      </c>
    </row>
    <row r="148" spans="1:9" ht="20.100000000000001" customHeight="1" x14ac:dyDescent="0.2">
      <c r="A148" s="230">
        <v>15</v>
      </c>
      <c r="B148" s="238" t="s">
        <v>283</v>
      </c>
      <c r="C148" s="238">
        <f>-data!AE84</f>
        <v>0</v>
      </c>
      <c r="D148" s="238">
        <f>-data!AF84</f>
        <v>0</v>
      </c>
      <c r="E148" s="238">
        <f>-data!AG84</f>
        <v>0</v>
      </c>
      <c r="F148" s="238">
        <f>-data!AH84</f>
        <v>0</v>
      </c>
      <c r="G148" s="238">
        <f>-data!AI84</f>
        <v>0</v>
      </c>
      <c r="H148" s="238">
        <f>-data!AJ84</f>
        <v>0</v>
      </c>
      <c r="I148" s="238">
        <f>-data!AK84</f>
        <v>0</v>
      </c>
    </row>
    <row r="149" spans="1:9" ht="20.100000000000001" customHeight="1" x14ac:dyDescent="0.2">
      <c r="A149" s="230">
        <v>16</v>
      </c>
      <c r="B149" s="246" t="s">
        <v>1008</v>
      </c>
      <c r="C149" s="238">
        <f>data!AE85</f>
        <v>1089041</v>
      </c>
      <c r="D149" s="238">
        <f>data!AF85</f>
        <v>0</v>
      </c>
      <c r="E149" s="238">
        <f>data!AG85</f>
        <v>2818708</v>
      </c>
      <c r="F149" s="238">
        <f>data!AH85</f>
        <v>0</v>
      </c>
      <c r="G149" s="238">
        <f>data!AI85</f>
        <v>0</v>
      </c>
      <c r="H149" s="238">
        <f>data!AJ85</f>
        <v>2917249</v>
      </c>
      <c r="I149" s="238">
        <f>data!AK85</f>
        <v>157007</v>
      </c>
    </row>
    <row r="150" spans="1:9" ht="20.100000000000001" customHeight="1" x14ac:dyDescent="0.2">
      <c r="A150" s="230">
        <v>17</v>
      </c>
      <c r="B150" s="238" t="s">
        <v>285</v>
      </c>
      <c r="C150" s="248"/>
      <c r="D150" s="248"/>
      <c r="E150" s="248"/>
      <c r="F150" s="248"/>
      <c r="G150" s="248"/>
      <c r="H150" s="248"/>
      <c r="I150" s="248"/>
    </row>
    <row r="151" spans="1:9" ht="20.100000000000001" customHeight="1" x14ac:dyDescent="0.2">
      <c r="A151" s="230">
        <v>18</v>
      </c>
      <c r="B151" s="238" t="s">
        <v>1009</v>
      </c>
      <c r="C151" s="246">
        <f>+data!M696</f>
        <v>432395</v>
      </c>
      <c r="D151" s="246">
        <f>+data!M697</f>
        <v>0</v>
      </c>
      <c r="E151" s="246">
        <f>+data!M698</f>
        <v>1641089</v>
      </c>
      <c r="F151" s="246">
        <f>+data!M699</f>
        <v>0</v>
      </c>
      <c r="G151" s="246">
        <f>+data!M700</f>
        <v>0</v>
      </c>
      <c r="H151" s="246">
        <f>+data!M701</f>
        <v>1082702</v>
      </c>
      <c r="I151" s="246">
        <f>+data!M702</f>
        <v>72157</v>
      </c>
    </row>
    <row r="152" spans="1:9" ht="20.100000000000001" customHeight="1" x14ac:dyDescent="0.2">
      <c r="A152" s="230">
        <v>19</v>
      </c>
      <c r="B152" s="246" t="s">
        <v>1010</v>
      </c>
      <c r="C152" s="238">
        <f>data!AE87</f>
        <v>414858</v>
      </c>
      <c r="D152" s="238">
        <f>data!AF87</f>
        <v>0</v>
      </c>
      <c r="E152" s="238">
        <f>data!AG87</f>
        <v>212970</v>
      </c>
      <c r="F152" s="238">
        <f>data!AH87</f>
        <v>0</v>
      </c>
      <c r="G152" s="238">
        <f>data!AI87</f>
        <v>0</v>
      </c>
      <c r="H152" s="238">
        <f>data!AJ87</f>
        <v>2437</v>
      </c>
      <c r="I152" s="238">
        <f>data!AK87</f>
        <v>170152</v>
      </c>
    </row>
    <row r="153" spans="1:9" ht="20.100000000000001" customHeight="1" x14ac:dyDescent="0.2">
      <c r="A153" s="230">
        <v>20</v>
      </c>
      <c r="B153" s="246" t="s">
        <v>1011</v>
      </c>
      <c r="C153" s="238">
        <f>data!AE88</f>
        <v>1632889</v>
      </c>
      <c r="D153" s="238">
        <f>data!AF88</f>
        <v>0</v>
      </c>
      <c r="E153" s="238">
        <f>data!AG88</f>
        <v>9986911</v>
      </c>
      <c r="F153" s="238">
        <f>data!AH88</f>
        <v>0</v>
      </c>
      <c r="G153" s="238">
        <f>data!AI88</f>
        <v>0</v>
      </c>
      <c r="H153" s="238">
        <f>data!AJ88</f>
        <v>4262816</v>
      </c>
      <c r="I153" s="238">
        <f>data!AK88</f>
        <v>151689</v>
      </c>
    </row>
    <row r="154" spans="1:9" ht="20.100000000000001" customHeight="1" x14ac:dyDescent="0.2">
      <c r="A154" s="230">
        <v>21</v>
      </c>
      <c r="B154" s="246" t="s">
        <v>1012</v>
      </c>
      <c r="C154" s="238">
        <f>data!AE89</f>
        <v>2047747</v>
      </c>
      <c r="D154" s="238">
        <f>data!AF89</f>
        <v>0</v>
      </c>
      <c r="E154" s="238">
        <f>data!AG89</f>
        <v>10199881</v>
      </c>
      <c r="F154" s="238">
        <f>data!AH89</f>
        <v>0</v>
      </c>
      <c r="G154" s="238">
        <f>data!AI89</f>
        <v>0</v>
      </c>
      <c r="H154" s="238">
        <f>data!AJ89</f>
        <v>4265253</v>
      </c>
      <c r="I154" s="238">
        <f>data!AK89</f>
        <v>321841</v>
      </c>
    </row>
    <row r="155" spans="1:9" ht="20.100000000000001" customHeight="1" x14ac:dyDescent="0.2">
      <c r="A155" s="230" t="s">
        <v>1013</v>
      </c>
      <c r="B155" s="238"/>
      <c r="C155" s="248"/>
      <c r="D155" s="248"/>
      <c r="E155" s="248"/>
      <c r="F155" s="248"/>
      <c r="G155" s="248"/>
      <c r="H155" s="248"/>
      <c r="I155" s="248"/>
    </row>
    <row r="156" spans="1:9" ht="20.100000000000001" customHeight="1" x14ac:dyDescent="0.2">
      <c r="A156" s="230">
        <v>22</v>
      </c>
      <c r="B156" s="238" t="s">
        <v>1014</v>
      </c>
      <c r="C156" s="238">
        <f>data!AE90</f>
        <v>2879</v>
      </c>
      <c r="D156" s="238">
        <f>data!AF90</f>
        <v>0</v>
      </c>
      <c r="E156" s="238">
        <f>data!AG90</f>
        <v>2904</v>
      </c>
      <c r="F156" s="238">
        <f>data!AH90</f>
        <v>0</v>
      </c>
      <c r="G156" s="238">
        <f>data!AI90</f>
        <v>0</v>
      </c>
      <c r="H156" s="238">
        <f>data!AJ90</f>
        <v>5543</v>
      </c>
      <c r="I156" s="238">
        <f>data!AK90</f>
        <v>660</v>
      </c>
    </row>
    <row r="157" spans="1:9" ht="20.100000000000001" customHeight="1" x14ac:dyDescent="0.2">
      <c r="A157" s="230">
        <v>23</v>
      </c>
      <c r="B157" s="238" t="s">
        <v>1015</v>
      </c>
      <c r="C157" s="238">
        <f>data!AE91</f>
        <v>0</v>
      </c>
      <c r="D157" s="238">
        <f>data!AF91</f>
        <v>0</v>
      </c>
      <c r="E157" s="238">
        <f>data!AG91</f>
        <v>48</v>
      </c>
      <c r="F157" s="238">
        <f>data!AH91</f>
        <v>0</v>
      </c>
      <c r="G157" s="238">
        <f>data!AI91</f>
        <v>0</v>
      </c>
      <c r="H157" s="238">
        <f>data!AJ91</f>
        <v>0</v>
      </c>
      <c r="I157" s="238">
        <f>data!AK91</f>
        <v>0</v>
      </c>
    </row>
    <row r="158" spans="1:9" ht="20.100000000000001" customHeight="1" x14ac:dyDescent="0.2">
      <c r="A158" s="230">
        <v>24</v>
      </c>
      <c r="B158" s="238" t="s">
        <v>1016</v>
      </c>
      <c r="C158" s="238">
        <f>data!AE92</f>
        <v>817</v>
      </c>
      <c r="D158" s="238">
        <f>data!AF92</f>
        <v>0</v>
      </c>
      <c r="E158" s="238">
        <f>data!AG92</f>
        <v>824</v>
      </c>
      <c r="F158" s="238">
        <f>data!AH92</f>
        <v>0</v>
      </c>
      <c r="G158" s="238">
        <f>data!AI92</f>
        <v>0</v>
      </c>
      <c r="H158" s="238">
        <f>data!AJ92</f>
        <v>1572</v>
      </c>
      <c r="I158" s="238">
        <f>data!AK92</f>
        <v>187</v>
      </c>
    </row>
    <row r="159" spans="1:9" ht="20.100000000000001" customHeight="1" x14ac:dyDescent="0.2">
      <c r="A159" s="230">
        <v>25</v>
      </c>
      <c r="B159" s="238" t="s">
        <v>1017</v>
      </c>
      <c r="C159" s="238">
        <f>data!AE93</f>
        <v>3114</v>
      </c>
      <c r="D159" s="238">
        <f>data!AF93</f>
        <v>0</v>
      </c>
      <c r="E159" s="238">
        <f>data!AG93</f>
        <v>15211</v>
      </c>
      <c r="F159" s="238">
        <f>data!AH93</f>
        <v>0</v>
      </c>
      <c r="G159" s="238">
        <f>data!AI93</f>
        <v>0</v>
      </c>
      <c r="H159" s="238">
        <f>data!AJ93</f>
        <v>774</v>
      </c>
      <c r="I159" s="238">
        <f>data!AK93</f>
        <v>0</v>
      </c>
    </row>
    <row r="160" spans="1:9" ht="20.100000000000001" customHeight="1" x14ac:dyDescent="0.2">
      <c r="A160" s="230">
        <v>26</v>
      </c>
      <c r="B160" s="238" t="s">
        <v>293</v>
      </c>
      <c r="C160" s="245">
        <f>data!AE94</f>
        <v>0</v>
      </c>
      <c r="D160" s="245">
        <f>data!AF94</f>
        <v>0</v>
      </c>
      <c r="E160" s="245">
        <f>data!AG94</f>
        <v>4.9000000000000004</v>
      </c>
      <c r="F160" s="245">
        <f>data!AH94</f>
        <v>0</v>
      </c>
      <c r="G160" s="245">
        <f>data!AI94</f>
        <v>0</v>
      </c>
      <c r="H160" s="245">
        <f>data!AJ94</f>
        <v>2.81</v>
      </c>
      <c r="I160" s="245">
        <f>data!AK94</f>
        <v>0</v>
      </c>
    </row>
    <row r="161" spans="1:9" ht="20.100000000000001" customHeight="1" x14ac:dyDescent="0.2">
      <c r="A161" s="231" t="s">
        <v>999</v>
      </c>
      <c r="B161" s="232"/>
      <c r="C161" s="232"/>
      <c r="D161" s="232"/>
      <c r="E161" s="232"/>
      <c r="F161" s="232"/>
      <c r="G161" s="232"/>
      <c r="H161" s="232"/>
      <c r="I161" s="231"/>
    </row>
    <row r="162" spans="1:9" ht="20.100000000000001" customHeight="1" x14ac:dyDescent="0.2">
      <c r="D162" s="234"/>
      <c r="I162" s="235" t="s">
        <v>1033</v>
      </c>
    </row>
    <row r="163" spans="1:9" ht="20.100000000000001" customHeight="1" x14ac:dyDescent="0.2">
      <c r="A163" s="234"/>
    </row>
    <row r="164" spans="1:9" ht="20.100000000000001" customHeight="1" x14ac:dyDescent="0.2">
      <c r="A164" s="236" t="str">
        <f>"Hospital: "&amp;data!C98</f>
        <v>Hospital: Columbia Basin Hospital</v>
      </c>
      <c r="G164" s="237"/>
      <c r="H164" s="236" t="str">
        <f>"FYE: "&amp;data!C96</f>
        <v>FYE: 12/31/2024</v>
      </c>
    </row>
    <row r="165" spans="1:9" ht="20.100000000000001" customHeight="1" x14ac:dyDescent="0.2">
      <c r="A165" s="230">
        <v>1</v>
      </c>
      <c r="B165" s="238" t="s">
        <v>235</v>
      </c>
      <c r="C165" s="240" t="s">
        <v>70</v>
      </c>
      <c r="D165" s="240" t="s">
        <v>71</v>
      </c>
      <c r="E165" s="240" t="s">
        <v>72</v>
      </c>
      <c r="F165" s="240" t="s">
        <v>73</v>
      </c>
      <c r="G165" s="240" t="s">
        <v>74</v>
      </c>
      <c r="H165" s="240" t="s">
        <v>75</v>
      </c>
      <c r="I165" s="240" t="s">
        <v>76</v>
      </c>
    </row>
    <row r="166" spans="1:9" ht="20.100000000000001" customHeight="1" x14ac:dyDescent="0.2">
      <c r="A166" s="241">
        <v>2</v>
      </c>
      <c r="B166" s="242" t="s">
        <v>1001</v>
      </c>
      <c r="C166" s="244" t="s">
        <v>149</v>
      </c>
      <c r="D166" s="244" t="s">
        <v>150</v>
      </c>
      <c r="E166" s="244" t="s">
        <v>136</v>
      </c>
      <c r="F166" s="244" t="s">
        <v>151</v>
      </c>
      <c r="G166" s="244" t="s">
        <v>1034</v>
      </c>
      <c r="H166" s="244" t="s">
        <v>153</v>
      </c>
      <c r="I166" s="244" t="s">
        <v>154</v>
      </c>
    </row>
    <row r="167" spans="1:9" ht="20.100000000000001" customHeight="1" x14ac:dyDescent="0.2">
      <c r="A167" s="241"/>
      <c r="B167" s="242"/>
      <c r="C167" s="244" t="s">
        <v>198</v>
      </c>
      <c r="D167" s="244" t="s">
        <v>198</v>
      </c>
      <c r="E167" s="244" t="s">
        <v>1035</v>
      </c>
      <c r="F167" s="244" t="s">
        <v>208</v>
      </c>
      <c r="G167" s="244" t="s">
        <v>147</v>
      </c>
      <c r="H167" s="243" t="s">
        <v>1036</v>
      </c>
      <c r="I167" s="244" t="s">
        <v>195</v>
      </c>
    </row>
    <row r="168" spans="1:9" ht="20.100000000000001" customHeight="1" x14ac:dyDescent="0.2">
      <c r="A168" s="230">
        <v>3</v>
      </c>
      <c r="B168" s="238" t="s">
        <v>1005</v>
      </c>
      <c r="C168" s="240" t="s">
        <v>252</v>
      </c>
      <c r="D168" s="240" t="s">
        <v>252</v>
      </c>
      <c r="E168" s="240" t="s">
        <v>243</v>
      </c>
      <c r="F168" s="240" t="s">
        <v>253</v>
      </c>
      <c r="G168" s="240" t="s">
        <v>254</v>
      </c>
      <c r="H168" s="240" t="s">
        <v>255</v>
      </c>
      <c r="I168" s="240" t="s">
        <v>254</v>
      </c>
    </row>
    <row r="169" spans="1:9" ht="20.100000000000001" customHeight="1" x14ac:dyDescent="0.2">
      <c r="A169" s="230">
        <v>4</v>
      </c>
      <c r="B169" s="238" t="s">
        <v>260</v>
      </c>
      <c r="C169" s="238">
        <f>data!AL59</f>
        <v>1083</v>
      </c>
      <c r="D169" s="238">
        <f>data!AM59</f>
        <v>0</v>
      </c>
      <c r="E169" s="238">
        <f>data!AN59</f>
        <v>0</v>
      </c>
      <c r="F169" s="238">
        <f>data!AO59</f>
        <v>2808</v>
      </c>
      <c r="G169" s="238">
        <f>data!AP59</f>
        <v>0</v>
      </c>
      <c r="H169" s="238">
        <f>data!AQ59</f>
        <v>0</v>
      </c>
      <c r="I169" s="238">
        <f>data!AR59</f>
        <v>0</v>
      </c>
    </row>
    <row r="170" spans="1:9" ht="20.100000000000001" customHeight="1" x14ac:dyDescent="0.2">
      <c r="A170" s="230">
        <v>5</v>
      </c>
      <c r="B170" s="238" t="s">
        <v>261</v>
      </c>
      <c r="C170" s="245">
        <f>data!AL60</f>
        <v>0</v>
      </c>
      <c r="D170" s="245">
        <f>data!AM60</f>
        <v>0</v>
      </c>
      <c r="E170" s="245">
        <f>data!AN60</f>
        <v>0</v>
      </c>
      <c r="F170" s="245">
        <f>data!AO60</f>
        <v>0.42</v>
      </c>
      <c r="G170" s="245">
        <f>data!AP60</f>
        <v>0</v>
      </c>
      <c r="H170" s="245">
        <f>data!AQ60</f>
        <v>0</v>
      </c>
      <c r="I170" s="245">
        <f>data!AR60</f>
        <v>0</v>
      </c>
    </row>
    <row r="171" spans="1:9" ht="20.100000000000001" customHeight="1" x14ac:dyDescent="0.2">
      <c r="A171" s="230">
        <v>6</v>
      </c>
      <c r="B171" s="238" t="s">
        <v>262</v>
      </c>
      <c r="C171" s="238">
        <f>data!AL61</f>
        <v>0</v>
      </c>
      <c r="D171" s="238">
        <f>data!AM61</f>
        <v>0</v>
      </c>
      <c r="E171" s="238">
        <f>data!AN61</f>
        <v>0</v>
      </c>
      <c r="F171" s="238">
        <f>data!AO61</f>
        <v>39251</v>
      </c>
      <c r="G171" s="238">
        <f>data!AP61</f>
        <v>0</v>
      </c>
      <c r="H171" s="238">
        <f>data!AQ61</f>
        <v>0</v>
      </c>
      <c r="I171" s="238">
        <f>data!AR61</f>
        <v>0</v>
      </c>
    </row>
    <row r="172" spans="1:9" ht="20.100000000000001" customHeight="1" x14ac:dyDescent="0.2">
      <c r="A172" s="230">
        <v>7</v>
      </c>
      <c r="B172" s="238" t="s">
        <v>10</v>
      </c>
      <c r="C172" s="238">
        <f>data!AL62</f>
        <v>0</v>
      </c>
      <c r="D172" s="238">
        <f>data!AM62</f>
        <v>0</v>
      </c>
      <c r="E172" s="238">
        <f>data!AN62</f>
        <v>0</v>
      </c>
      <c r="F172" s="238">
        <f>data!AO62</f>
        <v>8872</v>
      </c>
      <c r="G172" s="238">
        <f>data!AP62</f>
        <v>0</v>
      </c>
      <c r="H172" s="238">
        <f>data!AQ62</f>
        <v>0</v>
      </c>
      <c r="I172" s="238">
        <f>data!AR62</f>
        <v>0</v>
      </c>
    </row>
    <row r="173" spans="1:9" ht="20.100000000000001" customHeight="1" x14ac:dyDescent="0.2">
      <c r="A173" s="230">
        <v>8</v>
      </c>
      <c r="B173" s="238" t="s">
        <v>263</v>
      </c>
      <c r="C173" s="238">
        <f>data!AL63</f>
        <v>52907</v>
      </c>
      <c r="D173" s="238">
        <f>data!AM63</f>
        <v>0</v>
      </c>
      <c r="E173" s="238">
        <f>data!AN63</f>
        <v>0</v>
      </c>
      <c r="F173" s="238">
        <f>data!AO63</f>
        <v>17499</v>
      </c>
      <c r="G173" s="238">
        <f>data!AP63</f>
        <v>0</v>
      </c>
      <c r="H173" s="238">
        <f>data!AQ63</f>
        <v>0</v>
      </c>
      <c r="I173" s="238">
        <f>data!AR63</f>
        <v>0</v>
      </c>
    </row>
    <row r="174" spans="1:9" ht="20.100000000000001" customHeight="1" x14ac:dyDescent="0.2">
      <c r="A174" s="230">
        <v>9</v>
      </c>
      <c r="B174" s="238" t="s">
        <v>264</v>
      </c>
      <c r="C174" s="238">
        <f>data!AL64</f>
        <v>1677</v>
      </c>
      <c r="D174" s="238">
        <f>data!AM64</f>
        <v>0</v>
      </c>
      <c r="E174" s="238">
        <f>data!AN64</f>
        <v>0</v>
      </c>
      <c r="F174" s="238">
        <f>data!AO64</f>
        <v>2407</v>
      </c>
      <c r="G174" s="238">
        <f>data!AP64</f>
        <v>0</v>
      </c>
      <c r="H174" s="238">
        <f>data!AQ64</f>
        <v>0</v>
      </c>
      <c r="I174" s="238">
        <f>data!AR64</f>
        <v>0</v>
      </c>
    </row>
    <row r="175" spans="1:9" ht="20.100000000000001" customHeight="1" x14ac:dyDescent="0.2">
      <c r="A175" s="230">
        <v>10</v>
      </c>
      <c r="B175" s="238" t="s">
        <v>521</v>
      </c>
      <c r="C175" s="238">
        <f>data!AL65</f>
        <v>0</v>
      </c>
      <c r="D175" s="238">
        <f>data!AM65</f>
        <v>0</v>
      </c>
      <c r="E175" s="238">
        <f>data!AN65</f>
        <v>0</v>
      </c>
      <c r="F175" s="238">
        <f>data!AO65</f>
        <v>0</v>
      </c>
      <c r="G175" s="238">
        <f>data!AP65</f>
        <v>0</v>
      </c>
      <c r="H175" s="238">
        <f>data!AQ65</f>
        <v>0</v>
      </c>
      <c r="I175" s="238">
        <f>data!AR65</f>
        <v>0</v>
      </c>
    </row>
    <row r="176" spans="1:9" ht="20.100000000000001" customHeight="1" x14ac:dyDescent="0.2">
      <c r="A176" s="230">
        <v>11</v>
      </c>
      <c r="B176" s="238" t="s">
        <v>522</v>
      </c>
      <c r="C176" s="238">
        <f>data!AL66</f>
        <v>0</v>
      </c>
      <c r="D176" s="238">
        <f>data!AM66</f>
        <v>0</v>
      </c>
      <c r="E176" s="238">
        <f>data!AN66</f>
        <v>0</v>
      </c>
      <c r="F176" s="238">
        <f>data!AO66</f>
        <v>290</v>
      </c>
      <c r="G176" s="238">
        <f>data!AP66</f>
        <v>0</v>
      </c>
      <c r="H176" s="238">
        <f>data!AQ66</f>
        <v>0</v>
      </c>
      <c r="I176" s="238">
        <f>data!AR66</f>
        <v>0</v>
      </c>
    </row>
    <row r="177" spans="1:9" ht="20.100000000000001" customHeight="1" x14ac:dyDescent="0.2">
      <c r="A177" s="230">
        <v>12</v>
      </c>
      <c r="B177" s="238" t="s">
        <v>15</v>
      </c>
      <c r="C177" s="238">
        <f>data!AL67</f>
        <v>1981</v>
      </c>
      <c r="D177" s="238">
        <f>data!AM67</f>
        <v>0</v>
      </c>
      <c r="E177" s="238">
        <f>data!AN67</f>
        <v>0</v>
      </c>
      <c r="F177" s="238">
        <f>data!AO67</f>
        <v>6954</v>
      </c>
      <c r="G177" s="238">
        <f>data!AP67</f>
        <v>0</v>
      </c>
      <c r="H177" s="238">
        <f>data!AQ67</f>
        <v>0</v>
      </c>
      <c r="I177" s="238">
        <f>data!AR67</f>
        <v>0</v>
      </c>
    </row>
    <row r="178" spans="1:9" ht="20.100000000000001" customHeight="1" x14ac:dyDescent="0.2">
      <c r="A178" s="230">
        <v>13</v>
      </c>
      <c r="B178" s="238" t="s">
        <v>1006</v>
      </c>
      <c r="C178" s="238">
        <f>data!AL68</f>
        <v>0</v>
      </c>
      <c r="D178" s="238">
        <f>data!AM68</f>
        <v>0</v>
      </c>
      <c r="E178" s="238">
        <f>data!AN68</f>
        <v>0</v>
      </c>
      <c r="F178" s="238">
        <f>data!AO68</f>
        <v>0</v>
      </c>
      <c r="G178" s="238">
        <f>data!AP68</f>
        <v>0</v>
      </c>
      <c r="H178" s="238">
        <f>data!AQ68</f>
        <v>0</v>
      </c>
      <c r="I178" s="238">
        <f>data!AR68</f>
        <v>0</v>
      </c>
    </row>
    <row r="179" spans="1:9" ht="20.100000000000001" customHeight="1" x14ac:dyDescent="0.2">
      <c r="A179" s="230">
        <v>14</v>
      </c>
      <c r="B179" s="238" t="s">
        <v>1007</v>
      </c>
      <c r="C179" s="238">
        <f>data!AL69</f>
        <v>96</v>
      </c>
      <c r="D179" s="238">
        <f>data!AM69</f>
        <v>0</v>
      </c>
      <c r="E179" s="238">
        <f>data!AN69</f>
        <v>0</v>
      </c>
      <c r="F179" s="238">
        <f>data!AO69</f>
        <v>209</v>
      </c>
      <c r="G179" s="238">
        <f>data!AP69</f>
        <v>0</v>
      </c>
      <c r="H179" s="238">
        <f>data!AQ69</f>
        <v>0</v>
      </c>
      <c r="I179" s="238">
        <f>data!AR69</f>
        <v>0</v>
      </c>
    </row>
    <row r="180" spans="1:9" ht="20.100000000000001" customHeight="1" x14ac:dyDescent="0.2">
      <c r="A180" s="230">
        <v>15</v>
      </c>
      <c r="B180" s="238" t="s">
        <v>283</v>
      </c>
      <c r="C180" s="238">
        <f>-data!AL84</f>
        <v>0</v>
      </c>
      <c r="D180" s="238">
        <f>-data!AM84</f>
        <v>0</v>
      </c>
      <c r="E180" s="238">
        <f>-data!AN84</f>
        <v>0</v>
      </c>
      <c r="F180" s="238">
        <f>-data!AO84</f>
        <v>0</v>
      </c>
      <c r="G180" s="238">
        <f>-data!AP84</f>
        <v>0</v>
      </c>
      <c r="H180" s="238">
        <f>-data!AQ84</f>
        <v>0</v>
      </c>
      <c r="I180" s="238">
        <f>-data!AR84</f>
        <v>0</v>
      </c>
    </row>
    <row r="181" spans="1:9" ht="20.100000000000001" customHeight="1" x14ac:dyDescent="0.2">
      <c r="A181" s="230">
        <v>16</v>
      </c>
      <c r="B181" s="246" t="s">
        <v>1008</v>
      </c>
      <c r="C181" s="238">
        <f>data!AL85</f>
        <v>56661</v>
      </c>
      <c r="D181" s="238">
        <f>data!AM85</f>
        <v>0</v>
      </c>
      <c r="E181" s="238">
        <f>data!AN85</f>
        <v>0</v>
      </c>
      <c r="F181" s="238">
        <f>data!AO85</f>
        <v>75482</v>
      </c>
      <c r="G181" s="238">
        <f>data!AP85</f>
        <v>0</v>
      </c>
      <c r="H181" s="238">
        <f>data!AQ85</f>
        <v>0</v>
      </c>
      <c r="I181" s="238">
        <f>data!AR85</f>
        <v>0</v>
      </c>
    </row>
    <row r="182" spans="1:9" ht="20.100000000000001" customHeight="1" x14ac:dyDescent="0.2">
      <c r="A182" s="230">
        <v>17</v>
      </c>
      <c r="B182" s="238" t="s">
        <v>285</v>
      </c>
      <c r="C182" s="248"/>
      <c r="D182" s="248"/>
      <c r="E182" s="248"/>
      <c r="F182" s="248"/>
      <c r="G182" s="248"/>
      <c r="H182" s="248"/>
      <c r="I182" s="248"/>
    </row>
    <row r="183" spans="1:9" ht="20.100000000000001" customHeight="1" x14ac:dyDescent="0.2">
      <c r="A183" s="230">
        <v>18</v>
      </c>
      <c r="B183" s="238" t="s">
        <v>1009</v>
      </c>
      <c r="C183" s="246">
        <f>+data!M703</f>
        <v>24779</v>
      </c>
      <c r="D183" s="246">
        <f>+data!M704</f>
        <v>0</v>
      </c>
      <c r="E183" s="246">
        <f>+data!M705</f>
        <v>0</v>
      </c>
      <c r="F183" s="246">
        <f>+data!M706</f>
        <v>67810</v>
      </c>
      <c r="G183" s="246">
        <f>+data!M707</f>
        <v>0</v>
      </c>
      <c r="H183" s="246">
        <f>+data!M708</f>
        <v>0</v>
      </c>
      <c r="I183" s="246">
        <f>+data!M709</f>
        <v>0</v>
      </c>
    </row>
    <row r="184" spans="1:9" ht="20.100000000000001" customHeight="1" x14ac:dyDescent="0.2">
      <c r="A184" s="230">
        <v>19</v>
      </c>
      <c r="B184" s="246" t="s">
        <v>1010</v>
      </c>
      <c r="C184" s="238">
        <f>data!AL87</f>
        <v>51855</v>
      </c>
      <c r="D184" s="238">
        <f>data!AM87</f>
        <v>0</v>
      </c>
      <c r="E184" s="238">
        <f>data!AN87</f>
        <v>0</v>
      </c>
      <c r="F184" s="238">
        <f>data!AO87</f>
        <v>6240</v>
      </c>
      <c r="G184" s="238">
        <f>data!AP87</f>
        <v>0</v>
      </c>
      <c r="H184" s="238">
        <f>data!AQ87</f>
        <v>0</v>
      </c>
      <c r="I184" s="238">
        <f>data!AR87</f>
        <v>0</v>
      </c>
    </row>
    <row r="185" spans="1:9" ht="20.100000000000001" customHeight="1" x14ac:dyDescent="0.2">
      <c r="A185" s="230">
        <v>20</v>
      </c>
      <c r="B185" s="246" t="s">
        <v>1011</v>
      </c>
      <c r="C185" s="238">
        <f>data!AL88</f>
        <v>108049</v>
      </c>
      <c r="D185" s="238">
        <f>data!AM88</f>
        <v>0</v>
      </c>
      <c r="E185" s="238">
        <f>data!AN88</f>
        <v>0</v>
      </c>
      <c r="F185" s="238">
        <f>data!AO88</f>
        <v>260416</v>
      </c>
      <c r="G185" s="238">
        <f>data!AP88</f>
        <v>0</v>
      </c>
      <c r="H185" s="238">
        <f>data!AQ88</f>
        <v>0</v>
      </c>
      <c r="I185" s="238">
        <f>data!AR88</f>
        <v>0</v>
      </c>
    </row>
    <row r="186" spans="1:9" ht="20.100000000000001" customHeight="1" x14ac:dyDescent="0.2">
      <c r="A186" s="230">
        <v>21</v>
      </c>
      <c r="B186" s="246" t="s">
        <v>1012</v>
      </c>
      <c r="C186" s="238">
        <f>data!AL89</f>
        <v>159904</v>
      </c>
      <c r="D186" s="238">
        <f>data!AM89</f>
        <v>0</v>
      </c>
      <c r="E186" s="238">
        <f>data!AN89</f>
        <v>0</v>
      </c>
      <c r="F186" s="238">
        <f>data!AO89</f>
        <v>266656</v>
      </c>
      <c r="G186" s="238">
        <f>data!AP89</f>
        <v>0</v>
      </c>
      <c r="H186" s="238">
        <f>data!AQ89</f>
        <v>0</v>
      </c>
      <c r="I186" s="238">
        <f>data!AR89</f>
        <v>0</v>
      </c>
    </row>
    <row r="187" spans="1:9" ht="20.100000000000001" customHeight="1" x14ac:dyDescent="0.2">
      <c r="A187" s="230" t="s">
        <v>1013</v>
      </c>
      <c r="B187" s="238"/>
      <c r="C187" s="248"/>
      <c r="D187" s="248"/>
      <c r="E187" s="248"/>
      <c r="F187" s="248"/>
      <c r="G187" s="248"/>
      <c r="H187" s="248"/>
      <c r="I187" s="248"/>
    </row>
    <row r="188" spans="1:9" ht="20.100000000000001" customHeight="1" x14ac:dyDescent="0.2">
      <c r="A188" s="230">
        <v>22</v>
      </c>
      <c r="B188" s="238" t="s">
        <v>1014</v>
      </c>
      <c r="C188" s="238">
        <f>data!AL90</f>
        <v>90</v>
      </c>
      <c r="D188" s="238">
        <f>data!AM90</f>
        <v>0</v>
      </c>
      <c r="E188" s="238">
        <f>data!AN90</f>
        <v>0</v>
      </c>
      <c r="F188" s="238">
        <f>data!AO90</f>
        <v>316</v>
      </c>
      <c r="G188" s="238">
        <f>data!AP90</f>
        <v>0</v>
      </c>
      <c r="H188" s="238">
        <f>data!AQ90</f>
        <v>0</v>
      </c>
      <c r="I188" s="238">
        <f>data!AR90</f>
        <v>0</v>
      </c>
    </row>
    <row r="189" spans="1:9" ht="20.100000000000001" customHeight="1" x14ac:dyDescent="0.2">
      <c r="A189" s="230">
        <v>23</v>
      </c>
      <c r="B189" s="238" t="s">
        <v>1015</v>
      </c>
      <c r="C189" s="238">
        <f>data!AL91</f>
        <v>0</v>
      </c>
      <c r="D189" s="238">
        <f>data!AM91</f>
        <v>0</v>
      </c>
      <c r="E189" s="238">
        <f>data!AN91</f>
        <v>0</v>
      </c>
      <c r="F189" s="238">
        <f>data!AO91</f>
        <v>359</v>
      </c>
      <c r="G189" s="238">
        <f>data!AP91</f>
        <v>0</v>
      </c>
      <c r="H189" s="238">
        <f>data!AQ91</f>
        <v>0</v>
      </c>
      <c r="I189" s="238">
        <f>data!AR91</f>
        <v>0</v>
      </c>
    </row>
    <row r="190" spans="1:9" ht="20.100000000000001" customHeight="1" x14ac:dyDescent="0.2">
      <c r="A190" s="230">
        <v>24</v>
      </c>
      <c r="B190" s="238" t="s">
        <v>1016</v>
      </c>
      <c r="C190" s="238">
        <f>data!AL92</f>
        <v>26</v>
      </c>
      <c r="D190" s="238">
        <f>data!AM92</f>
        <v>0</v>
      </c>
      <c r="E190" s="238">
        <f>data!AN92</f>
        <v>0</v>
      </c>
      <c r="F190" s="238">
        <f>data!AO92</f>
        <v>90</v>
      </c>
      <c r="G190" s="238">
        <f>data!AP92</f>
        <v>0</v>
      </c>
      <c r="H190" s="238">
        <f>data!AQ92</f>
        <v>0</v>
      </c>
      <c r="I190" s="238">
        <f>data!AR92</f>
        <v>0</v>
      </c>
    </row>
    <row r="191" spans="1:9" ht="20.100000000000001" customHeight="1" x14ac:dyDescent="0.2">
      <c r="A191" s="230">
        <v>25</v>
      </c>
      <c r="B191" s="238" t="s">
        <v>1017</v>
      </c>
      <c r="C191" s="238">
        <f>data!AL93</f>
        <v>0</v>
      </c>
      <c r="D191" s="238">
        <f>data!AM93</f>
        <v>0</v>
      </c>
      <c r="E191" s="238">
        <f>data!AN93</f>
        <v>0</v>
      </c>
      <c r="F191" s="238">
        <f>data!AO93</f>
        <v>696</v>
      </c>
      <c r="G191" s="238">
        <f>data!AP93</f>
        <v>0</v>
      </c>
      <c r="H191" s="238">
        <f>data!AQ93</f>
        <v>0</v>
      </c>
      <c r="I191" s="238">
        <f>data!AR93</f>
        <v>0</v>
      </c>
    </row>
    <row r="192" spans="1:9" ht="20.100000000000001" customHeight="1" x14ac:dyDescent="0.2">
      <c r="A192" s="230">
        <v>26</v>
      </c>
      <c r="B192" s="238" t="s">
        <v>293</v>
      </c>
      <c r="C192" s="245">
        <f>data!AL94</f>
        <v>0</v>
      </c>
      <c r="D192" s="245">
        <f>data!AM94</f>
        <v>0</v>
      </c>
      <c r="E192" s="245">
        <f>data!AN94</f>
        <v>0</v>
      </c>
      <c r="F192" s="245">
        <f>data!AO94</f>
        <v>0.42</v>
      </c>
      <c r="G192" s="245">
        <f>data!AP94</f>
        <v>0</v>
      </c>
      <c r="H192" s="245">
        <f>data!AQ94</f>
        <v>0</v>
      </c>
      <c r="I192" s="245">
        <f>data!AR94</f>
        <v>0</v>
      </c>
    </row>
    <row r="193" spans="1:9" ht="20.100000000000001" customHeight="1" x14ac:dyDescent="0.2">
      <c r="A193" s="231" t="s">
        <v>999</v>
      </c>
      <c r="B193" s="232"/>
      <c r="C193" s="232"/>
      <c r="D193" s="232"/>
      <c r="E193" s="232"/>
      <c r="F193" s="232"/>
      <c r="G193" s="232"/>
      <c r="H193" s="232"/>
      <c r="I193" s="231"/>
    </row>
    <row r="194" spans="1:9" ht="20.100000000000001" customHeight="1" x14ac:dyDescent="0.2">
      <c r="D194" s="234"/>
      <c r="I194" s="235" t="s">
        <v>1037</v>
      </c>
    </row>
    <row r="195" spans="1:9" ht="20.100000000000001" customHeight="1" x14ac:dyDescent="0.2">
      <c r="A195" s="234"/>
    </row>
    <row r="196" spans="1:9" ht="20.100000000000001" customHeight="1" x14ac:dyDescent="0.2">
      <c r="A196" s="236" t="str">
        <f>"Hospital: "&amp;data!C98</f>
        <v>Hospital: Columbia Basin Hospital</v>
      </c>
      <c r="G196" s="237"/>
      <c r="H196" s="236" t="str">
        <f>"FYE: "&amp;data!C96</f>
        <v>FYE: 12/31/2024</v>
      </c>
    </row>
    <row r="197" spans="1:9" ht="20.100000000000001" customHeight="1" x14ac:dyDescent="0.2">
      <c r="A197" s="230">
        <v>1</v>
      </c>
      <c r="B197" s="238" t="s">
        <v>235</v>
      </c>
      <c r="C197" s="240" t="s">
        <v>77</v>
      </c>
      <c r="D197" s="240" t="s">
        <v>78</v>
      </c>
      <c r="E197" s="240" t="s">
        <v>79</v>
      </c>
      <c r="F197" s="240" t="s">
        <v>80</v>
      </c>
      <c r="G197" s="240" t="s">
        <v>81</v>
      </c>
      <c r="H197" s="240" t="s">
        <v>82</v>
      </c>
      <c r="I197" s="240" t="s">
        <v>83</v>
      </c>
    </row>
    <row r="198" spans="1:9" ht="20.100000000000001" customHeight="1" x14ac:dyDescent="0.2">
      <c r="A198" s="241">
        <v>2</v>
      </c>
      <c r="B198" s="242" t="s">
        <v>1001</v>
      </c>
      <c r="C198" s="244"/>
      <c r="D198" s="244" t="s">
        <v>156</v>
      </c>
      <c r="E198" s="244" t="s">
        <v>157</v>
      </c>
      <c r="F198" s="244" t="s">
        <v>158</v>
      </c>
      <c r="G198" s="244" t="s">
        <v>1038</v>
      </c>
      <c r="H198" s="244" t="s">
        <v>160</v>
      </c>
      <c r="I198" s="244"/>
    </row>
    <row r="199" spans="1:9" ht="20.100000000000001" customHeight="1" x14ac:dyDescent="0.2">
      <c r="A199" s="241"/>
      <c r="B199" s="242"/>
      <c r="C199" s="244" t="s">
        <v>155</v>
      </c>
      <c r="D199" s="244" t="s">
        <v>257</v>
      </c>
      <c r="E199" s="244" t="s">
        <v>1039</v>
      </c>
      <c r="F199" s="244" t="s">
        <v>212</v>
      </c>
      <c r="G199" s="244" t="s">
        <v>227</v>
      </c>
      <c r="H199" s="244" t="s">
        <v>214</v>
      </c>
      <c r="I199" s="244" t="s">
        <v>161</v>
      </c>
    </row>
    <row r="200" spans="1:9" ht="20.100000000000001" customHeight="1" x14ac:dyDescent="0.2">
      <c r="A200" s="230">
        <v>3</v>
      </c>
      <c r="B200" s="238" t="s">
        <v>1005</v>
      </c>
      <c r="C200" s="240" t="s">
        <v>252</v>
      </c>
      <c r="D200" s="240" t="s">
        <v>257</v>
      </c>
      <c r="E200" s="240" t="s">
        <v>254</v>
      </c>
      <c r="F200" s="250"/>
      <c r="G200" s="250"/>
      <c r="H200" s="250"/>
      <c r="I200" s="240" t="s">
        <v>258</v>
      </c>
    </row>
    <row r="201" spans="1:9" ht="20.100000000000001" customHeight="1" x14ac:dyDescent="0.2">
      <c r="A201" s="230">
        <v>4</v>
      </c>
      <c r="B201" s="238" t="s">
        <v>260</v>
      </c>
      <c r="C201" s="238">
        <f>data!AS59</f>
        <v>0</v>
      </c>
      <c r="D201" s="238">
        <f>data!AT59</f>
        <v>0</v>
      </c>
      <c r="E201" s="238">
        <f>data!AU59</f>
        <v>0</v>
      </c>
      <c r="F201" s="250"/>
      <c r="G201" s="250"/>
      <c r="H201" s="250"/>
      <c r="I201" s="238">
        <f>data!AY59</f>
        <v>64072</v>
      </c>
    </row>
    <row r="202" spans="1:9" ht="20.100000000000001" customHeight="1" x14ac:dyDescent="0.2">
      <c r="A202" s="230">
        <v>5</v>
      </c>
      <c r="B202" s="238" t="s">
        <v>261</v>
      </c>
      <c r="C202" s="245">
        <f>data!AS60</f>
        <v>0</v>
      </c>
      <c r="D202" s="245">
        <f>data!AT60</f>
        <v>0</v>
      </c>
      <c r="E202" s="245">
        <f>data!AU60</f>
        <v>0</v>
      </c>
      <c r="F202" s="245">
        <f>data!AV60</f>
        <v>0</v>
      </c>
      <c r="G202" s="245">
        <f>data!AW60</f>
        <v>0</v>
      </c>
      <c r="H202" s="245">
        <f>data!AX60</f>
        <v>0</v>
      </c>
      <c r="I202" s="245">
        <f>data!AY60</f>
        <v>10.3</v>
      </c>
    </row>
    <row r="203" spans="1:9" ht="20.100000000000001" customHeight="1" x14ac:dyDescent="0.2">
      <c r="A203" s="230">
        <v>6</v>
      </c>
      <c r="B203" s="238" t="s">
        <v>262</v>
      </c>
      <c r="C203" s="238">
        <f>data!AS61</f>
        <v>0</v>
      </c>
      <c r="D203" s="238">
        <f>data!AT61</f>
        <v>0</v>
      </c>
      <c r="E203" s="238">
        <f>data!AU61</f>
        <v>0</v>
      </c>
      <c r="F203" s="238">
        <f>data!AV61</f>
        <v>0</v>
      </c>
      <c r="G203" s="238">
        <f>data!AW61</f>
        <v>0</v>
      </c>
      <c r="H203" s="238">
        <f>data!AX61</f>
        <v>0</v>
      </c>
      <c r="I203" s="238">
        <f>data!AY61</f>
        <v>553559</v>
      </c>
    </row>
    <row r="204" spans="1:9" ht="20.100000000000001" customHeight="1" x14ac:dyDescent="0.2">
      <c r="A204" s="230">
        <v>7</v>
      </c>
      <c r="B204" s="238" t="s">
        <v>10</v>
      </c>
      <c r="C204" s="238">
        <f>data!AS62</f>
        <v>0</v>
      </c>
      <c r="D204" s="238">
        <f>data!AT62</f>
        <v>0</v>
      </c>
      <c r="E204" s="238">
        <f>data!AU62</f>
        <v>0</v>
      </c>
      <c r="F204" s="238">
        <f>data!AV62</f>
        <v>0</v>
      </c>
      <c r="G204" s="238">
        <f>data!AW62</f>
        <v>0</v>
      </c>
      <c r="H204" s="238">
        <f>data!AX62</f>
        <v>0</v>
      </c>
      <c r="I204" s="238">
        <f>data!AY62</f>
        <v>125115</v>
      </c>
    </row>
    <row r="205" spans="1:9" ht="20.100000000000001" customHeight="1" x14ac:dyDescent="0.2">
      <c r="A205" s="230">
        <v>8</v>
      </c>
      <c r="B205" s="238" t="s">
        <v>263</v>
      </c>
      <c r="C205" s="238">
        <f>data!AS63</f>
        <v>0</v>
      </c>
      <c r="D205" s="238">
        <f>data!AT63</f>
        <v>0</v>
      </c>
      <c r="E205" s="238">
        <f>data!AU63</f>
        <v>0</v>
      </c>
      <c r="F205" s="238">
        <f>data!AV63</f>
        <v>0</v>
      </c>
      <c r="G205" s="238">
        <f>data!AW63</f>
        <v>0</v>
      </c>
      <c r="H205" s="238">
        <f>data!AX63</f>
        <v>0</v>
      </c>
      <c r="I205" s="238">
        <f>data!AY63</f>
        <v>58647</v>
      </c>
    </row>
    <row r="206" spans="1:9" ht="20.100000000000001" customHeight="1" x14ac:dyDescent="0.2">
      <c r="A206" s="230">
        <v>9</v>
      </c>
      <c r="B206" s="238" t="s">
        <v>264</v>
      </c>
      <c r="C206" s="238">
        <f>data!AS64</f>
        <v>0</v>
      </c>
      <c r="D206" s="238">
        <f>data!AT64</f>
        <v>0</v>
      </c>
      <c r="E206" s="238">
        <f>data!AU64</f>
        <v>0</v>
      </c>
      <c r="F206" s="238">
        <f>data!AV64</f>
        <v>0</v>
      </c>
      <c r="G206" s="238">
        <f>data!AW64</f>
        <v>0</v>
      </c>
      <c r="H206" s="238">
        <f>data!AX64</f>
        <v>0</v>
      </c>
      <c r="I206" s="238">
        <f>data!AY64</f>
        <v>311712</v>
      </c>
    </row>
    <row r="207" spans="1:9" ht="20.100000000000001" customHeight="1" x14ac:dyDescent="0.2">
      <c r="A207" s="230">
        <v>10</v>
      </c>
      <c r="B207" s="238" t="s">
        <v>521</v>
      </c>
      <c r="C207" s="238">
        <f>data!AS65</f>
        <v>0</v>
      </c>
      <c r="D207" s="238">
        <f>data!AT65</f>
        <v>0</v>
      </c>
      <c r="E207" s="238">
        <f>data!AU65</f>
        <v>0</v>
      </c>
      <c r="F207" s="238">
        <f>data!AV65</f>
        <v>0</v>
      </c>
      <c r="G207" s="238">
        <f>data!AW65</f>
        <v>0</v>
      </c>
      <c r="H207" s="238">
        <f>data!AX65</f>
        <v>0</v>
      </c>
      <c r="I207" s="238">
        <f>data!AY65</f>
        <v>0</v>
      </c>
    </row>
    <row r="208" spans="1:9" ht="20.100000000000001" customHeight="1" x14ac:dyDescent="0.2">
      <c r="A208" s="230">
        <v>11</v>
      </c>
      <c r="B208" s="238" t="s">
        <v>522</v>
      </c>
      <c r="C208" s="238">
        <f>data!AS66</f>
        <v>0</v>
      </c>
      <c r="D208" s="238">
        <f>data!AT66</f>
        <v>0</v>
      </c>
      <c r="E208" s="238">
        <f>data!AU66</f>
        <v>0</v>
      </c>
      <c r="F208" s="238">
        <f>data!AV66</f>
        <v>0</v>
      </c>
      <c r="G208" s="238">
        <f>data!AW66</f>
        <v>0</v>
      </c>
      <c r="H208" s="238">
        <f>data!AX66</f>
        <v>0</v>
      </c>
      <c r="I208" s="238">
        <f>data!AY66</f>
        <v>8829</v>
      </c>
    </row>
    <row r="209" spans="1:9" ht="20.100000000000001" customHeight="1" x14ac:dyDescent="0.2">
      <c r="A209" s="230">
        <v>12</v>
      </c>
      <c r="B209" s="238" t="s">
        <v>15</v>
      </c>
      <c r="C209" s="238">
        <f>data!AS67</f>
        <v>0</v>
      </c>
      <c r="D209" s="238">
        <f>data!AT67</f>
        <v>0</v>
      </c>
      <c r="E209" s="238">
        <f>data!AU67</f>
        <v>0</v>
      </c>
      <c r="F209" s="238">
        <f>data!AV67</f>
        <v>0</v>
      </c>
      <c r="G209" s="238">
        <f>data!AW67</f>
        <v>0</v>
      </c>
      <c r="H209" s="238">
        <f>data!AX67</f>
        <v>0</v>
      </c>
      <c r="I209" s="238">
        <f>data!AY67</f>
        <v>27728</v>
      </c>
    </row>
    <row r="210" spans="1:9" ht="20.100000000000001" customHeight="1" x14ac:dyDescent="0.2">
      <c r="A210" s="230">
        <v>13</v>
      </c>
      <c r="B210" s="238" t="s">
        <v>1006</v>
      </c>
      <c r="C210" s="238">
        <f>data!AS68</f>
        <v>0</v>
      </c>
      <c r="D210" s="238">
        <f>data!AT68</f>
        <v>0</v>
      </c>
      <c r="E210" s="238">
        <f>data!AU68</f>
        <v>0</v>
      </c>
      <c r="F210" s="238">
        <f>data!AV68</f>
        <v>0</v>
      </c>
      <c r="G210" s="238">
        <f>data!AW68</f>
        <v>0</v>
      </c>
      <c r="H210" s="238">
        <f>data!AX68</f>
        <v>0</v>
      </c>
      <c r="I210" s="238">
        <f>data!AY68</f>
        <v>0</v>
      </c>
    </row>
    <row r="211" spans="1:9" ht="20.100000000000001" customHeight="1" x14ac:dyDescent="0.2">
      <c r="A211" s="230">
        <v>14</v>
      </c>
      <c r="B211" s="238" t="s">
        <v>1007</v>
      </c>
      <c r="C211" s="238">
        <f>data!AS69</f>
        <v>0</v>
      </c>
      <c r="D211" s="238">
        <f>data!AT69</f>
        <v>0</v>
      </c>
      <c r="E211" s="238">
        <f>data!AU69</f>
        <v>0</v>
      </c>
      <c r="F211" s="238">
        <f>data!AV69</f>
        <v>0</v>
      </c>
      <c r="G211" s="238">
        <f>data!AW69</f>
        <v>0</v>
      </c>
      <c r="H211" s="238">
        <f>data!AX69</f>
        <v>0</v>
      </c>
      <c r="I211" s="238">
        <f>data!AY69</f>
        <v>19408</v>
      </c>
    </row>
    <row r="212" spans="1:9" ht="20.100000000000001" customHeight="1" x14ac:dyDescent="0.2">
      <c r="A212" s="230">
        <v>15</v>
      </c>
      <c r="B212" s="238" t="s">
        <v>283</v>
      </c>
      <c r="C212" s="238">
        <f>-data!AS84</f>
        <v>0</v>
      </c>
      <c r="D212" s="238">
        <f>-data!AT84</f>
        <v>0</v>
      </c>
      <c r="E212" s="238">
        <f>-data!AU84</f>
        <v>0</v>
      </c>
      <c r="F212" s="238">
        <f>-data!AV84</f>
        <v>0</v>
      </c>
      <c r="G212" s="238">
        <f>-data!AW84</f>
        <v>0</v>
      </c>
      <c r="H212" s="238">
        <f>-data!AX84</f>
        <v>0</v>
      </c>
      <c r="I212" s="238">
        <f>-data!AY84</f>
        <v>-84180</v>
      </c>
    </row>
    <row r="213" spans="1:9" ht="20.100000000000001" customHeight="1" x14ac:dyDescent="0.2">
      <c r="A213" s="230">
        <v>16</v>
      </c>
      <c r="B213" s="246" t="s">
        <v>1008</v>
      </c>
      <c r="C213" s="238">
        <f>data!AS85</f>
        <v>0</v>
      </c>
      <c r="D213" s="238">
        <f>data!AT85</f>
        <v>0</v>
      </c>
      <c r="E213" s="238">
        <f>data!AU85</f>
        <v>0</v>
      </c>
      <c r="F213" s="238">
        <f>data!AV85</f>
        <v>0</v>
      </c>
      <c r="G213" s="238">
        <f>data!AW85</f>
        <v>0</v>
      </c>
      <c r="H213" s="238">
        <f>data!AX85</f>
        <v>0</v>
      </c>
      <c r="I213" s="238">
        <f>data!AY85</f>
        <v>1020818</v>
      </c>
    </row>
    <row r="214" spans="1:9" ht="20.100000000000001" customHeight="1" x14ac:dyDescent="0.2">
      <c r="A214" s="230">
        <v>17</v>
      </c>
      <c r="B214" s="238" t="s">
        <v>285</v>
      </c>
      <c r="C214" s="248"/>
      <c r="D214" s="248"/>
      <c r="E214" s="248"/>
      <c r="F214" s="248"/>
      <c r="G214" s="248"/>
      <c r="H214" s="248"/>
      <c r="I214" s="248"/>
    </row>
    <row r="215" spans="1:9" ht="20.100000000000001" customHeight="1" x14ac:dyDescent="0.2">
      <c r="A215" s="230">
        <v>18</v>
      </c>
      <c r="B215" s="238" t="s">
        <v>1009</v>
      </c>
      <c r="C215" s="246">
        <f>+data!M710</f>
        <v>0</v>
      </c>
      <c r="D215" s="246">
        <f>+data!M711</f>
        <v>0</v>
      </c>
      <c r="E215" s="246">
        <f>+data!M712</f>
        <v>0</v>
      </c>
      <c r="F215" s="246">
        <f>+data!M713</f>
        <v>0</v>
      </c>
      <c r="G215" s="252"/>
      <c r="H215" s="238"/>
      <c r="I215" s="238"/>
    </row>
    <row r="216" spans="1:9" ht="20.100000000000001" customHeight="1" x14ac:dyDescent="0.2">
      <c r="A216" s="230">
        <v>19</v>
      </c>
      <c r="B216" s="246" t="s">
        <v>1010</v>
      </c>
      <c r="C216" s="238">
        <f>data!AS87</f>
        <v>0</v>
      </c>
      <c r="D216" s="238">
        <f>data!AT87</f>
        <v>0</v>
      </c>
      <c r="E216" s="238">
        <f>data!AU87</f>
        <v>0</v>
      </c>
      <c r="F216" s="238">
        <f>data!AV87</f>
        <v>0</v>
      </c>
      <c r="G216" s="253" t="str">
        <f>IF(data!AW87&gt;0,data!AW87,"")</f>
        <v>x</v>
      </c>
      <c r="H216" s="253" t="str">
        <f>IF(data!AX87&gt;0,data!AX87,"")</f>
        <v>x</v>
      </c>
      <c r="I216" s="253" t="str">
        <f>IF(data!AY87&gt;0,data!AY87,"")</f>
        <v>x</v>
      </c>
    </row>
    <row r="217" spans="1:9" ht="20.100000000000001" customHeight="1" x14ac:dyDescent="0.2">
      <c r="A217" s="230">
        <v>20</v>
      </c>
      <c r="B217" s="246" t="s">
        <v>1011</v>
      </c>
      <c r="C217" s="238">
        <f>data!AS88</f>
        <v>0</v>
      </c>
      <c r="D217" s="238">
        <f>data!AT88</f>
        <v>0</v>
      </c>
      <c r="E217" s="238">
        <f>data!AU88</f>
        <v>0</v>
      </c>
      <c r="F217" s="238">
        <f>data!AV88</f>
        <v>0</v>
      </c>
      <c r="G217" s="253" t="str">
        <f>IF(data!AW88&gt;0,data!AW88,"")</f>
        <v>x</v>
      </c>
      <c r="H217" s="253" t="str">
        <f>IF(data!AX88&gt;0,data!AX88,"")</f>
        <v>x</v>
      </c>
      <c r="I217" s="253" t="str">
        <f>IF(data!AY88&gt;0,data!AY88,"")</f>
        <v>x</v>
      </c>
    </row>
    <row r="218" spans="1:9" ht="20.100000000000001" customHeight="1" x14ac:dyDescent="0.2">
      <c r="A218" s="230">
        <v>21</v>
      </c>
      <c r="B218" s="246" t="s">
        <v>1012</v>
      </c>
      <c r="C218" s="238">
        <f>data!AS89</f>
        <v>0</v>
      </c>
      <c r="D218" s="238">
        <f>data!AT89</f>
        <v>0</v>
      </c>
      <c r="E218" s="238">
        <f>data!AU89</f>
        <v>0</v>
      </c>
      <c r="F218" s="238">
        <f>data!AV89</f>
        <v>0</v>
      </c>
      <c r="G218" s="253" t="str">
        <f>IF(data!AW89&gt;0,data!AW89,"")</f>
        <v>x</v>
      </c>
      <c r="H218" s="253" t="str">
        <f>IF(data!AX89&gt;0,data!AX89,"")</f>
        <v>x</v>
      </c>
      <c r="I218" s="253" t="str">
        <f>IF(data!AY89&gt;0,data!AY89,"")</f>
        <v>x</v>
      </c>
    </row>
    <row r="219" spans="1:9" ht="20.100000000000001" customHeight="1" x14ac:dyDescent="0.2">
      <c r="A219" s="230" t="s">
        <v>1013</v>
      </c>
      <c r="B219" s="238"/>
      <c r="C219" s="248"/>
      <c r="D219" s="248"/>
      <c r="E219" s="248"/>
      <c r="F219" s="248"/>
      <c r="G219" s="248"/>
      <c r="H219" s="248"/>
      <c r="I219" s="248"/>
    </row>
    <row r="220" spans="1:9" ht="20.100000000000001" customHeight="1" x14ac:dyDescent="0.2">
      <c r="A220" s="230">
        <v>22</v>
      </c>
      <c r="B220" s="238" t="s">
        <v>1014</v>
      </c>
      <c r="C220" s="238">
        <f>data!AS90</f>
        <v>0</v>
      </c>
      <c r="D220" s="238">
        <f>data!AT90</f>
        <v>0</v>
      </c>
      <c r="E220" s="238">
        <f>data!AU90</f>
        <v>0</v>
      </c>
      <c r="F220" s="238">
        <f>data!AV90</f>
        <v>0</v>
      </c>
      <c r="G220" s="238">
        <f>data!AW90</f>
        <v>0</v>
      </c>
      <c r="H220" s="238">
        <f>data!AX90</f>
        <v>0</v>
      </c>
      <c r="I220" s="238">
        <f>data!AY90</f>
        <v>1260</v>
      </c>
    </row>
    <row r="221" spans="1:9" ht="20.100000000000001" customHeight="1" x14ac:dyDescent="0.2">
      <c r="A221" s="230">
        <v>23</v>
      </c>
      <c r="B221" s="238" t="s">
        <v>1015</v>
      </c>
      <c r="C221" s="238">
        <f>data!AS91</f>
        <v>0</v>
      </c>
      <c r="D221" s="238">
        <f>data!AT91</f>
        <v>0</v>
      </c>
      <c r="E221" s="238">
        <f>data!AU91</f>
        <v>0</v>
      </c>
      <c r="F221" s="238">
        <f>data!AV91</f>
        <v>0</v>
      </c>
      <c r="G221" s="238">
        <f>data!AW91</f>
        <v>0</v>
      </c>
      <c r="H221" s="253" t="str">
        <f>IF(data!AX91&gt;0,data!AX91,"")</f>
        <v>x</v>
      </c>
      <c r="I221" s="253" t="str">
        <f>IF(data!AY91&gt;0,data!AY91,"")</f>
        <v>x</v>
      </c>
    </row>
    <row r="222" spans="1:9" ht="20.100000000000001" customHeight="1" x14ac:dyDescent="0.2">
      <c r="A222" s="230">
        <v>24</v>
      </c>
      <c r="B222" s="238" t="s">
        <v>1016</v>
      </c>
      <c r="C222" s="238">
        <f>data!AS92</f>
        <v>0</v>
      </c>
      <c r="D222" s="238">
        <f>data!AT92</f>
        <v>0</v>
      </c>
      <c r="E222" s="238">
        <f>data!AU92</f>
        <v>0</v>
      </c>
      <c r="F222" s="238">
        <f>data!AV92</f>
        <v>0</v>
      </c>
      <c r="G222" s="238">
        <f>data!AW92</f>
        <v>0</v>
      </c>
      <c r="H222" s="253" t="str">
        <f>IF(data!AX92&gt;0,data!AX92,"")</f>
        <v>x</v>
      </c>
      <c r="I222" s="253" t="str">
        <f>IF(data!AY92&gt;0,data!AY92,"")</f>
        <v>x</v>
      </c>
    </row>
    <row r="223" spans="1:9" ht="20.100000000000001" customHeight="1" x14ac:dyDescent="0.2">
      <c r="A223" s="230">
        <v>25</v>
      </c>
      <c r="B223" s="238" t="s">
        <v>1017</v>
      </c>
      <c r="C223" s="238">
        <f>data!AS93</f>
        <v>0</v>
      </c>
      <c r="D223" s="238">
        <f>data!AT93</f>
        <v>0</v>
      </c>
      <c r="E223" s="238">
        <f>data!AU93</f>
        <v>0</v>
      </c>
      <c r="F223" s="238">
        <f>data!AV93</f>
        <v>0</v>
      </c>
      <c r="G223" s="238">
        <f>data!AW93</f>
        <v>0</v>
      </c>
      <c r="H223" s="253" t="str">
        <f>IF(data!AX93&gt;0,data!AX93,"")</f>
        <v>x</v>
      </c>
      <c r="I223" s="253" t="str">
        <f>IF(data!AY93&gt;0,data!AY93,"")</f>
        <v>x</v>
      </c>
    </row>
    <row r="224" spans="1:9" ht="20.100000000000001" customHeight="1" x14ac:dyDescent="0.2">
      <c r="A224" s="230">
        <v>26</v>
      </c>
      <c r="B224" s="238" t="s">
        <v>293</v>
      </c>
      <c r="C224" s="245">
        <f>data!AS94</f>
        <v>0</v>
      </c>
      <c r="D224" s="245">
        <f>data!AT94</f>
        <v>0</v>
      </c>
      <c r="E224" s="245">
        <f>data!AU94</f>
        <v>0</v>
      </c>
      <c r="F224" s="245">
        <f>data!AV94</f>
        <v>0</v>
      </c>
      <c r="G224" s="253" t="str">
        <f>IF(data!AW94&gt;0,data!AW94,"")</f>
        <v>x</v>
      </c>
      <c r="H224" s="253" t="str">
        <f>IF(data!AX94&gt;0,data!AX94,"")</f>
        <v>x</v>
      </c>
      <c r="I224" s="253" t="str">
        <f>IF(data!AY94&gt;0,data!AY94,"")</f>
        <v>x</v>
      </c>
    </row>
    <row r="225" spans="1:9" ht="20.100000000000001" customHeight="1" x14ac:dyDescent="0.2">
      <c r="A225" s="231" t="s">
        <v>999</v>
      </c>
      <c r="B225" s="232"/>
      <c r="C225" s="232"/>
      <c r="D225" s="232"/>
      <c r="E225" s="232"/>
      <c r="F225" s="232"/>
      <c r="G225" s="232"/>
      <c r="H225" s="232"/>
      <c r="I225" s="231"/>
    </row>
    <row r="226" spans="1:9" ht="20.100000000000001" customHeight="1" x14ac:dyDescent="0.2">
      <c r="D226" s="234"/>
      <c r="I226" s="235" t="s">
        <v>1040</v>
      </c>
    </row>
    <row r="227" spans="1:9" ht="20.100000000000001" customHeight="1" x14ac:dyDescent="0.2">
      <c r="A227" s="234"/>
    </row>
    <row r="228" spans="1:9" ht="20.100000000000001" customHeight="1" x14ac:dyDescent="0.2">
      <c r="A228" s="236" t="str">
        <f>"Hospital: "&amp;data!C98</f>
        <v>Hospital: Columbia Basin Hospital</v>
      </c>
      <c r="G228" s="237"/>
      <c r="H228" s="236" t="str">
        <f>"FYE: "&amp;data!C96</f>
        <v>FYE: 12/31/2024</v>
      </c>
    </row>
    <row r="229" spans="1:9" ht="20.100000000000001" customHeight="1" x14ac:dyDescent="0.2">
      <c r="A229" s="230">
        <v>1</v>
      </c>
      <c r="B229" s="238" t="s">
        <v>235</v>
      </c>
      <c r="C229" s="240" t="s">
        <v>84</v>
      </c>
      <c r="D229" s="240" t="s">
        <v>85</v>
      </c>
      <c r="E229" s="240" t="s">
        <v>86</v>
      </c>
      <c r="F229" s="240" t="s">
        <v>87</v>
      </c>
      <c r="G229" s="240" t="s">
        <v>88</v>
      </c>
      <c r="H229" s="240" t="s">
        <v>89</v>
      </c>
      <c r="I229" s="240" t="s">
        <v>90</v>
      </c>
    </row>
    <row r="230" spans="1:9" ht="20.100000000000001" customHeight="1" x14ac:dyDescent="0.2">
      <c r="A230" s="241">
        <v>2</v>
      </c>
      <c r="B230" s="242" t="s">
        <v>1001</v>
      </c>
      <c r="C230" s="244"/>
      <c r="D230" s="244" t="s">
        <v>163</v>
      </c>
      <c r="E230" s="244" t="s">
        <v>164</v>
      </c>
      <c r="F230" s="244" t="s">
        <v>133</v>
      </c>
      <c r="G230" s="244"/>
      <c r="H230" s="244"/>
      <c r="I230" s="244"/>
    </row>
    <row r="231" spans="1:9" ht="20.100000000000001" customHeight="1" x14ac:dyDescent="0.2">
      <c r="A231" s="241"/>
      <c r="B231" s="242"/>
      <c r="C231" s="244" t="s">
        <v>162</v>
      </c>
      <c r="D231" s="244" t="s">
        <v>215</v>
      </c>
      <c r="E231" s="244" t="s">
        <v>1041</v>
      </c>
      <c r="F231" s="244" t="s">
        <v>1042</v>
      </c>
      <c r="G231" s="244" t="s">
        <v>165</v>
      </c>
      <c r="H231" s="244" t="s">
        <v>166</v>
      </c>
      <c r="I231" s="244" t="s">
        <v>167</v>
      </c>
    </row>
    <row r="232" spans="1:9" ht="20.100000000000001" customHeight="1" x14ac:dyDescent="0.2">
      <c r="A232" s="230">
        <v>3</v>
      </c>
      <c r="B232" s="238" t="s">
        <v>1005</v>
      </c>
      <c r="C232" s="240" t="s">
        <v>1043</v>
      </c>
      <c r="D232" s="240" t="s">
        <v>1044</v>
      </c>
      <c r="E232" s="250"/>
      <c r="F232" s="250"/>
      <c r="G232" s="250"/>
      <c r="H232" s="240" t="s">
        <v>259</v>
      </c>
      <c r="I232" s="250"/>
    </row>
    <row r="233" spans="1:9" ht="20.100000000000001" customHeight="1" x14ac:dyDescent="0.2">
      <c r="A233" s="230">
        <v>4</v>
      </c>
      <c r="B233" s="238" t="s">
        <v>260</v>
      </c>
      <c r="C233" s="238">
        <f>data!AZ59</f>
        <v>0</v>
      </c>
      <c r="D233" s="238">
        <f>data!BA59</f>
        <v>0</v>
      </c>
      <c r="E233" s="250"/>
      <c r="F233" s="250"/>
      <c r="G233" s="250"/>
      <c r="H233" s="238">
        <f>data!BE59</f>
        <v>77714</v>
      </c>
      <c r="I233" s="250"/>
    </row>
    <row r="234" spans="1:9" ht="20.100000000000001" customHeight="1" x14ac:dyDescent="0.2">
      <c r="A234" s="230">
        <v>5</v>
      </c>
      <c r="B234" s="238" t="s">
        <v>261</v>
      </c>
      <c r="C234" s="245">
        <f>data!AZ60</f>
        <v>0</v>
      </c>
      <c r="D234" s="245">
        <f>data!BA60</f>
        <v>0.86</v>
      </c>
      <c r="E234" s="245">
        <f>data!BB60</f>
        <v>3.7</v>
      </c>
      <c r="F234" s="245">
        <f>data!BC60</f>
        <v>0</v>
      </c>
      <c r="G234" s="245">
        <f>data!BD60</f>
        <v>1.81</v>
      </c>
      <c r="H234" s="245">
        <f>data!BE60</f>
        <v>4.1399999999999997</v>
      </c>
      <c r="I234" s="245">
        <f>data!BF60</f>
        <v>10.85</v>
      </c>
    </row>
    <row r="235" spans="1:9" ht="20.100000000000001" customHeight="1" x14ac:dyDescent="0.2">
      <c r="A235" s="230">
        <v>6</v>
      </c>
      <c r="B235" s="238" t="s">
        <v>262</v>
      </c>
      <c r="C235" s="238">
        <f>data!AZ61</f>
        <v>0</v>
      </c>
      <c r="D235" s="238">
        <f>data!BA61</f>
        <v>215589</v>
      </c>
      <c r="E235" s="238">
        <f>data!BB61</f>
        <v>239882</v>
      </c>
      <c r="F235" s="238">
        <f>data!BC61</f>
        <v>0</v>
      </c>
      <c r="G235" s="238">
        <f>data!BD61</f>
        <v>127799</v>
      </c>
      <c r="H235" s="238">
        <f>data!BE61</f>
        <v>382544</v>
      </c>
      <c r="I235" s="238">
        <f>data!BF61</f>
        <v>409816</v>
      </c>
    </row>
    <row r="236" spans="1:9" ht="20.100000000000001" customHeight="1" x14ac:dyDescent="0.2">
      <c r="A236" s="230">
        <v>7</v>
      </c>
      <c r="B236" s="238" t="s">
        <v>10</v>
      </c>
      <c r="C236" s="238">
        <f>data!AZ62</f>
        <v>0</v>
      </c>
      <c r="D236" s="238">
        <f>data!BA62</f>
        <v>48727</v>
      </c>
      <c r="E236" s="238">
        <f>data!BB62</f>
        <v>54218</v>
      </c>
      <c r="F236" s="238">
        <f>data!BC62</f>
        <v>0</v>
      </c>
      <c r="G236" s="238">
        <f>data!BD62</f>
        <v>28885</v>
      </c>
      <c r="H236" s="238">
        <f>data!BE62</f>
        <v>86463</v>
      </c>
      <c r="I236" s="238">
        <f>data!BF62</f>
        <v>92627</v>
      </c>
    </row>
    <row r="237" spans="1:9" ht="20.100000000000001" customHeight="1" x14ac:dyDescent="0.2">
      <c r="A237" s="230">
        <v>8</v>
      </c>
      <c r="B237" s="238" t="s">
        <v>263</v>
      </c>
      <c r="C237" s="238">
        <f>data!AZ63</f>
        <v>0</v>
      </c>
      <c r="D237" s="238">
        <f>data!BA63</f>
        <v>0</v>
      </c>
      <c r="E237" s="238">
        <f>data!BB63</f>
        <v>0</v>
      </c>
      <c r="F237" s="238">
        <f>data!BC63</f>
        <v>0</v>
      </c>
      <c r="G237" s="238">
        <f>data!BD63</f>
        <v>0</v>
      </c>
      <c r="H237" s="238">
        <f>data!BE63</f>
        <v>0</v>
      </c>
      <c r="I237" s="238">
        <f>data!BF63</f>
        <v>0</v>
      </c>
    </row>
    <row r="238" spans="1:9" ht="20.100000000000001" customHeight="1" x14ac:dyDescent="0.2">
      <c r="A238" s="230">
        <v>9</v>
      </c>
      <c r="B238" s="238" t="s">
        <v>264</v>
      </c>
      <c r="C238" s="238">
        <f>data!AZ64</f>
        <v>0</v>
      </c>
      <c r="D238" s="238">
        <f>data!BA64</f>
        <v>9309</v>
      </c>
      <c r="E238" s="238">
        <f>data!BB64</f>
        <v>2389</v>
      </c>
      <c r="F238" s="238">
        <f>data!BC64</f>
        <v>0</v>
      </c>
      <c r="G238" s="238">
        <f>data!BD64</f>
        <v>6498</v>
      </c>
      <c r="H238" s="238">
        <f>data!BE64</f>
        <v>46835</v>
      </c>
      <c r="I238" s="238">
        <f>data!BF64</f>
        <v>9638</v>
      </c>
    </row>
    <row r="239" spans="1:9" ht="20.100000000000001" customHeight="1" x14ac:dyDescent="0.2">
      <c r="A239" s="230">
        <v>10</v>
      </c>
      <c r="B239" s="238" t="s">
        <v>521</v>
      </c>
      <c r="C239" s="238">
        <f>data!AZ65</f>
        <v>0</v>
      </c>
      <c r="D239" s="238">
        <f>data!BA65</f>
        <v>0</v>
      </c>
      <c r="E239" s="238">
        <f>data!BB65</f>
        <v>0</v>
      </c>
      <c r="F239" s="238">
        <f>data!BC65</f>
        <v>0</v>
      </c>
      <c r="G239" s="238">
        <f>data!BD65</f>
        <v>0</v>
      </c>
      <c r="H239" s="238">
        <f>data!BE65</f>
        <v>174216</v>
      </c>
      <c r="I239" s="238">
        <f>data!BF65</f>
        <v>0</v>
      </c>
    </row>
    <row r="240" spans="1:9" ht="20.100000000000001" customHeight="1" x14ac:dyDescent="0.2">
      <c r="A240" s="230">
        <v>11</v>
      </c>
      <c r="B240" s="238" t="s">
        <v>522</v>
      </c>
      <c r="C240" s="238">
        <f>data!AZ66</f>
        <v>0</v>
      </c>
      <c r="D240" s="238">
        <f>data!BA66</f>
        <v>710</v>
      </c>
      <c r="E240" s="238">
        <f>data!BB66</f>
        <v>0</v>
      </c>
      <c r="F240" s="238">
        <f>data!BC66</f>
        <v>0</v>
      </c>
      <c r="G240" s="238">
        <f>data!BD66</f>
        <v>4488</v>
      </c>
      <c r="H240" s="238">
        <f>data!BE66</f>
        <v>414012</v>
      </c>
      <c r="I240" s="238">
        <f>data!BF66</f>
        <v>0</v>
      </c>
    </row>
    <row r="241" spans="1:9" ht="20.100000000000001" customHeight="1" x14ac:dyDescent="0.2">
      <c r="A241" s="230">
        <v>12</v>
      </c>
      <c r="B241" s="238" t="s">
        <v>15</v>
      </c>
      <c r="C241" s="238">
        <f>data!AZ67</f>
        <v>65249</v>
      </c>
      <c r="D241" s="238">
        <f>data!BA67</f>
        <v>30809</v>
      </c>
      <c r="E241" s="238">
        <f>data!BB67</f>
        <v>40910</v>
      </c>
      <c r="F241" s="238">
        <f>data!BC67</f>
        <v>0</v>
      </c>
      <c r="G241" s="238">
        <f>data!BD67</f>
        <v>0</v>
      </c>
      <c r="H241" s="238">
        <f>data!BE67</f>
        <v>79311</v>
      </c>
      <c r="I241" s="238">
        <f>data!BF67</f>
        <v>33670</v>
      </c>
    </row>
    <row r="242" spans="1:9" ht="20.100000000000001" customHeight="1" x14ac:dyDescent="0.2">
      <c r="A242" s="230">
        <v>13</v>
      </c>
      <c r="B242" s="238" t="s">
        <v>1006</v>
      </c>
      <c r="C242" s="238">
        <f>data!AZ68</f>
        <v>0</v>
      </c>
      <c r="D242" s="238">
        <f>data!BA68</f>
        <v>0</v>
      </c>
      <c r="E242" s="238">
        <f>data!BB68</f>
        <v>0</v>
      </c>
      <c r="F242" s="238">
        <f>data!BC68</f>
        <v>0</v>
      </c>
      <c r="G242" s="238">
        <f>data!BD68</f>
        <v>0</v>
      </c>
      <c r="H242" s="238">
        <f>data!BE68</f>
        <v>2021</v>
      </c>
      <c r="I242" s="238">
        <f>data!BF68</f>
        <v>0</v>
      </c>
    </row>
    <row r="243" spans="1:9" ht="20.100000000000001" customHeight="1" x14ac:dyDescent="0.2">
      <c r="A243" s="230">
        <v>14</v>
      </c>
      <c r="B243" s="238" t="s">
        <v>1007</v>
      </c>
      <c r="C243" s="238">
        <f>data!AZ69</f>
        <v>0</v>
      </c>
      <c r="D243" s="238">
        <f>data!BA69</f>
        <v>452</v>
      </c>
      <c r="E243" s="238">
        <f>data!BB69</f>
        <v>1418</v>
      </c>
      <c r="F243" s="238">
        <f>data!BC69</f>
        <v>0</v>
      </c>
      <c r="G243" s="238">
        <f>data!BD69</f>
        <v>5231</v>
      </c>
      <c r="H243" s="238">
        <f>data!BE69</f>
        <v>12977</v>
      </c>
      <c r="I243" s="238">
        <f>data!BF69</f>
        <v>2287</v>
      </c>
    </row>
    <row r="244" spans="1:9" ht="20.100000000000001" customHeight="1" x14ac:dyDescent="0.2">
      <c r="A244" s="230">
        <v>15</v>
      </c>
      <c r="B244" s="238" t="s">
        <v>283</v>
      </c>
      <c r="C244" s="238">
        <f>-data!AZ84</f>
        <v>0</v>
      </c>
      <c r="D244" s="238">
        <f>-data!BA84</f>
        <v>0</v>
      </c>
      <c r="E244" s="238">
        <f>-data!BB84</f>
        <v>0</v>
      </c>
      <c r="F244" s="238">
        <f>-data!BC84</f>
        <v>0</v>
      </c>
      <c r="G244" s="238">
        <f>-data!BD84</f>
        <v>-19430</v>
      </c>
      <c r="H244" s="238">
        <f>-data!BE84</f>
        <v>-17898</v>
      </c>
      <c r="I244" s="238">
        <f>-data!BF84</f>
        <v>0</v>
      </c>
    </row>
    <row r="245" spans="1:9" ht="20.100000000000001" customHeight="1" x14ac:dyDescent="0.2">
      <c r="A245" s="230">
        <v>16</v>
      </c>
      <c r="B245" s="246" t="s">
        <v>1008</v>
      </c>
      <c r="C245" s="238">
        <f>data!AZ85</f>
        <v>65249</v>
      </c>
      <c r="D245" s="238">
        <f>data!BA85</f>
        <v>305596</v>
      </c>
      <c r="E245" s="238">
        <f>data!BB85</f>
        <v>338817</v>
      </c>
      <c r="F245" s="238">
        <f>data!BC85</f>
        <v>0</v>
      </c>
      <c r="G245" s="238">
        <f>data!BD85</f>
        <v>153471</v>
      </c>
      <c r="H245" s="238">
        <f>data!BE85</f>
        <v>1180481</v>
      </c>
      <c r="I245" s="238">
        <f>data!BF85</f>
        <v>548038</v>
      </c>
    </row>
    <row r="246" spans="1:9" ht="20.100000000000001" customHeight="1" x14ac:dyDescent="0.2">
      <c r="A246" s="230">
        <v>17</v>
      </c>
      <c r="B246" s="238" t="s">
        <v>285</v>
      </c>
      <c r="C246" s="248"/>
      <c r="D246" s="248"/>
      <c r="E246" s="248"/>
      <c r="F246" s="248"/>
      <c r="G246" s="248"/>
      <c r="H246" s="248"/>
      <c r="I246" s="248"/>
    </row>
    <row r="247" spans="1:9" ht="20.100000000000001" customHeight="1" x14ac:dyDescent="0.2">
      <c r="A247" s="230">
        <v>18</v>
      </c>
      <c r="B247" s="238" t="s">
        <v>1009</v>
      </c>
      <c r="C247" s="238"/>
      <c r="D247" s="238"/>
      <c r="E247" s="238"/>
      <c r="F247" s="238"/>
      <c r="G247" s="238"/>
      <c r="H247" s="238"/>
      <c r="I247" s="238"/>
    </row>
    <row r="248" spans="1:9" ht="20.100000000000001" customHeight="1" x14ac:dyDescent="0.2">
      <c r="A248" s="230">
        <v>19</v>
      </c>
      <c r="B248" s="246" t="s">
        <v>1010</v>
      </c>
      <c r="C248" s="253" t="str">
        <f>IF(data!AZ87&gt;0,data!AZ87,"")</f>
        <v>x</v>
      </c>
      <c r="D248" s="253" t="str">
        <f>IF(data!BA87&gt;0,data!BA87,"")</f>
        <v>x</v>
      </c>
      <c r="E248" s="253" t="str">
        <f>IF(data!BB87&gt;0,data!BB87,"")</f>
        <v>x</v>
      </c>
      <c r="F248" s="253" t="str">
        <f>IF(data!BC87&gt;0,data!BC87,"")</f>
        <v>x</v>
      </c>
      <c r="G248" s="253" t="str">
        <f>IF(data!BD87&gt;0,data!BD87,"")</f>
        <v>x</v>
      </c>
      <c r="H248" s="253" t="str">
        <f>IF(data!BE87&gt;0,data!BE87,"")</f>
        <v>x</v>
      </c>
      <c r="I248" s="253" t="str">
        <f>IF(data!BF87&gt;0,data!BF87,"")</f>
        <v>x</v>
      </c>
    </row>
    <row r="249" spans="1:9" ht="20.100000000000001" customHeight="1" x14ac:dyDescent="0.2">
      <c r="A249" s="230">
        <v>20</v>
      </c>
      <c r="B249" s="246" t="s">
        <v>1011</v>
      </c>
      <c r="C249" s="253" t="str">
        <f>IF(data!AZ88&gt;0,data!AZ88,"")</f>
        <v>x</v>
      </c>
      <c r="D249" s="253" t="str">
        <f>IF(data!BA88&gt;0,data!BA88,"")</f>
        <v>x</v>
      </c>
      <c r="E249" s="253" t="str">
        <f>IF(data!BB88&gt;0,data!BB88,"")</f>
        <v>x</v>
      </c>
      <c r="F249" s="253" t="str">
        <f>IF(data!BC88&gt;0,data!BC88,"")</f>
        <v>x</v>
      </c>
      <c r="G249" s="253" t="str">
        <f>IF(data!BD88&gt;0,data!BD88,"")</f>
        <v>x</v>
      </c>
      <c r="H249" s="253" t="str">
        <f>IF(data!BE88&gt;0,data!BE88,"")</f>
        <v>x</v>
      </c>
      <c r="I249" s="253" t="str">
        <f>IF(data!BF88&gt;0,data!BF88,"")</f>
        <v>x</v>
      </c>
    </row>
    <row r="250" spans="1:9" ht="20.100000000000001" customHeight="1" x14ac:dyDescent="0.2">
      <c r="A250" s="230">
        <v>21</v>
      </c>
      <c r="B250" s="246" t="s">
        <v>1012</v>
      </c>
      <c r="C250" s="253" t="str">
        <f>IF(data!AZ89&gt;0,data!AZ89,"")</f>
        <v>x</v>
      </c>
      <c r="D250" s="253" t="str">
        <f>IF(data!BA89&gt;0,data!BA89,"")</f>
        <v>x</v>
      </c>
      <c r="E250" s="253" t="str">
        <f>IF(data!BB89&gt;0,data!BB89,"")</f>
        <v>x</v>
      </c>
      <c r="F250" s="253" t="str">
        <f>IF(data!BC89&gt;0,data!BC89,"")</f>
        <v>x</v>
      </c>
      <c r="G250" s="253" t="str">
        <f>IF(data!BD89&gt;0,data!BD89,"")</f>
        <v>x</v>
      </c>
      <c r="H250" s="253" t="str">
        <f>IF(data!BE89&gt;0,data!BE89,"")</f>
        <v>x</v>
      </c>
      <c r="I250" s="253" t="str">
        <f>IF(data!BF89&gt;0,data!BF89,"")</f>
        <v>x</v>
      </c>
    </row>
    <row r="251" spans="1:9" ht="20.100000000000001" customHeight="1" x14ac:dyDescent="0.2">
      <c r="A251" s="230" t="s">
        <v>1013</v>
      </c>
      <c r="B251" s="238"/>
      <c r="C251" s="248"/>
      <c r="D251" s="248"/>
      <c r="E251" s="248"/>
      <c r="F251" s="248"/>
      <c r="G251" s="248"/>
      <c r="H251" s="248"/>
      <c r="I251" s="248"/>
    </row>
    <row r="252" spans="1:9" ht="20.100000000000001" customHeight="1" x14ac:dyDescent="0.2">
      <c r="A252" s="230">
        <v>22</v>
      </c>
      <c r="B252" s="238" t="s">
        <v>1014</v>
      </c>
      <c r="C252" s="254">
        <f>data!AZ90</f>
        <v>2965</v>
      </c>
      <c r="D252" s="254">
        <f>data!BA90</f>
        <v>1400</v>
      </c>
      <c r="E252" s="254">
        <f>data!BB90</f>
        <v>1859</v>
      </c>
      <c r="F252" s="254">
        <f>data!BC90</f>
        <v>0</v>
      </c>
      <c r="G252" s="254">
        <f>data!BD90</f>
        <v>0</v>
      </c>
      <c r="H252" s="254">
        <f>data!BE90</f>
        <v>3604</v>
      </c>
      <c r="I252" s="254">
        <f>data!BF90</f>
        <v>1530</v>
      </c>
    </row>
    <row r="253" spans="1:9" ht="20.100000000000001" customHeight="1" x14ac:dyDescent="0.2">
      <c r="A253" s="230">
        <v>23</v>
      </c>
      <c r="B253" s="238" t="s">
        <v>1015</v>
      </c>
      <c r="C253" s="254">
        <f>data!AZ91</f>
        <v>12013</v>
      </c>
      <c r="D253" s="254">
        <f>data!BA91</f>
        <v>0</v>
      </c>
      <c r="E253" s="254">
        <f>data!BB91</f>
        <v>0</v>
      </c>
      <c r="F253" s="254">
        <f>data!BC91</f>
        <v>0</v>
      </c>
      <c r="G253" s="253" t="str">
        <f>IF(data!BD91&gt;0,data!BD91,"")</f>
        <v>x</v>
      </c>
      <c r="H253" s="253" t="str">
        <f>IF(data!BE91&gt;0,data!BE91,"")</f>
        <v>x</v>
      </c>
      <c r="I253" s="254">
        <f>data!BF91</f>
        <v>0</v>
      </c>
    </row>
    <row r="254" spans="1:9" ht="20.100000000000001" customHeight="1" x14ac:dyDescent="0.2">
      <c r="A254" s="230">
        <v>24</v>
      </c>
      <c r="B254" s="238" t="s">
        <v>1016</v>
      </c>
      <c r="C254" s="253" t="str">
        <f>IF(data!AZ92&gt;0,data!AZ92,"")</f>
        <v>x</v>
      </c>
      <c r="D254" s="254">
        <f>data!BA92</f>
        <v>397</v>
      </c>
      <c r="E254" s="254">
        <f>data!BB92</f>
        <v>527</v>
      </c>
      <c r="F254" s="254">
        <f>data!BC92</f>
        <v>0</v>
      </c>
      <c r="G254" s="253" t="str">
        <f>IF(data!BD92&gt;0,data!BD92,"")</f>
        <v>x</v>
      </c>
      <c r="H254" s="253" t="str">
        <f>IF(data!BE92&gt;0,data!BE92,"")</f>
        <v>x</v>
      </c>
      <c r="I254" s="253" t="str">
        <f>IF(data!BF92&gt;0,data!BF92,"")</f>
        <v>x</v>
      </c>
    </row>
    <row r="255" spans="1:9" ht="20.100000000000001" customHeight="1" x14ac:dyDescent="0.2">
      <c r="A255" s="230">
        <v>25</v>
      </c>
      <c r="B255" s="238" t="s">
        <v>1017</v>
      </c>
      <c r="C255" s="253" t="str">
        <f>IF(data!AZ93&gt;0,data!AZ93,"")</f>
        <v>x</v>
      </c>
      <c r="D255" s="253" t="str">
        <f>IF(data!BA93&gt;0,data!BA93,"")</f>
        <v>x</v>
      </c>
      <c r="E255" s="254">
        <f>data!BB93</f>
        <v>0</v>
      </c>
      <c r="F255" s="254">
        <f>data!BC93</f>
        <v>0</v>
      </c>
      <c r="G255" s="253" t="str">
        <f>IF(data!BD93&gt;0,data!BD93,"")</f>
        <v>x</v>
      </c>
      <c r="H255" s="253" t="str">
        <f>IF(data!BE93&gt;0,data!BE93,"")</f>
        <v>x</v>
      </c>
      <c r="I255" s="253" t="str">
        <f>IF(data!BF93&gt;0,data!BF93,"")</f>
        <v>x</v>
      </c>
    </row>
    <row r="256" spans="1:9" ht="20.100000000000001" customHeight="1" x14ac:dyDescent="0.2">
      <c r="A256" s="230">
        <v>26</v>
      </c>
      <c r="B256" s="238" t="s">
        <v>293</v>
      </c>
      <c r="C256" s="253" t="str">
        <f>IF(data!AZ94&gt;0,data!AZ94,"")</f>
        <v>x</v>
      </c>
      <c r="D256" s="253" t="str">
        <f>IF(data!BA94&gt;0,data!BA94,"")</f>
        <v>x</v>
      </c>
      <c r="E256" s="253" t="str">
        <f>IF(data!BB94&gt;0,data!BB94,"")</f>
        <v>x</v>
      </c>
      <c r="F256" s="253" t="str">
        <f>IF(data!BC94&gt;0,data!BC94,"")</f>
        <v>x</v>
      </c>
      <c r="G256" s="253" t="str">
        <f>IF(data!BD94&gt;0,data!BD94,"")</f>
        <v>x</v>
      </c>
      <c r="H256" s="253" t="str">
        <f>IF(data!BE94&gt;0,data!BE94,"")</f>
        <v>x</v>
      </c>
      <c r="I256" s="253" t="str">
        <f>IF(data!BF94&gt;0,data!BF94,"")</f>
        <v>x</v>
      </c>
    </row>
    <row r="257" spans="1:9" ht="20.100000000000001" customHeight="1" x14ac:dyDescent="0.2">
      <c r="A257" s="231" t="s">
        <v>999</v>
      </c>
      <c r="B257" s="232"/>
      <c r="C257" s="232"/>
      <c r="D257" s="232"/>
      <c r="E257" s="232"/>
      <c r="F257" s="232"/>
      <c r="G257" s="232"/>
      <c r="H257" s="232"/>
      <c r="I257" s="231"/>
    </row>
    <row r="258" spans="1:9" ht="20.100000000000001" customHeight="1" x14ac:dyDescent="0.2">
      <c r="D258" s="234"/>
      <c r="I258" s="235" t="s">
        <v>1045</v>
      </c>
    </row>
    <row r="259" spans="1:9" ht="20.100000000000001" customHeight="1" x14ac:dyDescent="0.2">
      <c r="A259" s="234"/>
    </row>
    <row r="260" spans="1:9" ht="20.100000000000001" customHeight="1" x14ac:dyDescent="0.2">
      <c r="A260" s="236" t="str">
        <f>"Hospital: "&amp;data!C98</f>
        <v>Hospital: Columbia Basin Hospital</v>
      </c>
      <c r="G260" s="237"/>
      <c r="H260" s="236" t="str">
        <f>"FYE: "&amp;data!C96</f>
        <v>FYE: 12/31/2024</v>
      </c>
    </row>
    <row r="261" spans="1:9" ht="20.100000000000001" customHeight="1" x14ac:dyDescent="0.2">
      <c r="A261" s="230">
        <v>1</v>
      </c>
      <c r="B261" s="238" t="s">
        <v>235</v>
      </c>
      <c r="C261" s="240" t="s">
        <v>91</v>
      </c>
      <c r="D261" s="240" t="s">
        <v>92</v>
      </c>
      <c r="E261" s="240" t="s">
        <v>93</v>
      </c>
      <c r="F261" s="240" t="s">
        <v>94</v>
      </c>
      <c r="G261" s="240" t="s">
        <v>95</v>
      </c>
      <c r="H261" s="240" t="s">
        <v>96</v>
      </c>
      <c r="I261" s="240" t="s">
        <v>97</v>
      </c>
    </row>
    <row r="262" spans="1:9" ht="20.100000000000001" customHeight="1" x14ac:dyDescent="0.2">
      <c r="A262" s="241">
        <v>2</v>
      </c>
      <c r="B262" s="242" t="s">
        <v>1001</v>
      </c>
      <c r="C262" s="244" t="s">
        <v>1046</v>
      </c>
      <c r="D262" s="244" t="s">
        <v>169</v>
      </c>
      <c r="E262" s="244" t="s">
        <v>170</v>
      </c>
      <c r="F262" s="244"/>
      <c r="G262" s="244" t="s">
        <v>172</v>
      </c>
      <c r="H262" s="244"/>
      <c r="I262" s="244" t="s">
        <v>158</v>
      </c>
    </row>
    <row r="263" spans="1:9" ht="20.100000000000001" customHeight="1" x14ac:dyDescent="0.2">
      <c r="A263" s="241"/>
      <c r="B263" s="242"/>
      <c r="C263" s="244" t="s">
        <v>1047</v>
      </c>
      <c r="D263" s="244" t="s">
        <v>216</v>
      </c>
      <c r="E263" s="244" t="s">
        <v>195</v>
      </c>
      <c r="F263" s="244" t="s">
        <v>171</v>
      </c>
      <c r="G263" s="244" t="s">
        <v>217</v>
      </c>
      <c r="H263" s="244" t="s">
        <v>173</v>
      </c>
      <c r="I263" s="244" t="s">
        <v>1048</v>
      </c>
    </row>
    <row r="264" spans="1:9" ht="20.100000000000001" customHeight="1" x14ac:dyDescent="0.2">
      <c r="A264" s="230">
        <v>3</v>
      </c>
      <c r="B264" s="238" t="s">
        <v>1005</v>
      </c>
      <c r="C264" s="250"/>
      <c r="D264" s="250"/>
      <c r="E264" s="250"/>
      <c r="F264" s="250"/>
      <c r="G264" s="250"/>
      <c r="H264" s="250"/>
      <c r="I264" s="250"/>
    </row>
    <row r="265" spans="1:9" ht="20.100000000000001" customHeight="1" x14ac:dyDescent="0.2">
      <c r="A265" s="230">
        <v>4</v>
      </c>
      <c r="B265" s="238" t="s">
        <v>260</v>
      </c>
      <c r="C265" s="250"/>
      <c r="D265" s="250"/>
      <c r="E265" s="250"/>
      <c r="F265" s="250"/>
      <c r="G265" s="250"/>
      <c r="H265" s="250"/>
      <c r="I265" s="250"/>
    </row>
    <row r="266" spans="1:9" ht="20.100000000000001" customHeight="1" x14ac:dyDescent="0.2">
      <c r="A266" s="230">
        <v>5</v>
      </c>
      <c r="B266" s="238" t="s">
        <v>261</v>
      </c>
      <c r="C266" s="245">
        <f>data!BG60</f>
        <v>0</v>
      </c>
      <c r="D266" s="245">
        <f>data!BH60</f>
        <v>2.86</v>
      </c>
      <c r="E266" s="245">
        <f>data!BI60</f>
        <v>0</v>
      </c>
      <c r="F266" s="245">
        <f>data!BJ60</f>
        <v>1.72</v>
      </c>
      <c r="G266" s="245">
        <f>data!BK60</f>
        <v>5.49</v>
      </c>
      <c r="H266" s="245">
        <f>data!BL60</f>
        <v>3.98</v>
      </c>
      <c r="I266" s="245">
        <f>data!BM60</f>
        <v>0</v>
      </c>
    </row>
    <row r="267" spans="1:9" ht="20.100000000000001" customHeight="1" x14ac:dyDescent="0.2">
      <c r="A267" s="230">
        <v>6</v>
      </c>
      <c r="B267" s="238" t="s">
        <v>262</v>
      </c>
      <c r="C267" s="238">
        <f>data!BG61</f>
        <v>0</v>
      </c>
      <c r="D267" s="238">
        <f>data!BH61</f>
        <v>299430</v>
      </c>
      <c r="E267" s="238">
        <f>data!BI61</f>
        <v>0</v>
      </c>
      <c r="F267" s="238">
        <f>data!BJ61</f>
        <v>188557</v>
      </c>
      <c r="G267" s="238">
        <f>data!BK61</f>
        <v>418860</v>
      </c>
      <c r="H267" s="238">
        <f>data!BL61</f>
        <v>232010</v>
      </c>
      <c r="I267" s="238">
        <f>data!BM61</f>
        <v>0</v>
      </c>
    </row>
    <row r="268" spans="1:9" ht="20.100000000000001" customHeight="1" x14ac:dyDescent="0.2">
      <c r="A268" s="230">
        <v>7</v>
      </c>
      <c r="B268" s="238" t="s">
        <v>10</v>
      </c>
      <c r="C268" s="238">
        <f>data!BG62</f>
        <v>0</v>
      </c>
      <c r="D268" s="238">
        <f>data!BH62</f>
        <v>67677</v>
      </c>
      <c r="E268" s="238">
        <f>data!BI62</f>
        <v>0</v>
      </c>
      <c r="F268" s="238">
        <f>data!BJ62</f>
        <v>42618</v>
      </c>
      <c r="G268" s="238">
        <f>data!BK62</f>
        <v>94671</v>
      </c>
      <c r="H268" s="238">
        <f>data!BL62</f>
        <v>52439</v>
      </c>
      <c r="I268" s="238">
        <f>data!BM62</f>
        <v>0</v>
      </c>
    </row>
    <row r="269" spans="1:9" ht="20.100000000000001" customHeight="1" x14ac:dyDescent="0.2">
      <c r="A269" s="230">
        <v>8</v>
      </c>
      <c r="B269" s="238" t="s">
        <v>263</v>
      </c>
      <c r="C269" s="238">
        <f>data!BG63</f>
        <v>0</v>
      </c>
      <c r="D269" s="238">
        <f>data!BH63</f>
        <v>0</v>
      </c>
      <c r="E269" s="238">
        <f>data!BI63</f>
        <v>0</v>
      </c>
      <c r="F269" s="238">
        <f>data!BJ63</f>
        <v>345832</v>
      </c>
      <c r="G269" s="238">
        <f>data!BK63</f>
        <v>31231</v>
      </c>
      <c r="H269" s="238">
        <f>data!BL63</f>
        <v>0</v>
      </c>
      <c r="I269" s="238">
        <f>data!BM63</f>
        <v>0</v>
      </c>
    </row>
    <row r="270" spans="1:9" ht="20.100000000000001" customHeight="1" x14ac:dyDescent="0.2">
      <c r="A270" s="230">
        <v>9</v>
      </c>
      <c r="B270" s="238" t="s">
        <v>264</v>
      </c>
      <c r="C270" s="238">
        <f>data!BG64</f>
        <v>0</v>
      </c>
      <c r="D270" s="238">
        <f>data!BH64</f>
        <v>18954</v>
      </c>
      <c r="E270" s="238">
        <f>data!BI64</f>
        <v>0</v>
      </c>
      <c r="F270" s="238">
        <f>data!BJ64</f>
        <v>1112</v>
      </c>
      <c r="G270" s="238">
        <f>data!BK64</f>
        <v>3238</v>
      </c>
      <c r="H270" s="238">
        <f>data!BL64</f>
        <v>4549</v>
      </c>
      <c r="I270" s="238">
        <f>data!BM64</f>
        <v>0</v>
      </c>
    </row>
    <row r="271" spans="1:9" ht="20.100000000000001" customHeight="1" x14ac:dyDescent="0.2">
      <c r="A271" s="230">
        <v>10</v>
      </c>
      <c r="B271" s="238" t="s">
        <v>521</v>
      </c>
      <c r="C271" s="238">
        <f>data!BG65</f>
        <v>0</v>
      </c>
      <c r="D271" s="238">
        <f>data!BH65</f>
        <v>36618</v>
      </c>
      <c r="E271" s="238">
        <f>data!BI65</f>
        <v>0</v>
      </c>
      <c r="F271" s="238">
        <f>data!BJ65</f>
        <v>0</v>
      </c>
      <c r="G271" s="238">
        <f>data!BK65</f>
        <v>0</v>
      </c>
      <c r="H271" s="238">
        <f>data!BL65</f>
        <v>0</v>
      </c>
      <c r="I271" s="238">
        <f>data!BM65</f>
        <v>0</v>
      </c>
    </row>
    <row r="272" spans="1:9" ht="20.100000000000001" customHeight="1" x14ac:dyDescent="0.2">
      <c r="A272" s="230">
        <v>11</v>
      </c>
      <c r="B272" s="238" t="s">
        <v>522</v>
      </c>
      <c r="C272" s="238">
        <f>data!BG66</f>
        <v>0</v>
      </c>
      <c r="D272" s="238">
        <f>data!BH66</f>
        <v>956689</v>
      </c>
      <c r="E272" s="238">
        <f>data!BI66</f>
        <v>0</v>
      </c>
      <c r="F272" s="238">
        <f>data!BJ66</f>
        <v>134296</v>
      </c>
      <c r="G272" s="238">
        <f>data!BK66</f>
        <v>36648</v>
      </c>
      <c r="H272" s="238">
        <f>data!BL66</f>
        <v>0</v>
      </c>
      <c r="I272" s="238">
        <f>data!BM66</f>
        <v>0</v>
      </c>
    </row>
    <row r="273" spans="1:9" ht="20.100000000000001" customHeight="1" x14ac:dyDescent="0.2">
      <c r="A273" s="230">
        <v>12</v>
      </c>
      <c r="B273" s="238" t="s">
        <v>15</v>
      </c>
      <c r="C273" s="238">
        <f>data!BG67</f>
        <v>0</v>
      </c>
      <c r="D273" s="238">
        <f>data!BH67</f>
        <v>16549</v>
      </c>
      <c r="E273" s="238">
        <f>data!BI67</f>
        <v>0</v>
      </c>
      <c r="F273" s="238">
        <f>data!BJ67</f>
        <v>0</v>
      </c>
      <c r="G273" s="238">
        <f>data!BK67</f>
        <v>30831</v>
      </c>
      <c r="H273" s="238">
        <f>data!BL67</f>
        <v>86397</v>
      </c>
      <c r="I273" s="238">
        <f>data!BM67</f>
        <v>0</v>
      </c>
    </row>
    <row r="274" spans="1:9" ht="20.100000000000001" customHeight="1" x14ac:dyDescent="0.2">
      <c r="A274" s="230">
        <v>13</v>
      </c>
      <c r="B274" s="238" t="s">
        <v>1006</v>
      </c>
      <c r="C274" s="238">
        <f>data!BG68</f>
        <v>0</v>
      </c>
      <c r="D274" s="238">
        <f>data!BH68</f>
        <v>19590</v>
      </c>
      <c r="E274" s="238">
        <f>data!BI68</f>
        <v>0</v>
      </c>
      <c r="F274" s="238">
        <f>data!BJ68</f>
        <v>0</v>
      </c>
      <c r="G274" s="238">
        <f>data!BK68</f>
        <v>0</v>
      </c>
      <c r="H274" s="238">
        <f>data!BL68</f>
        <v>0</v>
      </c>
      <c r="I274" s="238">
        <f>data!BM68</f>
        <v>0</v>
      </c>
    </row>
    <row r="275" spans="1:9" ht="20.100000000000001" customHeight="1" x14ac:dyDescent="0.2">
      <c r="A275" s="230">
        <v>14</v>
      </c>
      <c r="B275" s="238" t="s">
        <v>1007</v>
      </c>
      <c r="C275" s="238">
        <f>data!BG69</f>
        <v>0</v>
      </c>
      <c r="D275" s="238">
        <f>data!BH69</f>
        <v>18986</v>
      </c>
      <c r="E275" s="238">
        <f>data!BI69</f>
        <v>0</v>
      </c>
      <c r="F275" s="238">
        <f>data!BJ69</f>
        <v>91960</v>
      </c>
      <c r="G275" s="238">
        <f>data!BK69</f>
        <v>62089</v>
      </c>
      <c r="H275" s="238">
        <f>data!BL69</f>
        <v>141</v>
      </c>
      <c r="I275" s="238">
        <f>data!BM69</f>
        <v>0</v>
      </c>
    </row>
    <row r="276" spans="1:9" ht="20.100000000000001" customHeight="1" x14ac:dyDescent="0.2">
      <c r="A276" s="230">
        <v>15</v>
      </c>
      <c r="B276" s="238" t="s">
        <v>283</v>
      </c>
      <c r="C276" s="238">
        <f>-data!BG84</f>
        <v>0</v>
      </c>
      <c r="D276" s="238">
        <f>-data!BH84</f>
        <v>0</v>
      </c>
      <c r="E276" s="238">
        <f>-data!BI84</f>
        <v>0</v>
      </c>
      <c r="F276" s="238">
        <f>-data!BJ84</f>
        <v>0</v>
      </c>
      <c r="G276" s="238">
        <f>-data!BK84</f>
        <v>0</v>
      </c>
      <c r="H276" s="238">
        <f>-data!BL84</f>
        <v>0</v>
      </c>
      <c r="I276" s="238">
        <f>-data!BM84</f>
        <v>0</v>
      </c>
    </row>
    <row r="277" spans="1:9" ht="20.100000000000001" customHeight="1" x14ac:dyDescent="0.2">
      <c r="A277" s="230">
        <v>16</v>
      </c>
      <c r="B277" s="246" t="s">
        <v>1008</v>
      </c>
      <c r="C277" s="238">
        <f>data!BG85</f>
        <v>0</v>
      </c>
      <c r="D277" s="238">
        <f>data!BH85</f>
        <v>1434493</v>
      </c>
      <c r="E277" s="238">
        <f>data!BI85</f>
        <v>0</v>
      </c>
      <c r="F277" s="238">
        <f>data!BJ85</f>
        <v>804375</v>
      </c>
      <c r="G277" s="238">
        <f>data!BK85</f>
        <v>677568</v>
      </c>
      <c r="H277" s="238">
        <f>data!BL85</f>
        <v>375536</v>
      </c>
      <c r="I277" s="238">
        <f>data!BM85</f>
        <v>0</v>
      </c>
    </row>
    <row r="278" spans="1:9" ht="20.100000000000001" customHeight="1" x14ac:dyDescent="0.2">
      <c r="A278" s="230">
        <v>17</v>
      </c>
      <c r="B278" s="238" t="s">
        <v>285</v>
      </c>
      <c r="C278" s="248"/>
      <c r="D278" s="248"/>
      <c r="E278" s="248"/>
      <c r="F278" s="248"/>
      <c r="G278" s="248"/>
      <c r="H278" s="248"/>
      <c r="I278" s="248"/>
    </row>
    <row r="279" spans="1:9" ht="20.100000000000001" customHeight="1" x14ac:dyDescent="0.2">
      <c r="A279" s="230">
        <v>18</v>
      </c>
      <c r="B279" s="238" t="s">
        <v>1009</v>
      </c>
      <c r="C279" s="238"/>
      <c r="D279" s="238"/>
      <c r="E279" s="238"/>
      <c r="F279" s="238"/>
      <c r="G279" s="238"/>
      <c r="H279" s="238"/>
      <c r="I279" s="238"/>
    </row>
    <row r="280" spans="1:9" ht="20.100000000000001" customHeight="1" x14ac:dyDescent="0.2">
      <c r="A280" s="230">
        <v>19</v>
      </c>
      <c r="B280" s="246" t="s">
        <v>1010</v>
      </c>
      <c r="C280" s="253" t="str">
        <f>IF(data!BG87&gt;0,data!BG87,"")</f>
        <v>x</v>
      </c>
      <c r="D280" s="253" t="str">
        <f>IF(data!BH87&gt;0,data!BH87,"")</f>
        <v>x</v>
      </c>
      <c r="E280" s="253" t="str">
        <f>IF(data!BI87&gt;0,data!BI87,"")</f>
        <v>x</v>
      </c>
      <c r="F280" s="253" t="str">
        <f>IF(data!BJ87&gt;0,data!BJ87,"")</f>
        <v>x</v>
      </c>
      <c r="G280" s="253" t="str">
        <f>IF(data!BK87&gt;0,data!BK87,"")</f>
        <v>x</v>
      </c>
      <c r="H280" s="253" t="str">
        <f>IF(data!BL87&gt;0,data!BL87,"")</f>
        <v>x</v>
      </c>
      <c r="I280" s="253" t="str">
        <f>IF(data!BM87&gt;0,data!BM87,"")</f>
        <v>x</v>
      </c>
    </row>
    <row r="281" spans="1:9" ht="20.100000000000001" customHeight="1" x14ac:dyDescent="0.2">
      <c r="A281" s="230">
        <v>20</v>
      </c>
      <c r="B281" s="246" t="s">
        <v>1011</v>
      </c>
      <c r="C281" s="253" t="str">
        <f>IF(data!BG88&gt;0,data!BG88,"")</f>
        <v>x</v>
      </c>
      <c r="D281" s="253" t="str">
        <f>IF(data!BH88&gt;0,data!BH88,"")</f>
        <v>x</v>
      </c>
      <c r="E281" s="253" t="str">
        <f>IF(data!BI88&gt;0,data!BI88,"")</f>
        <v>x</v>
      </c>
      <c r="F281" s="253" t="str">
        <f>IF(data!BJ88&gt;0,data!BJ88,"")</f>
        <v>x</v>
      </c>
      <c r="G281" s="253" t="str">
        <f>IF(data!BK88&gt;0,data!BK88,"")</f>
        <v>x</v>
      </c>
      <c r="H281" s="253" t="str">
        <f>IF(data!BL88&gt;0,data!BL88,"")</f>
        <v>x</v>
      </c>
      <c r="I281" s="253" t="str">
        <f>IF(data!BM88&gt;0,data!BM88,"")</f>
        <v>x</v>
      </c>
    </row>
    <row r="282" spans="1:9" ht="20.100000000000001" customHeight="1" x14ac:dyDescent="0.2">
      <c r="A282" s="230">
        <v>21</v>
      </c>
      <c r="B282" s="246" t="s">
        <v>1012</v>
      </c>
      <c r="C282" s="253" t="str">
        <f>IF(data!BG89&gt;0,data!BG89,"")</f>
        <v>x</v>
      </c>
      <c r="D282" s="253" t="str">
        <f>IF(data!BH89&gt;0,data!BH89,"")</f>
        <v>x</v>
      </c>
      <c r="E282" s="253" t="str">
        <f>IF(data!BI89&gt;0,data!BI89,"")</f>
        <v>x</v>
      </c>
      <c r="F282" s="253" t="str">
        <f>IF(data!BJ89&gt;0,data!BJ89,"")</f>
        <v>x</v>
      </c>
      <c r="G282" s="253" t="str">
        <f>IF(data!BK89&gt;0,data!BK89,"")</f>
        <v>x</v>
      </c>
      <c r="H282" s="253" t="str">
        <f>IF(data!BL89&gt;0,data!BL89,"")</f>
        <v>x</v>
      </c>
      <c r="I282" s="253" t="str">
        <f>IF(data!BM89&gt;0,data!BM89,"")</f>
        <v>x</v>
      </c>
    </row>
    <row r="283" spans="1:9" ht="20.100000000000001" customHeight="1" x14ac:dyDescent="0.2">
      <c r="A283" s="230" t="s">
        <v>1013</v>
      </c>
      <c r="B283" s="238"/>
      <c r="C283" s="255"/>
      <c r="D283" s="255"/>
      <c r="E283" s="255"/>
      <c r="F283" s="255"/>
      <c r="G283" s="255"/>
      <c r="H283" s="255"/>
      <c r="I283" s="255"/>
    </row>
    <row r="284" spans="1:9" ht="20.100000000000001" customHeight="1" x14ac:dyDescent="0.2">
      <c r="A284" s="230">
        <v>22</v>
      </c>
      <c r="B284" s="238" t="s">
        <v>1014</v>
      </c>
      <c r="C284" s="254">
        <f>data!BG90</f>
        <v>0</v>
      </c>
      <c r="D284" s="254">
        <f>data!BH90</f>
        <v>752</v>
      </c>
      <c r="E284" s="254">
        <f>data!BI90</f>
        <v>0</v>
      </c>
      <c r="F284" s="254">
        <f>data!BJ90</f>
        <v>0</v>
      </c>
      <c r="G284" s="254">
        <f>data!BK90</f>
        <v>1401</v>
      </c>
      <c r="H284" s="254">
        <f>data!BL90</f>
        <v>3926</v>
      </c>
      <c r="I284" s="254">
        <f>data!BM90</f>
        <v>0</v>
      </c>
    </row>
    <row r="285" spans="1:9" ht="20.100000000000001" customHeight="1" x14ac:dyDescent="0.2">
      <c r="A285" s="230">
        <v>23</v>
      </c>
      <c r="B285" s="238" t="s">
        <v>1015</v>
      </c>
      <c r="C285" s="253" t="str">
        <f>IF(data!BG91&gt;0,data!BG91,"")</f>
        <v>x</v>
      </c>
      <c r="D285" s="254">
        <f>data!BH91</f>
        <v>0</v>
      </c>
      <c r="E285" s="254">
        <f>data!BI91</f>
        <v>0</v>
      </c>
      <c r="F285" s="253" t="str">
        <f>IF(data!BJ91&gt;0,data!BJ91,"")</f>
        <v>x</v>
      </c>
      <c r="G285" s="254">
        <f>data!BK91</f>
        <v>0</v>
      </c>
      <c r="H285" s="254">
        <f>data!BL91</f>
        <v>0</v>
      </c>
      <c r="I285" s="254">
        <f>data!BM91</f>
        <v>0</v>
      </c>
    </row>
    <row r="286" spans="1:9" ht="20.100000000000001" customHeight="1" x14ac:dyDescent="0.2">
      <c r="A286" s="230">
        <v>24</v>
      </c>
      <c r="B286" s="238" t="s">
        <v>1016</v>
      </c>
      <c r="C286" s="253" t="str">
        <f>IF(data!BG92&gt;0,data!BG92,"")</f>
        <v>x</v>
      </c>
      <c r="D286" s="254">
        <f>data!BH92</f>
        <v>213</v>
      </c>
      <c r="E286" s="254">
        <f>data!BI92</f>
        <v>0</v>
      </c>
      <c r="F286" s="253" t="str">
        <f>IF(data!BJ92&gt;0,data!BJ92,"")</f>
        <v>x</v>
      </c>
      <c r="G286" s="254">
        <f>data!BK92</f>
        <v>397</v>
      </c>
      <c r="H286" s="254">
        <f>data!BL92</f>
        <v>1114</v>
      </c>
      <c r="I286" s="254">
        <f>data!BM92</f>
        <v>0</v>
      </c>
    </row>
    <row r="287" spans="1:9" ht="20.100000000000001" customHeight="1" x14ac:dyDescent="0.2">
      <c r="A287" s="230">
        <v>25</v>
      </c>
      <c r="B287" s="238" t="s">
        <v>1017</v>
      </c>
      <c r="C287" s="253" t="str">
        <f>IF(data!BG93&gt;0,data!BG93,"")</f>
        <v>x</v>
      </c>
      <c r="D287" s="254">
        <f>data!BH93</f>
        <v>0</v>
      </c>
      <c r="E287" s="254">
        <f>data!BI93</f>
        <v>0</v>
      </c>
      <c r="F287" s="253" t="str">
        <f>IF(data!BJ93&gt;0,data!BJ93,"")</f>
        <v>x</v>
      </c>
      <c r="G287" s="254">
        <f>data!BK93</f>
        <v>0</v>
      </c>
      <c r="H287" s="254">
        <f>data!BL93</f>
        <v>0</v>
      </c>
      <c r="I287" s="254">
        <f>data!BM93</f>
        <v>0</v>
      </c>
    </row>
    <row r="288" spans="1:9" ht="20.100000000000001" customHeight="1" x14ac:dyDescent="0.2">
      <c r="A288" s="230">
        <v>26</v>
      </c>
      <c r="B288" s="238" t="s">
        <v>293</v>
      </c>
      <c r="C288" s="253" t="str">
        <f>IF(data!BG94&gt;0,data!BG94,"")</f>
        <v>x</v>
      </c>
      <c r="D288" s="253" t="str">
        <f>IF(data!BH94&gt;0,data!BH94,"")</f>
        <v>x</v>
      </c>
      <c r="E288" s="253" t="str">
        <f>IF(data!BI94&gt;0,data!BI94,"")</f>
        <v>x</v>
      </c>
      <c r="F288" s="253" t="str">
        <f>IF(data!BJ94&gt;0,data!BJ94,"")</f>
        <v>x</v>
      </c>
      <c r="G288" s="253" t="str">
        <f>IF(data!BK94&gt;0,data!BK94,"")</f>
        <v>x</v>
      </c>
      <c r="H288" s="253" t="str">
        <f>IF(data!BL94&gt;0,data!BL94,"")</f>
        <v>x</v>
      </c>
      <c r="I288" s="253" t="str">
        <f>IF(data!BM94&gt;0,data!BM94,"")</f>
        <v>x</v>
      </c>
    </row>
    <row r="289" spans="1:9" ht="20.100000000000001" customHeight="1" x14ac:dyDescent="0.2">
      <c r="A289" s="231" t="s">
        <v>999</v>
      </c>
      <c r="B289" s="232"/>
      <c r="C289" s="232"/>
      <c r="D289" s="232"/>
      <c r="E289" s="232"/>
      <c r="F289" s="232"/>
      <c r="G289" s="232"/>
      <c r="H289" s="232"/>
      <c r="I289" s="231"/>
    </row>
    <row r="290" spans="1:9" ht="20.100000000000001" customHeight="1" x14ac:dyDescent="0.2">
      <c r="D290" s="234"/>
      <c r="I290" s="235" t="s">
        <v>1049</v>
      </c>
    </row>
    <row r="291" spans="1:9" ht="20.100000000000001" customHeight="1" x14ac:dyDescent="0.2">
      <c r="A291" s="234"/>
    </row>
    <row r="292" spans="1:9" ht="20.100000000000001" customHeight="1" x14ac:dyDescent="0.2">
      <c r="A292" s="236" t="str">
        <f>"Hospital: "&amp;data!C98</f>
        <v>Hospital: Columbia Basin Hospital</v>
      </c>
      <c r="G292" s="237"/>
      <c r="H292" s="236" t="str">
        <f>"FYE: "&amp;data!C96</f>
        <v>FYE: 12/31/2024</v>
      </c>
    </row>
    <row r="293" spans="1:9" ht="20.100000000000001" customHeight="1" x14ac:dyDescent="0.2">
      <c r="A293" s="230">
        <v>1</v>
      </c>
      <c r="B293" s="238" t="s">
        <v>235</v>
      </c>
      <c r="C293" s="240" t="s">
        <v>98</v>
      </c>
      <c r="D293" s="240" t="s">
        <v>99</v>
      </c>
      <c r="E293" s="240" t="s">
        <v>100</v>
      </c>
      <c r="F293" s="240" t="s">
        <v>101</v>
      </c>
      <c r="G293" s="240" t="s">
        <v>102</v>
      </c>
      <c r="H293" s="240" t="s">
        <v>103</v>
      </c>
      <c r="I293" s="240" t="s">
        <v>104</v>
      </c>
    </row>
    <row r="294" spans="1:9" ht="20.100000000000001" customHeight="1" x14ac:dyDescent="0.2">
      <c r="A294" s="241">
        <v>2</v>
      </c>
      <c r="B294" s="242" t="s">
        <v>1001</v>
      </c>
      <c r="C294" s="244" t="s">
        <v>174</v>
      </c>
      <c r="D294" s="244" t="s">
        <v>175</v>
      </c>
      <c r="E294" s="244" t="s">
        <v>176</v>
      </c>
      <c r="F294" s="244" t="s">
        <v>177</v>
      </c>
      <c r="G294" s="244"/>
      <c r="H294" s="244" t="s">
        <v>179</v>
      </c>
      <c r="I294" s="244" t="s">
        <v>180</v>
      </c>
    </row>
    <row r="295" spans="1:9" ht="20.100000000000001" customHeight="1" x14ac:dyDescent="0.2">
      <c r="A295" s="241"/>
      <c r="B295" s="242"/>
      <c r="C295" s="244" t="s">
        <v>1050</v>
      </c>
      <c r="D295" s="244" t="s">
        <v>220</v>
      </c>
      <c r="E295" s="244" t="s">
        <v>221</v>
      </c>
      <c r="F295" s="244" t="s">
        <v>222</v>
      </c>
      <c r="G295" s="244" t="s">
        <v>178</v>
      </c>
      <c r="H295" s="244" t="s">
        <v>223</v>
      </c>
      <c r="I295" s="244" t="s">
        <v>195</v>
      </c>
    </row>
    <row r="296" spans="1:9" ht="20.100000000000001" customHeight="1" x14ac:dyDescent="0.2">
      <c r="A296" s="230">
        <v>3</v>
      </c>
      <c r="B296" s="238" t="s">
        <v>1005</v>
      </c>
      <c r="C296" s="250"/>
      <c r="D296" s="250"/>
      <c r="E296" s="250"/>
      <c r="F296" s="250"/>
      <c r="G296" s="250"/>
      <c r="H296" s="250"/>
      <c r="I296" s="250"/>
    </row>
    <row r="297" spans="1:9" ht="20.100000000000001" customHeight="1" x14ac:dyDescent="0.2">
      <c r="A297" s="230">
        <v>4</v>
      </c>
      <c r="B297" s="238" t="s">
        <v>260</v>
      </c>
      <c r="C297" s="250"/>
      <c r="D297" s="250"/>
      <c r="E297" s="250"/>
      <c r="F297" s="250"/>
      <c r="G297" s="250"/>
      <c r="H297" s="250"/>
      <c r="I297" s="250"/>
    </row>
    <row r="298" spans="1:9" ht="20.100000000000001" customHeight="1" x14ac:dyDescent="0.2">
      <c r="A298" s="230">
        <v>5</v>
      </c>
      <c r="B298" s="238" t="s">
        <v>261</v>
      </c>
      <c r="C298" s="245">
        <f>data!BN60</f>
        <v>1.65</v>
      </c>
      <c r="D298" s="245">
        <f>data!BO60</f>
        <v>0</v>
      </c>
      <c r="E298" s="245">
        <f>data!BP60</f>
        <v>0.92</v>
      </c>
      <c r="F298" s="245">
        <f>data!BQ60</f>
        <v>0</v>
      </c>
      <c r="G298" s="245">
        <f>data!BR60</f>
        <v>1.87</v>
      </c>
      <c r="H298" s="245">
        <f>data!BS60</f>
        <v>0</v>
      </c>
      <c r="I298" s="245">
        <f>data!BT60</f>
        <v>0</v>
      </c>
    </row>
    <row r="299" spans="1:9" ht="20.100000000000001" customHeight="1" x14ac:dyDescent="0.2">
      <c r="A299" s="230">
        <v>6</v>
      </c>
      <c r="B299" s="238" t="s">
        <v>262</v>
      </c>
      <c r="C299" s="238">
        <f>data!BN61</f>
        <v>440776</v>
      </c>
      <c r="D299" s="238">
        <f>data!BO61</f>
        <v>0</v>
      </c>
      <c r="E299" s="238">
        <f>data!BP61</f>
        <v>102066</v>
      </c>
      <c r="F299" s="238">
        <f>data!BQ61</f>
        <v>0</v>
      </c>
      <c r="G299" s="238">
        <f>data!BR61</f>
        <v>198172</v>
      </c>
      <c r="H299" s="238">
        <f>data!BS61</f>
        <v>0</v>
      </c>
      <c r="I299" s="238">
        <f>data!BT61</f>
        <v>0</v>
      </c>
    </row>
    <row r="300" spans="1:9" ht="20.100000000000001" customHeight="1" x14ac:dyDescent="0.2">
      <c r="A300" s="230">
        <v>7</v>
      </c>
      <c r="B300" s="238" t="s">
        <v>10</v>
      </c>
      <c r="C300" s="238">
        <f>data!BN62</f>
        <v>99624</v>
      </c>
      <c r="D300" s="238">
        <f>data!BO62</f>
        <v>0</v>
      </c>
      <c r="E300" s="238">
        <f>data!BP62</f>
        <v>23069</v>
      </c>
      <c r="F300" s="238">
        <f>data!BQ62</f>
        <v>0</v>
      </c>
      <c r="G300" s="238">
        <f>data!BR62</f>
        <v>44791</v>
      </c>
      <c r="H300" s="238">
        <v>0</v>
      </c>
      <c r="I300" s="238">
        <f>data!BT62</f>
        <v>0</v>
      </c>
    </row>
    <row r="301" spans="1:9" ht="20.100000000000001" customHeight="1" x14ac:dyDescent="0.2">
      <c r="A301" s="230">
        <v>8</v>
      </c>
      <c r="B301" s="238" t="s">
        <v>263</v>
      </c>
      <c r="C301" s="238">
        <f>data!BN63</f>
        <v>3872</v>
      </c>
      <c r="D301" s="238">
        <f>data!BO63</f>
        <v>0</v>
      </c>
      <c r="E301" s="238">
        <f>data!BP63</f>
        <v>0</v>
      </c>
      <c r="F301" s="238">
        <f>data!BQ63</f>
        <v>0</v>
      </c>
      <c r="G301" s="238">
        <f>data!BR63</f>
        <v>2125</v>
      </c>
      <c r="H301" s="238">
        <v>0</v>
      </c>
      <c r="I301" s="238">
        <f>data!BT63</f>
        <v>0</v>
      </c>
    </row>
    <row r="302" spans="1:9" ht="20.100000000000001" customHeight="1" x14ac:dyDescent="0.2">
      <c r="A302" s="230">
        <v>9</v>
      </c>
      <c r="B302" s="238" t="s">
        <v>264</v>
      </c>
      <c r="C302" s="238">
        <f>data!BN64</f>
        <v>-6383</v>
      </c>
      <c r="D302" s="238">
        <f>data!BO64</f>
        <v>0</v>
      </c>
      <c r="E302" s="238">
        <f>data!BP64</f>
        <v>3362</v>
      </c>
      <c r="F302" s="238">
        <f>data!BQ64</f>
        <v>0</v>
      </c>
      <c r="G302" s="238">
        <f>data!BR64</f>
        <v>4014</v>
      </c>
      <c r="H302" s="238">
        <f>data!BS64</f>
        <v>0</v>
      </c>
      <c r="I302" s="238">
        <f>data!BT64</f>
        <v>0</v>
      </c>
    </row>
    <row r="303" spans="1:9" ht="20.100000000000001" customHeight="1" x14ac:dyDescent="0.2">
      <c r="A303" s="230">
        <v>10</v>
      </c>
      <c r="B303" s="238" t="s">
        <v>521</v>
      </c>
      <c r="C303" s="238">
        <f>data!BN65</f>
        <v>0</v>
      </c>
      <c r="D303" s="238">
        <f>data!BO65</f>
        <v>0</v>
      </c>
      <c r="E303" s="238">
        <f>data!BP65</f>
        <v>0</v>
      </c>
      <c r="F303" s="238">
        <f>data!BQ65</f>
        <v>0</v>
      </c>
      <c r="G303" s="238">
        <f>data!BR65</f>
        <v>0</v>
      </c>
      <c r="H303" s="238">
        <f>data!BS65</f>
        <v>0</v>
      </c>
      <c r="I303" s="238">
        <f>data!BT65</f>
        <v>0</v>
      </c>
    </row>
    <row r="304" spans="1:9" ht="20.100000000000001" customHeight="1" x14ac:dyDescent="0.2">
      <c r="A304" s="230">
        <v>11</v>
      </c>
      <c r="B304" s="238" t="s">
        <v>522</v>
      </c>
      <c r="C304" s="238">
        <f>data!BN66</f>
        <v>72687</v>
      </c>
      <c r="D304" s="238">
        <f>data!BO66</f>
        <v>0</v>
      </c>
      <c r="E304" s="238">
        <f>data!BP66</f>
        <v>58819</v>
      </c>
      <c r="F304" s="238">
        <f>data!BQ66</f>
        <v>0</v>
      </c>
      <c r="G304" s="238">
        <f>data!BR66</f>
        <v>22751</v>
      </c>
      <c r="H304" s="238">
        <f>data!BS66</f>
        <v>0</v>
      </c>
      <c r="I304" s="238">
        <f>data!BT66</f>
        <v>0</v>
      </c>
    </row>
    <row r="305" spans="1:9" ht="20.100000000000001" customHeight="1" x14ac:dyDescent="0.2">
      <c r="A305" s="230">
        <v>12</v>
      </c>
      <c r="B305" s="238" t="s">
        <v>15</v>
      </c>
      <c r="C305" s="238">
        <f>data!BN67</f>
        <v>132544</v>
      </c>
      <c r="D305" s="238">
        <f>data!BO67</f>
        <v>0</v>
      </c>
      <c r="E305" s="238">
        <f>data!BP67</f>
        <v>0</v>
      </c>
      <c r="F305" s="238">
        <f>data!BQ67</f>
        <v>0</v>
      </c>
      <c r="G305" s="238">
        <f>data!BR67</f>
        <v>26782</v>
      </c>
      <c r="H305" s="238">
        <f>data!BS67</f>
        <v>0</v>
      </c>
      <c r="I305" s="238">
        <f>data!BT67</f>
        <v>0</v>
      </c>
    </row>
    <row r="306" spans="1:9" ht="20.100000000000001" customHeight="1" x14ac:dyDescent="0.2">
      <c r="A306" s="230">
        <v>13</v>
      </c>
      <c r="B306" s="238" t="s">
        <v>1006</v>
      </c>
      <c r="C306" s="238">
        <f>data!BN68</f>
        <v>0</v>
      </c>
      <c r="D306" s="238">
        <f>data!BO68</f>
        <v>0</v>
      </c>
      <c r="E306" s="238">
        <f>data!BP68</f>
        <v>0</v>
      </c>
      <c r="F306" s="238">
        <f>data!BQ68</f>
        <v>0</v>
      </c>
      <c r="G306" s="238">
        <f>data!BR68</f>
        <v>0</v>
      </c>
      <c r="H306" s="238">
        <f>data!BS68</f>
        <v>0</v>
      </c>
      <c r="I306" s="238">
        <f>data!BT68</f>
        <v>0</v>
      </c>
    </row>
    <row r="307" spans="1:9" ht="20.100000000000001" customHeight="1" x14ac:dyDescent="0.2">
      <c r="A307" s="230">
        <v>14</v>
      </c>
      <c r="B307" s="238" t="s">
        <v>1007</v>
      </c>
      <c r="C307" s="238">
        <f>data!BN69</f>
        <v>288193</v>
      </c>
      <c r="D307" s="238">
        <f>data!BO69</f>
        <v>0</v>
      </c>
      <c r="E307" s="238">
        <f>data!BP69</f>
        <v>0</v>
      </c>
      <c r="F307" s="238">
        <f>data!BQ69</f>
        <v>0</v>
      </c>
      <c r="G307" s="238">
        <f>data!BR69</f>
        <v>4453</v>
      </c>
      <c r="H307" s="238">
        <f>data!BS69</f>
        <v>0</v>
      </c>
      <c r="I307" s="238">
        <f>data!BT69</f>
        <v>0</v>
      </c>
    </row>
    <row r="308" spans="1:9" ht="20.100000000000001" customHeight="1" x14ac:dyDescent="0.2">
      <c r="A308" s="230">
        <v>15</v>
      </c>
      <c r="B308" s="238" t="s">
        <v>283</v>
      </c>
      <c r="C308" s="238">
        <f>-data!BN84</f>
        <v>-2065</v>
      </c>
      <c r="D308" s="238">
        <f>-data!BO84</f>
        <v>0</v>
      </c>
      <c r="E308" s="238">
        <f>-data!BP84</f>
        <v>0</v>
      </c>
      <c r="F308" s="238">
        <f>-data!BQ84</f>
        <v>0</v>
      </c>
      <c r="G308" s="238">
        <f>-data!BR84</f>
        <v>0</v>
      </c>
      <c r="H308" s="238">
        <f>-data!BS84</f>
        <v>0</v>
      </c>
      <c r="I308" s="238">
        <f>-data!BT84</f>
        <v>0</v>
      </c>
    </row>
    <row r="309" spans="1:9" ht="20.100000000000001" customHeight="1" x14ac:dyDescent="0.2">
      <c r="A309" s="230">
        <v>16</v>
      </c>
      <c r="B309" s="246" t="s">
        <v>1008</v>
      </c>
      <c r="C309" s="238">
        <f>data!BN85</f>
        <v>1029248</v>
      </c>
      <c r="D309" s="238">
        <f>data!BO85</f>
        <v>0</v>
      </c>
      <c r="E309" s="238">
        <f>data!BP85</f>
        <v>187316</v>
      </c>
      <c r="F309" s="238">
        <f>data!BQ85</f>
        <v>0</v>
      </c>
      <c r="G309" s="238">
        <f>data!BR85</f>
        <v>303088</v>
      </c>
      <c r="H309" s="238">
        <f>data!BS85</f>
        <v>0</v>
      </c>
      <c r="I309" s="238">
        <f>data!BT85</f>
        <v>0</v>
      </c>
    </row>
    <row r="310" spans="1:9" ht="20.100000000000001" customHeight="1" x14ac:dyDescent="0.2">
      <c r="A310" s="230">
        <v>17</v>
      </c>
      <c r="B310" s="238" t="s">
        <v>285</v>
      </c>
      <c r="C310" s="248"/>
      <c r="D310" s="248"/>
      <c r="E310" s="248"/>
      <c r="F310" s="248"/>
      <c r="G310" s="248"/>
      <c r="H310" s="248"/>
      <c r="I310" s="248"/>
    </row>
    <row r="311" spans="1:9" ht="20.100000000000001" customHeight="1" x14ac:dyDescent="0.2">
      <c r="A311" s="230">
        <v>18</v>
      </c>
      <c r="B311" s="238" t="s">
        <v>1009</v>
      </c>
      <c r="C311" s="238"/>
      <c r="D311" s="238"/>
      <c r="E311" s="238"/>
      <c r="F311" s="238"/>
      <c r="G311" s="238"/>
      <c r="H311" s="238"/>
      <c r="I311" s="238"/>
    </row>
    <row r="312" spans="1:9" ht="20.100000000000001" customHeight="1" x14ac:dyDescent="0.2">
      <c r="A312" s="230">
        <v>19</v>
      </c>
      <c r="B312" s="246" t="s">
        <v>1010</v>
      </c>
      <c r="C312" s="253" t="str">
        <f>IF(data!BN87&gt;0,data!BN87,"")</f>
        <v>x</v>
      </c>
      <c r="D312" s="253" t="str">
        <f>IF(data!BO87&gt;0,data!BO87,"")</f>
        <v>x</v>
      </c>
      <c r="E312" s="253" t="str">
        <f>IF(data!BP87&gt;0,data!BP87,"")</f>
        <v>x</v>
      </c>
      <c r="F312" s="253" t="str">
        <f>IF(data!BQ87&gt;0,data!BQ87,"")</f>
        <v>x</v>
      </c>
      <c r="G312" s="253" t="str">
        <f>IF(data!BR87&gt;0,data!BR87,"")</f>
        <v>x</v>
      </c>
      <c r="H312" s="253" t="str">
        <f>IF(data!BS87&gt;0,data!BS87,"")</f>
        <v>x</v>
      </c>
      <c r="I312" s="253" t="str">
        <f>IF(data!BT87&gt;0,data!BT87,"")</f>
        <v>x</v>
      </c>
    </row>
    <row r="313" spans="1:9" ht="20.100000000000001" customHeight="1" x14ac:dyDescent="0.2">
      <c r="A313" s="230">
        <v>20</v>
      </c>
      <c r="B313" s="246" t="s">
        <v>1011</v>
      </c>
      <c r="C313" s="253" t="str">
        <f>IF(data!BN88&gt;0,data!BN88,"")</f>
        <v>x</v>
      </c>
      <c r="D313" s="253" t="str">
        <f>IF(data!BO88&gt;0,data!BO88,"")</f>
        <v>x</v>
      </c>
      <c r="E313" s="253" t="str">
        <f>IF(data!BP88&gt;0,data!BP88,"")</f>
        <v>x</v>
      </c>
      <c r="F313" s="253" t="str">
        <f>IF(data!BQ88&gt;0,data!BQ88,"")</f>
        <v>x</v>
      </c>
      <c r="G313" s="253" t="str">
        <f>IF(data!BR88&gt;0,data!BR88,"")</f>
        <v>x</v>
      </c>
      <c r="H313" s="253" t="str">
        <f>IF(data!BS88&gt;0,data!BS88,"")</f>
        <v>x</v>
      </c>
      <c r="I313" s="253" t="str">
        <f>IF(data!BT88&gt;0,data!BT88,"")</f>
        <v>x</v>
      </c>
    </row>
    <row r="314" spans="1:9" ht="20.100000000000001" customHeight="1" x14ac:dyDescent="0.2">
      <c r="A314" s="230">
        <v>21</v>
      </c>
      <c r="B314" s="246" t="s">
        <v>1012</v>
      </c>
      <c r="C314" s="253" t="str">
        <f>IF(data!BN89&gt;0,data!BN89,"")</f>
        <v>x</v>
      </c>
      <c r="D314" s="253" t="str">
        <f>IF(data!BO89&gt;0,data!BO89,"")</f>
        <v>x</v>
      </c>
      <c r="E314" s="253" t="str">
        <f>IF(data!BP89&gt;0,data!BP89,"")</f>
        <v>x</v>
      </c>
      <c r="F314" s="253" t="str">
        <f>IF(data!BQ89&gt;0,data!BQ89,"")</f>
        <v>x</v>
      </c>
      <c r="G314" s="253" t="str">
        <f>IF(data!BR89&gt;0,data!BR89,"")</f>
        <v>x</v>
      </c>
      <c r="H314" s="253" t="str">
        <f>IF(data!BS89&gt;0,data!BS89,"")</f>
        <v>x</v>
      </c>
      <c r="I314" s="253" t="str">
        <f>IF(data!BT89&gt;0,data!BT89,"")</f>
        <v>x</v>
      </c>
    </row>
    <row r="315" spans="1:9" ht="20.100000000000001" customHeight="1" x14ac:dyDescent="0.2">
      <c r="A315" s="230" t="s">
        <v>1013</v>
      </c>
      <c r="B315" s="238"/>
      <c r="C315" s="248"/>
      <c r="D315" s="248"/>
      <c r="E315" s="248"/>
      <c r="F315" s="248"/>
      <c r="G315" s="248"/>
      <c r="H315" s="248"/>
      <c r="I315" s="248"/>
    </row>
    <row r="316" spans="1:9" ht="20.100000000000001" customHeight="1" x14ac:dyDescent="0.2">
      <c r="A316" s="230">
        <v>22</v>
      </c>
      <c r="B316" s="238" t="s">
        <v>1014</v>
      </c>
      <c r="C316" s="254">
        <f>data!BN90</f>
        <v>6023</v>
      </c>
      <c r="D316" s="254">
        <f>data!BO90</f>
        <v>0</v>
      </c>
      <c r="E316" s="254">
        <f>data!BP90</f>
        <v>0</v>
      </c>
      <c r="F316" s="254">
        <f>data!BQ90</f>
        <v>0</v>
      </c>
      <c r="G316" s="254">
        <f>data!BR90</f>
        <v>1217</v>
      </c>
      <c r="H316" s="254">
        <f>data!BS90</f>
        <v>0</v>
      </c>
      <c r="I316" s="254">
        <f>data!BT90</f>
        <v>0</v>
      </c>
    </row>
    <row r="317" spans="1:9" ht="20.100000000000001" customHeight="1" x14ac:dyDescent="0.2">
      <c r="A317" s="230">
        <v>23</v>
      </c>
      <c r="B317" s="238" t="s">
        <v>1015</v>
      </c>
      <c r="C317" s="253" t="str">
        <f>IF(data!BN91&gt;0,data!BN91,"")</f>
        <v>x</v>
      </c>
      <c r="D317" s="253" t="str">
        <f>IF(data!BO91&gt;0,data!BO91,"")</f>
        <v>x</v>
      </c>
      <c r="E317" s="253" t="str">
        <f>IF(data!BP91&gt;0,data!BP91,"")</f>
        <v>x</v>
      </c>
      <c r="F317" s="253" t="str">
        <f>IF(data!BQ91&gt;0,data!BQ91,"")</f>
        <v>x</v>
      </c>
      <c r="G317" s="254">
        <f>data!BR91</f>
        <v>0</v>
      </c>
      <c r="H317" s="254">
        <f>data!BS91</f>
        <v>0</v>
      </c>
      <c r="I317" s="254">
        <f>data!BT91</f>
        <v>0</v>
      </c>
    </row>
    <row r="318" spans="1:9" ht="20.100000000000001" customHeight="1" x14ac:dyDescent="0.2">
      <c r="A318" s="230">
        <v>24</v>
      </c>
      <c r="B318" s="238" t="s">
        <v>1016</v>
      </c>
      <c r="C318" s="253" t="str">
        <f>IF(data!BN92&gt;0,data!BN92,"")</f>
        <v>x</v>
      </c>
      <c r="D318" s="253" t="str">
        <f>IF(data!BO92&gt;0,data!BO92,"")</f>
        <v>x</v>
      </c>
      <c r="E318" s="253" t="str">
        <f>IF(data!BP92&gt;0,data!BP92,"")</f>
        <v>x</v>
      </c>
      <c r="F318" s="253" t="str">
        <f>IF(data!BQ92&gt;0,data!BQ92,"")</f>
        <v>x</v>
      </c>
      <c r="G318" s="253" t="str">
        <f>IF(data!BR92&gt;0,data!BR92,"")</f>
        <v>x</v>
      </c>
      <c r="H318" s="254">
        <f>data!BS92</f>
        <v>0</v>
      </c>
      <c r="I318" s="254">
        <f>data!BT92</f>
        <v>0</v>
      </c>
    </row>
    <row r="319" spans="1:9" ht="20.100000000000001" customHeight="1" x14ac:dyDescent="0.2">
      <c r="A319" s="230">
        <v>25</v>
      </c>
      <c r="B319" s="238" t="s">
        <v>1017</v>
      </c>
      <c r="C319" s="253" t="str">
        <f>IF(data!BN93&gt;0,data!BN93,"")</f>
        <v>x</v>
      </c>
      <c r="D319" s="253" t="str">
        <f>IF(data!BO93&gt;0,data!BO93,"")</f>
        <v>x</v>
      </c>
      <c r="E319" s="253" t="str">
        <f>IF(data!BP93&gt;0,data!BP93,"")</f>
        <v>x</v>
      </c>
      <c r="F319" s="253" t="str">
        <f>IF(data!BQ93&gt;0,data!BQ93,"")</f>
        <v>x</v>
      </c>
      <c r="G319" s="253" t="str">
        <f>IF(data!BR93&gt;0,data!BR93,"")</f>
        <v>x</v>
      </c>
      <c r="H319" s="254">
        <f>data!BS93</f>
        <v>0</v>
      </c>
      <c r="I319" s="254">
        <f>data!BT93</f>
        <v>0</v>
      </c>
    </row>
    <row r="320" spans="1:9" ht="20.100000000000001" customHeight="1" x14ac:dyDescent="0.2">
      <c r="A320" s="230">
        <v>26</v>
      </c>
      <c r="B320" s="238" t="s">
        <v>293</v>
      </c>
      <c r="C320" s="256" t="str">
        <f>IF(data!BN94&gt;0,data!BN94,"")</f>
        <v>x</v>
      </c>
      <c r="D320" s="256" t="str">
        <f>IF(data!BO94&gt;0,data!BO94,"")</f>
        <v>x</v>
      </c>
      <c r="E320" s="256" t="str">
        <f>IF(data!BP94&gt;0,data!BP94,"")</f>
        <v>x</v>
      </c>
      <c r="F320" s="256" t="str">
        <f>IF(data!BQ94&gt;0,data!BQ94,"")</f>
        <v>x</v>
      </c>
      <c r="G320" s="256" t="str">
        <f>IF(data!BR94&gt;0,data!BR94,"")</f>
        <v>x</v>
      </c>
      <c r="H320" s="256" t="str">
        <f>IF(data!BS94&gt;0,data!BS94,"")</f>
        <v>x</v>
      </c>
      <c r="I320" s="256" t="str">
        <f>IF(data!BT94&gt;0,data!BT94,"")</f>
        <v>x</v>
      </c>
    </row>
    <row r="321" spans="1:9" ht="20.100000000000001" customHeight="1" x14ac:dyDescent="0.2">
      <c r="A321" s="231" t="s">
        <v>999</v>
      </c>
      <c r="B321" s="232"/>
      <c r="C321" s="232"/>
      <c r="D321" s="232"/>
      <c r="E321" s="232"/>
      <c r="F321" s="232"/>
      <c r="G321" s="232"/>
      <c r="H321" s="232"/>
      <c r="I321" s="231"/>
    </row>
    <row r="322" spans="1:9" ht="20.100000000000001" customHeight="1" x14ac:dyDescent="0.2">
      <c r="D322" s="234"/>
      <c r="I322" s="235" t="s">
        <v>1051</v>
      </c>
    </row>
    <row r="323" spans="1:9" ht="20.100000000000001" customHeight="1" x14ac:dyDescent="0.2">
      <c r="A323" s="234"/>
    </row>
    <row r="324" spans="1:9" ht="20.100000000000001" customHeight="1" x14ac:dyDescent="0.2">
      <c r="A324" s="236" t="str">
        <f>"Hospital: "&amp;data!C98</f>
        <v>Hospital: Columbia Basin Hospital</v>
      </c>
      <c r="G324" s="237"/>
      <c r="H324" s="236" t="str">
        <f>"FYE: "&amp;data!C96</f>
        <v>FYE: 12/31/2024</v>
      </c>
    </row>
    <row r="325" spans="1:9" ht="20.100000000000001" customHeight="1" x14ac:dyDescent="0.2">
      <c r="A325" s="230">
        <v>1</v>
      </c>
      <c r="B325" s="238" t="s">
        <v>235</v>
      </c>
      <c r="C325" s="240" t="s">
        <v>105</v>
      </c>
      <c r="D325" s="240" t="s">
        <v>106</v>
      </c>
      <c r="E325" s="240" t="s">
        <v>107</v>
      </c>
      <c r="F325" s="240" t="s">
        <v>108</v>
      </c>
      <c r="G325" s="240" t="s">
        <v>109</v>
      </c>
      <c r="H325" s="240" t="s">
        <v>110</v>
      </c>
      <c r="I325" s="240" t="s">
        <v>111</v>
      </c>
    </row>
    <row r="326" spans="1:9" ht="20.100000000000001" customHeight="1" x14ac:dyDescent="0.2">
      <c r="A326" s="241">
        <v>2</v>
      </c>
      <c r="B326" s="242" t="s">
        <v>1001</v>
      </c>
      <c r="C326" s="244" t="s">
        <v>181</v>
      </c>
      <c r="D326" s="244" t="s">
        <v>181</v>
      </c>
      <c r="E326" s="244" t="s">
        <v>181</v>
      </c>
      <c r="F326" s="244" t="s">
        <v>182</v>
      </c>
      <c r="G326" s="244" t="s">
        <v>183</v>
      </c>
      <c r="H326" s="244" t="s">
        <v>184</v>
      </c>
      <c r="I326" s="244" t="s">
        <v>185</v>
      </c>
    </row>
    <row r="327" spans="1:9" ht="20.100000000000001" customHeight="1" x14ac:dyDescent="0.2">
      <c r="A327" s="241"/>
      <c r="B327" s="242"/>
      <c r="C327" s="244" t="s">
        <v>224</v>
      </c>
      <c r="D327" s="244" t="s">
        <v>225</v>
      </c>
      <c r="E327" s="244" t="s">
        <v>226</v>
      </c>
      <c r="F327" s="244" t="s">
        <v>177</v>
      </c>
      <c r="G327" s="244" t="s">
        <v>1050</v>
      </c>
      <c r="H327" s="244" t="s">
        <v>178</v>
      </c>
      <c r="I327" s="244" t="s">
        <v>227</v>
      </c>
    </row>
    <row r="328" spans="1:9" ht="20.100000000000001" customHeight="1" x14ac:dyDescent="0.2">
      <c r="A328" s="230">
        <v>3</v>
      </c>
      <c r="B328" s="238" t="s">
        <v>1005</v>
      </c>
      <c r="C328" s="250"/>
      <c r="D328" s="250"/>
      <c r="E328" s="250"/>
      <c r="F328" s="250"/>
      <c r="G328" s="250"/>
      <c r="H328" s="250"/>
      <c r="I328" s="250"/>
    </row>
    <row r="329" spans="1:9" ht="20.100000000000001" customHeight="1" x14ac:dyDescent="0.2">
      <c r="A329" s="230">
        <v>4</v>
      </c>
      <c r="B329" s="238" t="s">
        <v>260</v>
      </c>
      <c r="C329" s="250"/>
      <c r="D329" s="250"/>
      <c r="E329" s="250"/>
      <c r="F329" s="250"/>
      <c r="G329" s="250"/>
      <c r="H329" s="250"/>
      <c r="I329" s="250"/>
    </row>
    <row r="330" spans="1:9" ht="20.100000000000001" customHeight="1" x14ac:dyDescent="0.2">
      <c r="A330" s="230">
        <v>5</v>
      </c>
      <c r="B330" s="238" t="s">
        <v>261</v>
      </c>
      <c r="C330" s="245">
        <f>data!BU60</f>
        <v>0</v>
      </c>
      <c r="D330" s="245">
        <f>data!BV60</f>
        <v>3.31</v>
      </c>
      <c r="E330" s="245">
        <f>data!BW60</f>
        <v>0</v>
      </c>
      <c r="F330" s="245">
        <f>data!BX60</f>
        <v>0</v>
      </c>
      <c r="G330" s="245">
        <f>data!BY60</f>
        <v>4.25</v>
      </c>
      <c r="H330" s="245">
        <f>data!BZ60</f>
        <v>0</v>
      </c>
      <c r="I330" s="245">
        <f>data!CA60</f>
        <v>0</v>
      </c>
    </row>
    <row r="331" spans="1:9" ht="20.100000000000001" customHeight="1" x14ac:dyDescent="0.2">
      <c r="A331" s="230">
        <v>6</v>
      </c>
      <c r="B331" s="238" t="s">
        <v>262</v>
      </c>
      <c r="C331" s="257">
        <f>data!BU61</f>
        <v>0</v>
      </c>
      <c r="D331" s="257">
        <f>data!BV61</f>
        <v>165435</v>
      </c>
      <c r="E331" s="257">
        <f>data!BW61</f>
        <v>0</v>
      </c>
      <c r="F331" s="257">
        <f>data!BX61</f>
        <v>0</v>
      </c>
      <c r="G331" s="257">
        <f>data!BY61</f>
        <v>585422</v>
      </c>
      <c r="H331" s="257">
        <f>data!BZ61</f>
        <v>0</v>
      </c>
      <c r="I331" s="257">
        <f>data!CA61</f>
        <v>0</v>
      </c>
    </row>
    <row r="332" spans="1:9" ht="20.100000000000001" customHeight="1" x14ac:dyDescent="0.2">
      <c r="A332" s="230">
        <v>7</v>
      </c>
      <c r="B332" s="238" t="s">
        <v>10</v>
      </c>
      <c r="C332" s="257">
        <f>data!BU62</f>
        <v>0</v>
      </c>
      <c r="D332" s="257">
        <f>data!BV62</f>
        <v>37392</v>
      </c>
      <c r="E332" s="257">
        <f>data!BW62</f>
        <v>0</v>
      </c>
      <c r="F332" s="257">
        <f>data!BX62</f>
        <v>0</v>
      </c>
      <c r="G332" s="257">
        <f>data!BY62</f>
        <v>132317</v>
      </c>
      <c r="H332" s="257">
        <f>data!BZ62</f>
        <v>0</v>
      </c>
      <c r="I332" s="257">
        <f>data!CA62</f>
        <v>0</v>
      </c>
    </row>
    <row r="333" spans="1:9" ht="20.100000000000001" customHeight="1" x14ac:dyDescent="0.2">
      <c r="A333" s="230">
        <v>8</v>
      </c>
      <c r="B333" s="238" t="s">
        <v>263</v>
      </c>
      <c r="C333" s="257">
        <f>data!BU63</f>
        <v>0</v>
      </c>
      <c r="D333" s="257">
        <f>data!BV63</f>
        <v>0</v>
      </c>
      <c r="E333" s="257">
        <f>data!BW63</f>
        <v>856</v>
      </c>
      <c r="F333" s="257">
        <f>data!BS63</f>
        <v>0</v>
      </c>
      <c r="G333" s="257">
        <f>data!BY63</f>
        <v>3371</v>
      </c>
      <c r="H333" s="257">
        <f>data!BZ63</f>
        <v>0</v>
      </c>
      <c r="I333" s="257">
        <f>data!CA63</f>
        <v>0</v>
      </c>
    </row>
    <row r="334" spans="1:9" ht="20.100000000000001" customHeight="1" x14ac:dyDescent="0.2">
      <c r="A334" s="230">
        <v>9</v>
      </c>
      <c r="B334" s="238" t="s">
        <v>264</v>
      </c>
      <c r="C334" s="257">
        <f>data!BU64</f>
        <v>0</v>
      </c>
      <c r="D334" s="257">
        <f>data!BV64</f>
        <v>851</v>
      </c>
      <c r="E334" s="257">
        <f>data!BW64</f>
        <v>320</v>
      </c>
      <c r="F334" s="257">
        <f>data!BX64</f>
        <v>0</v>
      </c>
      <c r="G334" s="257">
        <f>data!BY64</f>
        <v>19845</v>
      </c>
      <c r="H334" s="257">
        <f>data!BZ64</f>
        <v>0</v>
      </c>
      <c r="I334" s="257">
        <f>data!CA64</f>
        <v>0</v>
      </c>
    </row>
    <row r="335" spans="1:9" ht="20.100000000000001" customHeight="1" x14ac:dyDescent="0.2">
      <c r="A335" s="230">
        <v>10</v>
      </c>
      <c r="B335" s="238" t="s">
        <v>521</v>
      </c>
      <c r="C335" s="257">
        <f>data!BU65</f>
        <v>0</v>
      </c>
      <c r="D335" s="257">
        <f>data!BV65</f>
        <v>0</v>
      </c>
      <c r="E335" s="257">
        <f>data!BW65</f>
        <v>0</v>
      </c>
      <c r="F335" s="257">
        <f>data!BX65</f>
        <v>0</v>
      </c>
      <c r="G335" s="257">
        <f>data!BY65</f>
        <v>0</v>
      </c>
      <c r="H335" s="257">
        <f>data!BZ65</f>
        <v>0</v>
      </c>
      <c r="I335" s="257">
        <f>data!CA65</f>
        <v>0</v>
      </c>
    </row>
    <row r="336" spans="1:9" ht="20.100000000000001" customHeight="1" x14ac:dyDescent="0.2">
      <c r="A336" s="230">
        <v>11</v>
      </c>
      <c r="B336" s="238" t="s">
        <v>522</v>
      </c>
      <c r="C336" s="257">
        <f>data!BU66</f>
        <v>0</v>
      </c>
      <c r="D336" s="257">
        <f>data!BV66</f>
        <v>1974</v>
      </c>
      <c r="E336" s="257">
        <f>data!BW66</f>
        <v>0</v>
      </c>
      <c r="F336" s="257">
        <f>data!BX66</f>
        <v>0</v>
      </c>
      <c r="G336" s="257">
        <f>data!BY66</f>
        <v>9850</v>
      </c>
      <c r="H336" s="257">
        <f>data!BZ66</f>
        <v>0</v>
      </c>
      <c r="I336" s="257">
        <f>data!CA66</f>
        <v>0</v>
      </c>
    </row>
    <row r="337" spans="1:9" ht="20.100000000000001" customHeight="1" x14ac:dyDescent="0.2">
      <c r="A337" s="230">
        <v>12</v>
      </c>
      <c r="B337" s="238" t="s">
        <v>15</v>
      </c>
      <c r="C337" s="257">
        <f>data!BU67</f>
        <v>0</v>
      </c>
      <c r="D337" s="257">
        <f>data!BV67</f>
        <v>31007</v>
      </c>
      <c r="E337" s="257">
        <f>data!BW67</f>
        <v>0</v>
      </c>
      <c r="F337" s="257">
        <f>data!BX67</f>
        <v>0</v>
      </c>
      <c r="G337" s="257">
        <f>data!BY67</f>
        <v>16241</v>
      </c>
      <c r="H337" s="257">
        <f>data!BZ67</f>
        <v>0</v>
      </c>
      <c r="I337" s="257">
        <f>data!CA67</f>
        <v>0</v>
      </c>
    </row>
    <row r="338" spans="1:9" ht="20.100000000000001" customHeight="1" x14ac:dyDescent="0.2">
      <c r="A338" s="230">
        <v>13</v>
      </c>
      <c r="B338" s="238" t="s">
        <v>1006</v>
      </c>
      <c r="C338" s="257">
        <f>data!BU68</f>
        <v>0</v>
      </c>
      <c r="D338" s="257">
        <f>data!BV68</f>
        <v>0</v>
      </c>
      <c r="E338" s="257">
        <f>data!BW68</f>
        <v>0</v>
      </c>
      <c r="F338" s="257">
        <f>data!BX68</f>
        <v>0</v>
      </c>
      <c r="G338" s="257">
        <f>data!BY68</f>
        <v>0</v>
      </c>
      <c r="H338" s="257">
        <f>data!BZ68</f>
        <v>0</v>
      </c>
      <c r="I338" s="257">
        <f>data!CA68</f>
        <v>0</v>
      </c>
    </row>
    <row r="339" spans="1:9" ht="20.100000000000001" customHeight="1" x14ac:dyDescent="0.2">
      <c r="A339" s="230">
        <v>14</v>
      </c>
      <c r="B339" s="238" t="s">
        <v>1007</v>
      </c>
      <c r="C339" s="257">
        <f>data!BU69</f>
        <v>0</v>
      </c>
      <c r="D339" s="257">
        <f>data!BV69</f>
        <v>1288</v>
      </c>
      <c r="E339" s="257">
        <f>data!BW69</f>
        <v>1975</v>
      </c>
      <c r="F339" s="257">
        <f>data!BX69</f>
        <v>0</v>
      </c>
      <c r="G339" s="257">
        <f>data!BY69</f>
        <v>27257</v>
      </c>
      <c r="H339" s="257">
        <f>data!BZ69</f>
        <v>0</v>
      </c>
      <c r="I339" s="257">
        <f>data!CA69</f>
        <v>0</v>
      </c>
    </row>
    <row r="340" spans="1:9" ht="20.100000000000001" customHeight="1" x14ac:dyDescent="0.2">
      <c r="A340" s="230">
        <v>15</v>
      </c>
      <c r="B340" s="238" t="s">
        <v>283</v>
      </c>
      <c r="C340" s="238">
        <f>-data!BU84</f>
        <v>0</v>
      </c>
      <c r="D340" s="238">
        <f>-data!BV84</f>
        <v>-6065</v>
      </c>
      <c r="E340" s="238">
        <f>-data!BW84</f>
        <v>0</v>
      </c>
      <c r="F340" s="238">
        <f>-data!BX84</f>
        <v>0</v>
      </c>
      <c r="G340" s="238">
        <f>-data!BY84</f>
        <v>0</v>
      </c>
      <c r="H340" s="238">
        <f>-data!BZ84</f>
        <v>0</v>
      </c>
      <c r="I340" s="238">
        <f>-data!CA84</f>
        <v>0</v>
      </c>
    </row>
    <row r="341" spans="1:9" ht="20.100000000000001" customHeight="1" x14ac:dyDescent="0.2">
      <c r="A341" s="230">
        <v>16</v>
      </c>
      <c r="B341" s="246" t="s">
        <v>1008</v>
      </c>
      <c r="C341" s="238">
        <f>data!BU85</f>
        <v>0</v>
      </c>
      <c r="D341" s="238">
        <f>data!BV85</f>
        <v>231882</v>
      </c>
      <c r="E341" s="238">
        <f>data!BW85</f>
        <v>3151</v>
      </c>
      <c r="F341" s="238">
        <f>data!BX85</f>
        <v>0</v>
      </c>
      <c r="G341" s="238">
        <f>data!BY85</f>
        <v>794303</v>
      </c>
      <c r="H341" s="238">
        <f>data!BZ85</f>
        <v>0</v>
      </c>
      <c r="I341" s="238">
        <f>data!CA85</f>
        <v>0</v>
      </c>
    </row>
    <row r="342" spans="1:9" ht="20.100000000000001" customHeight="1" x14ac:dyDescent="0.2">
      <c r="A342" s="230">
        <v>17</v>
      </c>
      <c r="B342" s="238" t="s">
        <v>285</v>
      </c>
      <c r="C342" s="248"/>
      <c r="D342" s="248"/>
      <c r="E342" s="248"/>
      <c r="F342" s="248"/>
      <c r="G342" s="248"/>
      <c r="H342" s="248"/>
      <c r="I342" s="248"/>
    </row>
    <row r="343" spans="1:9" ht="20.100000000000001" customHeight="1" x14ac:dyDescent="0.2">
      <c r="A343" s="230">
        <v>18</v>
      </c>
      <c r="B343" s="238" t="s">
        <v>1009</v>
      </c>
      <c r="C343" s="238"/>
      <c r="D343" s="238"/>
      <c r="E343" s="238"/>
      <c r="F343" s="238"/>
      <c r="G343" s="238"/>
      <c r="H343" s="238"/>
      <c r="I343" s="238"/>
    </row>
    <row r="344" spans="1:9" ht="20.100000000000001" customHeight="1" x14ac:dyDescent="0.2">
      <c r="A344" s="230">
        <v>19</v>
      </c>
      <c r="B344" s="246" t="s">
        <v>1010</v>
      </c>
      <c r="C344" s="253" t="str">
        <f>IF(data!BU87&gt;0,data!BU87,"")</f>
        <v>x</v>
      </c>
      <c r="D344" s="253" t="str">
        <f>IF(data!BV87&gt;0,data!BV87,"")</f>
        <v>x</v>
      </c>
      <c r="E344" s="253" t="str">
        <f>IF(data!BW87&gt;0,data!BW87,"")</f>
        <v>x</v>
      </c>
      <c r="F344" s="253" t="str">
        <f>IF(data!BX87&gt;0,data!BX87,"")</f>
        <v>x</v>
      </c>
      <c r="G344" s="253" t="str">
        <f>IF(data!BY87&gt;0,data!BY87,"")</f>
        <v>x</v>
      </c>
      <c r="H344" s="253" t="str">
        <f>IF(data!BZ87&gt;0,data!BZ87,"")</f>
        <v>x</v>
      </c>
      <c r="I344" s="253" t="str">
        <f>IF(data!CA87&gt;0,data!CA87,"")</f>
        <v>x</v>
      </c>
    </row>
    <row r="345" spans="1:9" ht="20.100000000000001" customHeight="1" x14ac:dyDescent="0.2">
      <c r="A345" s="230">
        <v>20</v>
      </c>
      <c r="B345" s="246" t="s">
        <v>1011</v>
      </c>
      <c r="C345" s="253" t="str">
        <f>IF(data!BU88&gt;0,data!BU88,"")</f>
        <v>x</v>
      </c>
      <c r="D345" s="253" t="str">
        <f>IF(data!BV88&gt;0,data!BV88,"")</f>
        <v>x</v>
      </c>
      <c r="E345" s="253" t="str">
        <f>IF(data!BW88&gt;0,data!BW88,"")</f>
        <v>x</v>
      </c>
      <c r="F345" s="253" t="str">
        <f>IF(data!BX88&gt;0,data!BX88,"")</f>
        <v>x</v>
      </c>
      <c r="G345" s="253" t="str">
        <f>IF(data!BY88&gt;0,data!BY88,"")</f>
        <v>x</v>
      </c>
      <c r="H345" s="253" t="str">
        <f>IF(data!BZ88&gt;0,data!BZ88,"")</f>
        <v>x</v>
      </c>
      <c r="I345" s="253" t="str">
        <f>IF(data!CA88&gt;0,data!CA88,"")</f>
        <v>x</v>
      </c>
    </row>
    <row r="346" spans="1:9" ht="20.100000000000001" customHeight="1" x14ac:dyDescent="0.2">
      <c r="A346" s="230">
        <v>21</v>
      </c>
      <c r="B346" s="246" t="s">
        <v>1012</v>
      </c>
      <c r="C346" s="253" t="str">
        <f>IF(data!BU89&gt;0,data!BU89,"")</f>
        <v>x</v>
      </c>
      <c r="D346" s="253" t="str">
        <f>IF(data!BV89&gt;0,data!BV89,"")</f>
        <v>x</v>
      </c>
      <c r="E346" s="253" t="str">
        <f>IF(data!BW89&gt;0,data!BW89,"")</f>
        <v>x</v>
      </c>
      <c r="F346" s="253" t="str">
        <f>IF(data!BX89&gt;0,data!BX89,"")</f>
        <v>x</v>
      </c>
      <c r="G346" s="253" t="str">
        <f>IF(data!BY89&gt;0,data!BY89,"")</f>
        <v>x</v>
      </c>
      <c r="H346" s="253" t="str">
        <f>IF(data!BZ89&gt;0,data!BZ89,"")</f>
        <v>x</v>
      </c>
      <c r="I346" s="253" t="str">
        <f>IF(data!CA89&gt;0,data!CA89,"")</f>
        <v>x</v>
      </c>
    </row>
    <row r="347" spans="1:9" ht="20.100000000000001" customHeight="1" x14ac:dyDescent="0.2">
      <c r="A347" s="230" t="s">
        <v>1013</v>
      </c>
      <c r="B347" s="238"/>
      <c r="C347" s="248"/>
      <c r="D347" s="248"/>
      <c r="E347" s="248"/>
      <c r="F347" s="248"/>
      <c r="G347" s="248"/>
      <c r="H347" s="248"/>
      <c r="I347" s="248"/>
    </row>
    <row r="348" spans="1:9" ht="20.100000000000001" customHeight="1" x14ac:dyDescent="0.2">
      <c r="A348" s="230">
        <v>22</v>
      </c>
      <c r="B348" s="238" t="s">
        <v>1014</v>
      </c>
      <c r="C348" s="254">
        <f>data!BU90</f>
        <v>0</v>
      </c>
      <c r="D348" s="254">
        <f>data!BV90</f>
        <v>1409</v>
      </c>
      <c r="E348" s="254">
        <f>data!BW90</f>
        <v>0</v>
      </c>
      <c r="F348" s="254">
        <f>data!BX90</f>
        <v>0</v>
      </c>
      <c r="G348" s="254">
        <f>data!BY90</f>
        <v>738</v>
      </c>
      <c r="H348" s="254">
        <f>data!BZ90</f>
        <v>0</v>
      </c>
      <c r="I348" s="254">
        <f>data!CA90</f>
        <v>0</v>
      </c>
    </row>
    <row r="349" spans="1:9" ht="20.100000000000001" customHeight="1" x14ac:dyDescent="0.2">
      <c r="A349" s="230">
        <v>23</v>
      </c>
      <c r="B349" s="238" t="s">
        <v>1015</v>
      </c>
      <c r="C349" s="254">
        <f>data!BU91</f>
        <v>0</v>
      </c>
      <c r="D349" s="254">
        <f>data!BV91</f>
        <v>0</v>
      </c>
      <c r="E349" s="254">
        <f>data!BW91</f>
        <v>0</v>
      </c>
      <c r="F349" s="254">
        <f>data!BX91</f>
        <v>0</v>
      </c>
      <c r="G349" s="254">
        <f>data!BY91</f>
        <v>0</v>
      </c>
      <c r="H349" s="254">
        <f>data!BZ91</f>
        <v>0</v>
      </c>
      <c r="I349" s="254">
        <f>data!CA91</f>
        <v>0</v>
      </c>
    </row>
    <row r="350" spans="1:9" ht="20.100000000000001" customHeight="1" x14ac:dyDescent="0.2">
      <c r="A350" s="230">
        <v>24</v>
      </c>
      <c r="B350" s="238" t="s">
        <v>1016</v>
      </c>
      <c r="C350" s="254">
        <f>data!BU92</f>
        <v>0</v>
      </c>
      <c r="D350" s="254">
        <f>data!BV92</f>
        <v>400</v>
      </c>
      <c r="E350" s="254">
        <f>data!BW92</f>
        <v>0</v>
      </c>
      <c r="F350" s="254">
        <f>data!BX92</f>
        <v>0</v>
      </c>
      <c r="G350" s="254">
        <f>data!BY92</f>
        <v>238</v>
      </c>
      <c r="H350" s="254">
        <f>data!BZ92</f>
        <v>0</v>
      </c>
      <c r="I350" s="254">
        <f>data!CA92</f>
        <v>0</v>
      </c>
    </row>
    <row r="351" spans="1:9" ht="20.100000000000001" customHeight="1" x14ac:dyDescent="0.2">
      <c r="A351" s="230">
        <v>25</v>
      </c>
      <c r="B351" s="238" t="s">
        <v>1017</v>
      </c>
      <c r="C351" s="254">
        <f>data!BU93</f>
        <v>0</v>
      </c>
      <c r="D351" s="254">
        <f>data!BV93</f>
        <v>0</v>
      </c>
      <c r="E351" s="254">
        <f>data!BW93</f>
        <v>0</v>
      </c>
      <c r="F351" s="254">
        <f>data!BX93</f>
        <v>0</v>
      </c>
      <c r="G351" s="254">
        <f>data!BY93</f>
        <v>0</v>
      </c>
      <c r="H351" s="254">
        <f>data!BZ93</f>
        <v>0</v>
      </c>
      <c r="I351" s="254">
        <f>data!CA93</f>
        <v>0</v>
      </c>
    </row>
    <row r="352" spans="1:9" ht="20.100000000000001" customHeight="1" x14ac:dyDescent="0.2">
      <c r="A352" s="230">
        <v>26</v>
      </c>
      <c r="B352" s="238" t="s">
        <v>293</v>
      </c>
      <c r="C352" s="256" t="str">
        <f>IF(data!BU94&gt;0,data!BU94,"")</f>
        <v/>
      </c>
      <c r="D352" s="256" t="str">
        <f>IF(data!BV94&gt;0,data!BV94,"")</f>
        <v/>
      </c>
      <c r="E352" s="256" t="str">
        <f>IF(data!BW94&gt;0,data!BW94,"")</f>
        <v/>
      </c>
      <c r="F352" s="256" t="str">
        <f>IF(data!BX94&gt;0,data!BX94,"")</f>
        <v/>
      </c>
      <c r="G352" s="256" t="str">
        <f>IF(data!BY94&gt;0,data!BY94,"")</f>
        <v/>
      </c>
      <c r="H352" s="256" t="str">
        <f>IF(data!BZ94&gt;0,data!BZ94,"")</f>
        <v/>
      </c>
      <c r="I352" s="256" t="str">
        <f>IF(data!CA94&gt;0,data!CA94,"")</f>
        <v/>
      </c>
    </row>
    <row r="353" spans="1:9" ht="20.100000000000001" customHeight="1" x14ac:dyDescent="0.2">
      <c r="A353" s="231" t="s">
        <v>999</v>
      </c>
      <c r="B353" s="232"/>
      <c r="C353" s="232"/>
      <c r="D353" s="232"/>
      <c r="E353" s="232"/>
      <c r="F353" s="232"/>
      <c r="G353" s="232"/>
      <c r="H353" s="232"/>
      <c r="I353" s="231"/>
    </row>
    <row r="354" spans="1:9" ht="20.100000000000001" customHeight="1" x14ac:dyDescent="0.2">
      <c r="D354" s="234"/>
      <c r="I354" s="235" t="s">
        <v>1052</v>
      </c>
    </row>
    <row r="355" spans="1:9" ht="20.100000000000001" customHeight="1" x14ac:dyDescent="0.2">
      <c r="A355" s="234"/>
    </row>
    <row r="356" spans="1:9" ht="20.100000000000001" customHeight="1" x14ac:dyDescent="0.2">
      <c r="A356" s="236" t="str">
        <f>"Hospital: "&amp;data!C98</f>
        <v>Hospital: Columbia Basin Hospital</v>
      </c>
      <c r="G356" s="237"/>
      <c r="H356" s="236" t="str">
        <f>"FYE: "&amp;data!C96</f>
        <v>FYE: 12/31/2024</v>
      </c>
    </row>
    <row r="357" spans="1:9" ht="20.100000000000001" customHeight="1" x14ac:dyDescent="0.2">
      <c r="A357" s="230">
        <v>1</v>
      </c>
      <c r="B357" s="238" t="s">
        <v>235</v>
      </c>
      <c r="C357" s="240">
        <v>8910</v>
      </c>
      <c r="D357" s="240">
        <v>8930</v>
      </c>
      <c r="E357" s="240" t="s">
        <v>114</v>
      </c>
      <c r="F357" s="258"/>
      <c r="G357" s="258"/>
      <c r="H357" s="258"/>
      <c r="I357" s="240"/>
    </row>
    <row r="358" spans="1:9" ht="20.100000000000001" customHeight="1" x14ac:dyDescent="0.2">
      <c r="A358" s="241">
        <v>2</v>
      </c>
      <c r="B358" s="242" t="s">
        <v>1001</v>
      </c>
      <c r="C358" s="244" t="s">
        <v>186</v>
      </c>
      <c r="D358" s="244" t="s">
        <v>158</v>
      </c>
      <c r="E358" s="244" t="s">
        <v>237</v>
      </c>
      <c r="F358" s="259"/>
      <c r="G358" s="259"/>
      <c r="H358" s="259"/>
      <c r="I358" s="244" t="s">
        <v>187</v>
      </c>
    </row>
    <row r="359" spans="1:9" ht="20.100000000000001" customHeight="1" x14ac:dyDescent="0.2">
      <c r="A359" s="241"/>
      <c r="B359" s="242"/>
      <c r="C359" s="244" t="s">
        <v>227</v>
      </c>
      <c r="D359" s="244" t="s">
        <v>1053</v>
      </c>
      <c r="E359" s="244" t="s">
        <v>239</v>
      </c>
      <c r="F359" s="259"/>
      <c r="G359" s="259"/>
      <c r="H359" s="259"/>
      <c r="I359" s="244" t="s">
        <v>229</v>
      </c>
    </row>
    <row r="360" spans="1:9" ht="20.100000000000001" customHeight="1" x14ac:dyDescent="0.2">
      <c r="A360" s="230">
        <v>3</v>
      </c>
      <c r="B360" s="238" t="s">
        <v>1005</v>
      </c>
      <c r="C360" s="250"/>
      <c r="D360" s="250"/>
      <c r="E360" s="250"/>
      <c r="F360" s="250"/>
      <c r="G360" s="250"/>
      <c r="H360" s="250"/>
      <c r="I360" s="250"/>
    </row>
    <row r="361" spans="1:9" ht="20.100000000000001" customHeight="1" x14ac:dyDescent="0.2">
      <c r="A361" s="230">
        <v>4</v>
      </c>
      <c r="B361" s="238" t="s">
        <v>260</v>
      </c>
      <c r="C361" s="250"/>
      <c r="D361" s="250"/>
      <c r="E361" s="250"/>
      <c r="F361" s="250"/>
      <c r="G361" s="250"/>
      <c r="H361" s="250"/>
      <c r="I361" s="250"/>
    </row>
    <row r="362" spans="1:9" ht="20.100000000000001" customHeight="1" x14ac:dyDescent="0.2">
      <c r="A362" s="230">
        <v>5</v>
      </c>
      <c r="B362" s="238" t="s">
        <v>261</v>
      </c>
      <c r="C362" s="245">
        <f>data!CB60</f>
        <v>0</v>
      </c>
      <c r="D362" s="245">
        <f>data!CC60</f>
        <v>0</v>
      </c>
      <c r="E362" s="260"/>
      <c r="F362" s="248"/>
      <c r="G362" s="248"/>
      <c r="H362" s="248"/>
      <c r="I362" s="261">
        <f>data!CE60</f>
        <v>135.07</v>
      </c>
    </row>
    <row r="363" spans="1:9" ht="20.100000000000001" customHeight="1" x14ac:dyDescent="0.2">
      <c r="A363" s="230">
        <v>6</v>
      </c>
      <c r="B363" s="238" t="s">
        <v>262</v>
      </c>
      <c r="C363" s="257">
        <f>data!CB61</f>
        <v>0</v>
      </c>
      <c r="D363" s="257">
        <f>data!CC61</f>
        <v>0</v>
      </c>
      <c r="E363" s="262"/>
      <c r="F363" s="262"/>
      <c r="G363" s="262"/>
      <c r="H363" s="262"/>
      <c r="I363" s="257">
        <f>data!CE61</f>
        <v>12223543</v>
      </c>
    </row>
    <row r="364" spans="1:9" ht="20.100000000000001" customHeight="1" x14ac:dyDescent="0.2">
      <c r="A364" s="230">
        <v>7</v>
      </c>
      <c r="B364" s="238" t="s">
        <v>10</v>
      </c>
      <c r="C364" s="257">
        <f>data!CB62</f>
        <v>0</v>
      </c>
      <c r="D364" s="257">
        <f>data!CC62</f>
        <v>0</v>
      </c>
      <c r="E364" s="262"/>
      <c r="F364" s="262"/>
      <c r="G364" s="262"/>
      <c r="H364" s="262"/>
      <c r="I364" s="257">
        <f>data!CE62</f>
        <v>2762766</v>
      </c>
    </row>
    <row r="365" spans="1:9" ht="20.100000000000001" customHeight="1" x14ac:dyDescent="0.2">
      <c r="A365" s="230">
        <v>8</v>
      </c>
      <c r="B365" s="238" t="s">
        <v>263</v>
      </c>
      <c r="C365" s="257">
        <f>data!CB63</f>
        <v>0</v>
      </c>
      <c r="D365" s="257">
        <f>data!CC63</f>
        <v>0</v>
      </c>
      <c r="E365" s="262"/>
      <c r="F365" s="262"/>
      <c r="G365" s="262"/>
      <c r="H365" s="262"/>
      <c r="I365" s="257">
        <f>data!CE63</f>
        <v>4879114</v>
      </c>
    </row>
    <row r="366" spans="1:9" ht="20.100000000000001" customHeight="1" x14ac:dyDescent="0.2">
      <c r="A366" s="230">
        <v>9</v>
      </c>
      <c r="B366" s="238" t="s">
        <v>264</v>
      </c>
      <c r="C366" s="257">
        <f>data!CB64</f>
        <v>0</v>
      </c>
      <c r="D366" s="257">
        <f>data!CC64</f>
        <v>0</v>
      </c>
      <c r="E366" s="262"/>
      <c r="F366" s="262"/>
      <c r="G366" s="262"/>
      <c r="H366" s="262"/>
      <c r="I366" s="257">
        <f>data!CE64</f>
        <v>1871743</v>
      </c>
    </row>
    <row r="367" spans="1:9" ht="20.100000000000001" customHeight="1" x14ac:dyDescent="0.2">
      <c r="A367" s="230">
        <v>10</v>
      </c>
      <c r="B367" s="238" t="s">
        <v>521</v>
      </c>
      <c r="C367" s="257">
        <f>data!CB65</f>
        <v>0</v>
      </c>
      <c r="D367" s="257">
        <f>data!CC65</f>
        <v>0</v>
      </c>
      <c r="E367" s="262"/>
      <c r="F367" s="262"/>
      <c r="G367" s="262"/>
      <c r="H367" s="262"/>
      <c r="I367" s="257">
        <f>data!CE65</f>
        <v>210834</v>
      </c>
    </row>
    <row r="368" spans="1:9" ht="20.100000000000001" customHeight="1" x14ac:dyDescent="0.2">
      <c r="A368" s="230">
        <v>11</v>
      </c>
      <c r="B368" s="238" t="s">
        <v>522</v>
      </c>
      <c r="C368" s="257">
        <f>data!CB66</f>
        <v>0</v>
      </c>
      <c r="D368" s="257">
        <f>data!CC66</f>
        <v>0</v>
      </c>
      <c r="E368" s="262"/>
      <c r="F368" s="262"/>
      <c r="G368" s="262"/>
      <c r="H368" s="262"/>
      <c r="I368" s="257">
        <f>data!CE66</f>
        <v>2620761</v>
      </c>
    </row>
    <row r="369" spans="1:9" ht="20.100000000000001" customHeight="1" x14ac:dyDescent="0.2">
      <c r="A369" s="230">
        <v>12</v>
      </c>
      <c r="B369" s="238" t="s">
        <v>15</v>
      </c>
      <c r="C369" s="257">
        <f>data!CB67</f>
        <v>0</v>
      </c>
      <c r="D369" s="257">
        <f>data!CC67</f>
        <v>0</v>
      </c>
      <c r="E369" s="262"/>
      <c r="F369" s="262"/>
      <c r="G369" s="262"/>
      <c r="H369" s="262"/>
      <c r="I369" s="257">
        <f>data!CE67</f>
        <v>1710204</v>
      </c>
    </row>
    <row r="370" spans="1:9" ht="20.100000000000001" customHeight="1" x14ac:dyDescent="0.2">
      <c r="A370" s="230">
        <v>13</v>
      </c>
      <c r="B370" s="238" t="s">
        <v>1006</v>
      </c>
      <c r="C370" s="257">
        <f>data!CB68</f>
        <v>0</v>
      </c>
      <c r="D370" s="257">
        <f>data!CC68</f>
        <v>0</v>
      </c>
      <c r="E370" s="262"/>
      <c r="F370" s="262"/>
      <c r="G370" s="262"/>
      <c r="H370" s="262"/>
      <c r="I370" s="257">
        <f>data!CE68</f>
        <v>21611</v>
      </c>
    </row>
    <row r="371" spans="1:9" ht="20.100000000000001" customHeight="1" x14ac:dyDescent="0.2">
      <c r="A371" s="230">
        <v>14</v>
      </c>
      <c r="B371" s="238" t="s">
        <v>1007</v>
      </c>
      <c r="C371" s="257">
        <f>data!CB69</f>
        <v>0</v>
      </c>
      <c r="D371" s="257">
        <f>data!CC69</f>
        <v>0</v>
      </c>
      <c r="E371" s="257">
        <f>data!CD69</f>
        <v>869392</v>
      </c>
      <c r="F371" s="262"/>
      <c r="G371" s="262"/>
      <c r="H371" s="262"/>
      <c r="I371" s="257">
        <f>data!CE69</f>
        <v>1599787</v>
      </c>
    </row>
    <row r="372" spans="1:9" ht="20.100000000000001" customHeight="1" x14ac:dyDescent="0.2">
      <c r="A372" s="230">
        <v>15</v>
      </c>
      <c r="B372" s="238" t="s">
        <v>283</v>
      </c>
      <c r="C372" s="238">
        <f>-data!CB84</f>
        <v>0</v>
      </c>
      <c r="D372" s="238">
        <f>-data!CC84</f>
        <v>0</v>
      </c>
      <c r="E372" s="238">
        <f>-data!CD84</f>
        <v>-149496</v>
      </c>
      <c r="F372" s="248"/>
      <c r="G372" s="248"/>
      <c r="H372" s="248"/>
      <c r="I372" s="238">
        <f>-data!CE84</f>
        <v>-279385</v>
      </c>
    </row>
    <row r="373" spans="1:9" ht="20.100000000000001" customHeight="1" x14ac:dyDescent="0.2">
      <c r="A373" s="230">
        <v>16</v>
      </c>
      <c r="B373" s="246" t="s">
        <v>1008</v>
      </c>
      <c r="C373" s="257">
        <f>data!CB85</f>
        <v>0</v>
      </c>
      <c r="D373" s="257">
        <f>data!CC85</f>
        <v>0</v>
      </c>
      <c r="E373" s="257">
        <f>data!CD85</f>
        <v>719896</v>
      </c>
      <c r="F373" s="262"/>
      <c r="G373" s="262"/>
      <c r="H373" s="262"/>
      <c r="I373" s="238">
        <f>data!CE85</f>
        <v>27620978</v>
      </c>
    </row>
    <row r="374" spans="1:9" ht="20.100000000000001" customHeight="1" x14ac:dyDescent="0.2">
      <c r="A374" s="230">
        <v>17</v>
      </c>
      <c r="B374" s="238" t="s">
        <v>285</v>
      </c>
      <c r="C374" s="262"/>
      <c r="D374" s="262"/>
      <c r="E374" s="262"/>
      <c r="F374" s="262"/>
      <c r="G374" s="262"/>
      <c r="H374" s="262"/>
      <c r="I374" s="238">
        <f>data!CE86</f>
        <v>1790110</v>
      </c>
    </row>
    <row r="375" spans="1:9" ht="20.100000000000001" customHeight="1" x14ac:dyDescent="0.2">
      <c r="A375" s="230">
        <v>18</v>
      </c>
      <c r="B375" s="238" t="s">
        <v>1009</v>
      </c>
      <c r="C375" s="238"/>
      <c r="D375" s="238"/>
      <c r="E375" s="238"/>
      <c r="F375" s="238"/>
      <c r="G375" s="238"/>
      <c r="H375" s="238"/>
      <c r="I375" s="238"/>
    </row>
    <row r="376" spans="1:9" ht="20.100000000000001" customHeight="1" x14ac:dyDescent="0.2">
      <c r="A376" s="230">
        <v>19</v>
      </c>
      <c r="B376" s="246" t="s">
        <v>1010</v>
      </c>
      <c r="C376" s="253" t="str">
        <f>IF(data!CB87&gt;0,data!CB87,"")</f>
        <v>x</v>
      </c>
      <c r="D376" s="253" t="str">
        <f>IF(data!CC87&gt;0,data!CC87,"")</f>
        <v>x</v>
      </c>
      <c r="E376" s="248"/>
      <c r="F376" s="248"/>
      <c r="G376" s="248"/>
      <c r="H376" s="248"/>
      <c r="I376" s="254">
        <f>data!CE87</f>
        <v>7700129</v>
      </c>
    </row>
    <row r="377" spans="1:9" ht="20.100000000000001" customHeight="1" x14ac:dyDescent="0.2">
      <c r="A377" s="230">
        <v>20</v>
      </c>
      <c r="B377" s="246" t="s">
        <v>1011</v>
      </c>
      <c r="C377" s="253" t="str">
        <f>IF(data!CB88&gt;0,data!CB88,"")</f>
        <v>x</v>
      </c>
      <c r="D377" s="253" t="str">
        <f>IF(data!CC88&gt;0,data!CC88,"")</f>
        <v>x</v>
      </c>
      <c r="E377" s="248"/>
      <c r="F377" s="248"/>
      <c r="G377" s="248"/>
      <c r="H377" s="248"/>
      <c r="I377" s="254">
        <f>data!CE88</f>
        <v>29985065</v>
      </c>
    </row>
    <row r="378" spans="1:9" ht="20.100000000000001" customHeight="1" x14ac:dyDescent="0.2">
      <c r="A378" s="230">
        <v>21</v>
      </c>
      <c r="B378" s="246" t="s">
        <v>1012</v>
      </c>
      <c r="C378" s="253" t="str">
        <f>IF(data!CB89&gt;0,data!CB89,"")</f>
        <v>x</v>
      </c>
      <c r="D378" s="253" t="str">
        <f>IF(data!CC89&gt;0,data!CC89,"")</f>
        <v>x</v>
      </c>
      <c r="E378" s="248"/>
      <c r="F378" s="248"/>
      <c r="G378" s="248"/>
      <c r="H378" s="248"/>
      <c r="I378" s="254">
        <f>data!CE89</f>
        <v>37685194</v>
      </c>
    </row>
    <row r="379" spans="1:9" ht="20.100000000000001" customHeight="1" x14ac:dyDescent="0.2">
      <c r="A379" s="230" t="s">
        <v>1013</v>
      </c>
      <c r="B379" s="238"/>
      <c r="C379" s="248"/>
      <c r="D379" s="248"/>
      <c r="E379" s="248"/>
      <c r="F379" s="248"/>
      <c r="G379" s="248"/>
      <c r="H379" s="248"/>
      <c r="I379" s="248"/>
    </row>
    <row r="380" spans="1:9" ht="20.100000000000001" customHeight="1" x14ac:dyDescent="0.2">
      <c r="A380" s="230">
        <v>22</v>
      </c>
      <c r="B380" s="238" t="s">
        <v>1014</v>
      </c>
      <c r="C380" s="254">
        <f>data!CB90</f>
        <v>0</v>
      </c>
      <c r="D380" s="254">
        <f>data!CC90</f>
        <v>0</v>
      </c>
      <c r="E380" s="248"/>
      <c r="F380" s="248"/>
      <c r="G380" s="248"/>
      <c r="H380" s="248"/>
      <c r="I380" s="238">
        <f>data!CE90</f>
        <v>77714</v>
      </c>
    </row>
    <row r="381" spans="1:9" ht="20.100000000000001" customHeight="1" x14ac:dyDescent="0.2">
      <c r="A381" s="230">
        <v>23</v>
      </c>
      <c r="B381" s="238" t="s">
        <v>1015</v>
      </c>
      <c r="C381" s="254">
        <f>data!CB91</f>
        <v>0</v>
      </c>
      <c r="D381" s="253" t="str">
        <f>IF(data!CC91&gt;0,data!CC91,"")</f>
        <v>x</v>
      </c>
      <c r="E381" s="248"/>
      <c r="F381" s="248"/>
      <c r="G381" s="248"/>
      <c r="H381" s="248"/>
      <c r="I381" s="238">
        <f>data!CE91</f>
        <v>64072</v>
      </c>
    </row>
    <row r="382" spans="1:9" ht="20.100000000000001" customHeight="1" x14ac:dyDescent="0.2">
      <c r="A382" s="230">
        <v>24</v>
      </c>
      <c r="B382" s="238" t="s">
        <v>1016</v>
      </c>
      <c r="C382" s="254">
        <f>data!CB92</f>
        <v>0</v>
      </c>
      <c r="D382" s="253" t="str">
        <f>IF(data!CC92&gt;0,data!CC92,"")</f>
        <v>x</v>
      </c>
      <c r="E382" s="248"/>
      <c r="F382" s="248"/>
      <c r="G382" s="248"/>
      <c r="H382" s="248"/>
      <c r="I382" s="238">
        <f>data!CE92</f>
        <v>17335</v>
      </c>
    </row>
    <row r="383" spans="1:9" ht="20.100000000000001" customHeight="1" x14ac:dyDescent="0.2">
      <c r="A383" s="230">
        <v>25</v>
      </c>
      <c r="B383" s="238" t="s">
        <v>1017</v>
      </c>
      <c r="C383" s="254">
        <f>data!CB93</f>
        <v>0</v>
      </c>
      <c r="D383" s="253" t="str">
        <f>IF(data!CC93&gt;0,data!CC93,"")</f>
        <v>x</v>
      </c>
      <c r="E383" s="248"/>
      <c r="F383" s="248"/>
      <c r="G383" s="248"/>
      <c r="H383" s="248"/>
      <c r="I383" s="238">
        <f>data!CE93</f>
        <v>70564</v>
      </c>
    </row>
    <row r="384" spans="1:9" ht="20.100000000000001" customHeight="1" x14ac:dyDescent="0.2">
      <c r="A384" s="230">
        <v>26</v>
      </c>
      <c r="B384" s="238" t="s">
        <v>293</v>
      </c>
      <c r="C384" s="253" t="str">
        <f>IF(data!CB94&gt;0,data!CB94,"")</f>
        <v/>
      </c>
      <c r="D384" s="253" t="str">
        <f>IF(data!CC94&gt;0,data!CC94,"")</f>
        <v>x</v>
      </c>
      <c r="E384" s="260"/>
      <c r="F384" s="248"/>
      <c r="G384" s="248"/>
      <c r="H384" s="248"/>
      <c r="I384" s="245">
        <f>data!CE94</f>
        <v>45.93</v>
      </c>
    </row>
    <row r="410" ht="15" x14ac:dyDescent="0.2"/>
  </sheetData>
  <printOptions horizontalCentered="1" verticalCentered="1"/>
  <pageMargins left="0" right="0" top="0" bottom="0" header="0" footer="0"/>
  <pageSetup scale="83" fitToHeight="12" pageOrder="overThenDown" orientation="landscape" r:id="rId1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9E135-B838-491A-8996-55DC28B996C0}">
  <sheetPr syncVertical="1" syncRef="A202" transitionEvaluation="1" transitionEntry="1" codeName="Sheet1">
    <tabColor rgb="FF92D050"/>
    <pageSetUpPr autoPageBreaks="0" fitToPage="1"/>
  </sheetPr>
  <dimension ref="A1:CF716"/>
  <sheetViews>
    <sheetView topLeftCell="A202" zoomScaleNormal="100" workbookViewId="0">
      <selection activeCell="B169" sqref="B169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5" ht="43.5" customHeight="1" x14ac:dyDescent="0.25">
      <c r="C1" s="13"/>
    </row>
    <row r="2" spans="1:5" x14ac:dyDescent="0.25">
      <c r="C2" s="13"/>
      <c r="E2" s="310" t="s">
        <v>0</v>
      </c>
    </row>
    <row r="3" spans="1:5" x14ac:dyDescent="0.25">
      <c r="A3" s="56" t="s">
        <v>1</v>
      </c>
      <c r="C3" s="13"/>
    </row>
    <row r="4" spans="1:5" x14ac:dyDescent="0.25">
      <c r="A4" s="56" t="s">
        <v>2</v>
      </c>
      <c r="C4" s="13"/>
    </row>
    <row r="5" spans="1:5" x14ac:dyDescent="0.25">
      <c r="A5" s="311" t="s">
        <v>1054</v>
      </c>
    </row>
    <row r="6" spans="1:5" x14ac:dyDescent="0.25">
      <c r="A6" s="11" t="s">
        <v>1055</v>
      </c>
    </row>
    <row r="7" spans="1:5" x14ac:dyDescent="0.25">
      <c r="A7" s="11" t="s">
        <v>297</v>
      </c>
    </row>
    <row r="8" spans="1:5" x14ac:dyDescent="0.25">
      <c r="C8" s="13"/>
    </row>
    <row r="9" spans="1:5" x14ac:dyDescent="0.25">
      <c r="A9" s="56" t="s">
        <v>5</v>
      </c>
      <c r="C9" s="13"/>
    </row>
    <row r="10" spans="1:5" x14ac:dyDescent="0.25">
      <c r="A10" s="11" t="s">
        <v>6</v>
      </c>
      <c r="C10" s="13"/>
    </row>
    <row r="11" spans="1:5" x14ac:dyDescent="0.25">
      <c r="A11" s="14" t="s">
        <v>7</v>
      </c>
      <c r="C11" s="13"/>
    </row>
    <row r="12" spans="1:5" x14ac:dyDescent="0.25">
      <c r="A12" s="12" t="s">
        <v>8</v>
      </c>
      <c r="C12" s="13"/>
    </row>
    <row r="13" spans="1:5" x14ac:dyDescent="0.25">
      <c r="A13" s="11" t="s">
        <v>9</v>
      </c>
      <c r="C13" s="13"/>
    </row>
    <row r="14" spans="1:5" x14ac:dyDescent="0.25">
      <c r="C14" s="13"/>
    </row>
    <row r="15" spans="1:5" x14ac:dyDescent="0.25">
      <c r="A15" s="59" t="s">
        <v>10</v>
      </c>
    </row>
    <row r="16" spans="1:5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312" t="s">
        <v>23</v>
      </c>
      <c r="F30" s="313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4" x14ac:dyDescent="0.25">
      <c r="A33" s="14" t="s">
        <v>25</v>
      </c>
      <c r="B33" s="58"/>
      <c r="C33" s="58"/>
      <c r="D33" s="58"/>
    </row>
    <row r="34" spans="1:84" ht="16.5" x14ac:dyDescent="0.25">
      <c r="A34" s="14" t="s">
        <v>26</v>
      </c>
      <c r="B34" s="57"/>
      <c r="C34" s="57"/>
      <c r="D34" s="57"/>
    </row>
    <row r="35" spans="1:84" ht="16.5" x14ac:dyDescent="0.25">
      <c r="B35" s="57"/>
      <c r="C35" s="57"/>
      <c r="D35" s="57"/>
    </row>
    <row r="36" spans="1:84" x14ac:dyDescent="0.25">
      <c r="A36" s="314" t="s">
        <v>27</v>
      </c>
      <c r="B36" s="315"/>
      <c r="C36" s="316"/>
      <c r="D36" s="315"/>
      <c r="E36" s="315"/>
      <c r="F36" s="315"/>
      <c r="G36" s="317"/>
    </row>
    <row r="37" spans="1:84" x14ac:dyDescent="0.25">
      <c r="A37" s="318" t="s">
        <v>1056</v>
      </c>
      <c r="B37" s="319"/>
      <c r="C37" s="320"/>
      <c r="D37" s="321"/>
      <c r="E37" s="321"/>
      <c r="F37" s="321"/>
      <c r="G37" s="322"/>
    </row>
    <row r="38" spans="1:84" x14ac:dyDescent="0.25">
      <c r="A38" s="323" t="s">
        <v>29</v>
      </c>
      <c r="B38" s="319"/>
      <c r="C38" s="320"/>
      <c r="D38" s="321"/>
      <c r="E38" s="321"/>
      <c r="F38" s="321"/>
      <c r="G38" s="322"/>
    </row>
    <row r="39" spans="1:84" x14ac:dyDescent="0.25">
      <c r="A39" s="324" t="s">
        <v>1057</v>
      </c>
      <c r="B39" s="321"/>
      <c r="C39" s="320"/>
      <c r="D39" s="321"/>
      <c r="E39" s="321"/>
      <c r="F39" s="321"/>
      <c r="G39" s="322"/>
    </row>
    <row r="40" spans="1:84" x14ac:dyDescent="0.25">
      <c r="A40" s="325" t="s">
        <v>31</v>
      </c>
      <c r="B40" s="326"/>
      <c r="C40" s="327"/>
      <c r="D40" s="326"/>
      <c r="E40" s="326"/>
      <c r="F40" s="326"/>
      <c r="G40" s="328"/>
    </row>
    <row r="41" spans="1:84" x14ac:dyDescent="0.25">
      <c r="C41" s="13"/>
    </row>
    <row r="42" spans="1:84" x14ac:dyDescent="0.25">
      <c r="A42" s="11" t="s">
        <v>32</v>
      </c>
      <c r="C42" s="13"/>
      <c r="F42" s="313" t="s">
        <v>33</v>
      </c>
    </row>
    <row r="43" spans="1:84" x14ac:dyDescent="0.25">
      <c r="A43" s="313" t="s">
        <v>34</v>
      </c>
      <c r="C43" s="13"/>
    </row>
    <row r="44" spans="1:84" x14ac:dyDescent="0.25">
      <c r="A44" s="16"/>
      <c r="B44" s="16"/>
      <c r="C44" s="17" t="s">
        <v>35</v>
      </c>
      <c r="D44" s="18" t="s">
        <v>36</v>
      </c>
      <c r="E44" s="18" t="s">
        <v>37</v>
      </c>
      <c r="F44" s="18" t="s">
        <v>38</v>
      </c>
      <c r="G44" s="18" t="s">
        <v>39</v>
      </c>
      <c r="H44" s="18" t="s">
        <v>40</v>
      </c>
      <c r="I44" s="18" t="s">
        <v>41</v>
      </c>
      <c r="J44" s="18" t="s">
        <v>42</v>
      </c>
      <c r="K44" s="18" t="s">
        <v>43</v>
      </c>
      <c r="L44" s="18" t="s">
        <v>44</v>
      </c>
      <c r="M44" s="18" t="s">
        <v>45</v>
      </c>
      <c r="N44" s="18" t="s">
        <v>46</v>
      </c>
      <c r="O44" s="18" t="s">
        <v>47</v>
      </c>
      <c r="P44" s="18" t="s">
        <v>48</v>
      </c>
      <c r="Q44" s="18" t="s">
        <v>49</v>
      </c>
      <c r="R44" s="18" t="s">
        <v>50</v>
      </c>
      <c r="S44" s="18" t="s">
        <v>51</v>
      </c>
      <c r="T44" s="18" t="s">
        <v>52</v>
      </c>
      <c r="U44" s="18" t="s">
        <v>53</v>
      </c>
      <c r="V44" s="18" t="s">
        <v>54</v>
      </c>
      <c r="W44" s="18" t="s">
        <v>55</v>
      </c>
      <c r="X44" s="18" t="s">
        <v>56</v>
      </c>
      <c r="Y44" s="18" t="s">
        <v>57</v>
      </c>
      <c r="Z44" s="18" t="s">
        <v>58</v>
      </c>
      <c r="AA44" s="18" t="s">
        <v>59</v>
      </c>
      <c r="AB44" s="18" t="s">
        <v>60</v>
      </c>
      <c r="AC44" s="18" t="s">
        <v>61</v>
      </c>
      <c r="AD44" s="18" t="s">
        <v>62</v>
      </c>
      <c r="AE44" s="18" t="s">
        <v>63</v>
      </c>
      <c r="AF44" s="18" t="s">
        <v>64</v>
      </c>
      <c r="AG44" s="18" t="s">
        <v>65</v>
      </c>
      <c r="AH44" s="18" t="s">
        <v>66</v>
      </c>
      <c r="AI44" s="18" t="s">
        <v>67</v>
      </c>
      <c r="AJ44" s="18" t="s">
        <v>68</v>
      </c>
      <c r="AK44" s="18" t="s">
        <v>69</v>
      </c>
      <c r="AL44" s="18" t="s">
        <v>70</v>
      </c>
      <c r="AM44" s="18" t="s">
        <v>71</v>
      </c>
      <c r="AN44" s="18" t="s">
        <v>72</v>
      </c>
      <c r="AO44" s="18" t="s">
        <v>73</v>
      </c>
      <c r="AP44" s="18" t="s">
        <v>74</v>
      </c>
      <c r="AQ44" s="18" t="s">
        <v>75</v>
      </c>
      <c r="AR44" s="18" t="s">
        <v>76</v>
      </c>
      <c r="AS44" s="18" t="s">
        <v>77</v>
      </c>
      <c r="AT44" s="18" t="s">
        <v>78</v>
      </c>
      <c r="AU44" s="18" t="s">
        <v>79</v>
      </c>
      <c r="AV44" s="18" t="s">
        <v>80</v>
      </c>
      <c r="AW44" s="18" t="s">
        <v>81</v>
      </c>
      <c r="AX44" s="18" t="s">
        <v>82</v>
      </c>
      <c r="AY44" s="18" t="s">
        <v>83</v>
      </c>
      <c r="AZ44" s="18" t="s">
        <v>84</v>
      </c>
      <c r="BA44" s="18" t="s">
        <v>85</v>
      </c>
      <c r="BB44" s="18" t="s">
        <v>86</v>
      </c>
      <c r="BC44" s="18" t="s">
        <v>87</v>
      </c>
      <c r="BD44" s="18" t="s">
        <v>88</v>
      </c>
      <c r="BE44" s="18" t="s">
        <v>89</v>
      </c>
      <c r="BF44" s="18" t="s">
        <v>90</v>
      </c>
      <c r="BG44" s="18" t="s">
        <v>91</v>
      </c>
      <c r="BH44" s="18" t="s">
        <v>92</v>
      </c>
      <c r="BI44" s="18" t="s">
        <v>93</v>
      </c>
      <c r="BJ44" s="18" t="s">
        <v>94</v>
      </c>
      <c r="BK44" s="18" t="s">
        <v>95</v>
      </c>
      <c r="BL44" s="18" t="s">
        <v>96</v>
      </c>
      <c r="BM44" s="18" t="s">
        <v>97</v>
      </c>
      <c r="BN44" s="18" t="s">
        <v>98</v>
      </c>
      <c r="BO44" s="18" t="s">
        <v>99</v>
      </c>
      <c r="BP44" s="18" t="s">
        <v>100</v>
      </c>
      <c r="BQ44" s="18" t="s">
        <v>101</v>
      </c>
      <c r="BR44" s="18" t="s">
        <v>102</v>
      </c>
      <c r="BS44" s="18" t="s">
        <v>103</v>
      </c>
      <c r="BT44" s="18" t="s">
        <v>104</v>
      </c>
      <c r="BU44" s="18" t="s">
        <v>105</v>
      </c>
      <c r="BV44" s="18" t="s">
        <v>106</v>
      </c>
      <c r="BW44" s="18" t="s">
        <v>107</v>
      </c>
      <c r="BX44" s="18" t="s">
        <v>108</v>
      </c>
      <c r="BY44" s="18" t="s">
        <v>109</v>
      </c>
      <c r="BZ44" s="18" t="s">
        <v>110</v>
      </c>
      <c r="CA44" s="18" t="s">
        <v>111</v>
      </c>
      <c r="CB44" s="18" t="s">
        <v>112</v>
      </c>
      <c r="CC44" s="18" t="s">
        <v>113</v>
      </c>
      <c r="CD44" s="18" t="s">
        <v>114</v>
      </c>
      <c r="CE44" s="18" t="s">
        <v>115</v>
      </c>
    </row>
    <row r="45" spans="1:84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4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4" x14ac:dyDescent="0.25">
      <c r="A47" s="16" t="s">
        <v>230</v>
      </c>
      <c r="B47" s="272">
        <v>0</v>
      </c>
      <c r="C47" s="273">
        <v>0</v>
      </c>
      <c r="D47" s="273">
        <v>0</v>
      </c>
      <c r="E47" s="273">
        <v>0</v>
      </c>
      <c r="F47" s="273">
        <v>0</v>
      </c>
      <c r="G47" s="273">
        <v>0</v>
      </c>
      <c r="H47" s="273">
        <v>0</v>
      </c>
      <c r="I47" s="273">
        <v>0</v>
      </c>
      <c r="J47" s="273">
        <v>0</v>
      </c>
      <c r="K47" s="273">
        <v>0</v>
      </c>
      <c r="L47" s="273">
        <v>0</v>
      </c>
      <c r="M47" s="273">
        <v>0</v>
      </c>
      <c r="N47" s="273">
        <v>0</v>
      </c>
      <c r="O47" s="273">
        <v>0</v>
      </c>
      <c r="P47" s="273">
        <v>0</v>
      </c>
      <c r="Q47" s="273">
        <v>0</v>
      </c>
      <c r="R47" s="273">
        <v>0</v>
      </c>
      <c r="S47" s="273">
        <v>0</v>
      </c>
      <c r="T47" s="273">
        <v>0</v>
      </c>
      <c r="U47" s="273">
        <v>0</v>
      </c>
      <c r="V47" s="273">
        <v>0</v>
      </c>
      <c r="W47" s="273">
        <v>0</v>
      </c>
      <c r="X47" s="273">
        <v>0</v>
      </c>
      <c r="Y47" s="273">
        <v>0</v>
      </c>
      <c r="Z47" s="273">
        <v>0</v>
      </c>
      <c r="AA47" s="273">
        <v>0</v>
      </c>
      <c r="AB47" s="273">
        <v>0</v>
      </c>
      <c r="AC47" s="273">
        <v>0</v>
      </c>
      <c r="AD47" s="273">
        <v>0</v>
      </c>
      <c r="AE47" s="273">
        <v>0</v>
      </c>
      <c r="AF47" s="273">
        <v>0</v>
      </c>
      <c r="AG47" s="273">
        <v>0</v>
      </c>
      <c r="AH47" s="273">
        <v>0</v>
      </c>
      <c r="AI47" s="273">
        <v>0</v>
      </c>
      <c r="AJ47" s="273">
        <v>0</v>
      </c>
      <c r="AK47" s="273">
        <v>0</v>
      </c>
      <c r="AL47" s="273">
        <v>0</v>
      </c>
      <c r="AM47" s="273">
        <v>0</v>
      </c>
      <c r="AN47" s="273">
        <v>0</v>
      </c>
      <c r="AO47" s="273">
        <v>0</v>
      </c>
      <c r="AP47" s="273">
        <v>0</v>
      </c>
      <c r="AQ47" s="273">
        <v>0</v>
      </c>
      <c r="AR47" s="273">
        <v>0</v>
      </c>
      <c r="AS47" s="273">
        <v>0</v>
      </c>
      <c r="AT47" s="273">
        <v>0</v>
      </c>
      <c r="AU47" s="273">
        <v>0</v>
      </c>
      <c r="AV47" s="273">
        <v>0</v>
      </c>
      <c r="AW47" s="273">
        <v>0</v>
      </c>
      <c r="AX47" s="273">
        <v>0</v>
      </c>
      <c r="AY47" s="273">
        <v>0</v>
      </c>
      <c r="AZ47" s="273">
        <v>0</v>
      </c>
      <c r="BA47" s="273">
        <v>0</v>
      </c>
      <c r="BB47" s="273">
        <v>0</v>
      </c>
      <c r="BC47" s="273">
        <v>0</v>
      </c>
      <c r="BD47" s="273">
        <v>0</v>
      </c>
      <c r="BE47" s="273">
        <v>0</v>
      </c>
      <c r="BF47" s="273">
        <v>0</v>
      </c>
      <c r="BG47" s="273">
        <v>0</v>
      </c>
      <c r="BH47" s="273">
        <v>0</v>
      </c>
      <c r="BI47" s="273">
        <v>0</v>
      </c>
      <c r="BJ47" s="273">
        <v>0</v>
      </c>
      <c r="BK47" s="273">
        <v>0</v>
      </c>
      <c r="BL47" s="273">
        <v>0</v>
      </c>
      <c r="BM47" s="273">
        <v>0</v>
      </c>
      <c r="BN47" s="273">
        <v>0</v>
      </c>
      <c r="BO47" s="273">
        <v>0</v>
      </c>
      <c r="BP47" s="273">
        <v>0</v>
      </c>
      <c r="BQ47" s="273">
        <v>0</v>
      </c>
      <c r="BR47" s="273">
        <v>0</v>
      </c>
      <c r="BS47" s="273">
        <v>0</v>
      </c>
      <c r="BT47" s="273">
        <v>0</v>
      </c>
      <c r="BU47" s="273">
        <v>0</v>
      </c>
      <c r="BV47" s="273">
        <v>0</v>
      </c>
      <c r="BW47" s="273">
        <v>0</v>
      </c>
      <c r="BX47" s="273">
        <v>0</v>
      </c>
      <c r="BY47" s="273">
        <v>0</v>
      </c>
      <c r="BZ47" s="273">
        <v>0</v>
      </c>
      <c r="CA47" s="273">
        <v>0</v>
      </c>
      <c r="CB47" s="273">
        <v>0</v>
      </c>
      <c r="CC47" s="273">
        <v>0</v>
      </c>
      <c r="CD47" s="16"/>
      <c r="CE47" s="25">
        <v>0</v>
      </c>
      <c r="CF47" s="329">
        <v>0</v>
      </c>
    </row>
    <row r="48" spans="1:84" x14ac:dyDescent="0.25">
      <c r="A48" s="25" t="s">
        <v>231</v>
      </c>
      <c r="B48" s="272">
        <v>2394993</v>
      </c>
      <c r="C48" s="25">
        <v>0</v>
      </c>
      <c r="D48" s="25">
        <v>0</v>
      </c>
      <c r="E48" s="25">
        <v>38246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179691</v>
      </c>
      <c r="L48" s="25">
        <v>308572</v>
      </c>
      <c r="M48" s="25">
        <v>0</v>
      </c>
      <c r="N48" s="25">
        <v>131444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143432</v>
      </c>
      <c r="V48" s="25">
        <v>2285</v>
      </c>
      <c r="W48" s="25">
        <v>18839</v>
      </c>
      <c r="X48" s="25">
        <v>56541</v>
      </c>
      <c r="Y48" s="25">
        <v>59020</v>
      </c>
      <c r="Z48" s="25">
        <v>0</v>
      </c>
      <c r="AA48" s="25">
        <v>0</v>
      </c>
      <c r="AB48" s="25">
        <v>7022</v>
      </c>
      <c r="AC48" s="25">
        <v>0</v>
      </c>
      <c r="AD48" s="25">
        <v>0</v>
      </c>
      <c r="AE48" s="25">
        <v>0</v>
      </c>
      <c r="AF48" s="25">
        <v>0</v>
      </c>
      <c r="AG48" s="25">
        <v>205953</v>
      </c>
      <c r="AH48" s="25">
        <v>0</v>
      </c>
      <c r="AI48" s="25">
        <v>0</v>
      </c>
      <c r="AJ48" s="25">
        <v>403136</v>
      </c>
      <c r="AK48" s="25">
        <v>0</v>
      </c>
      <c r="AL48" s="25">
        <v>0</v>
      </c>
      <c r="AM48" s="25">
        <v>0</v>
      </c>
      <c r="AN48" s="25">
        <v>0</v>
      </c>
      <c r="AO48" s="25">
        <v>6409</v>
      </c>
      <c r="AP48" s="25">
        <v>0</v>
      </c>
      <c r="AQ48" s="25">
        <v>0</v>
      </c>
      <c r="AR48" s="25">
        <v>0</v>
      </c>
      <c r="AS48" s="25">
        <v>0</v>
      </c>
      <c r="AT48" s="25">
        <v>0</v>
      </c>
      <c r="AU48" s="25">
        <v>0</v>
      </c>
      <c r="AV48" s="25">
        <v>0</v>
      </c>
      <c r="AW48" s="25">
        <v>0</v>
      </c>
      <c r="AX48" s="25">
        <v>0</v>
      </c>
      <c r="AY48" s="25">
        <v>109284</v>
      </c>
      <c r="AZ48" s="25">
        <v>0</v>
      </c>
      <c r="BA48" s="25">
        <v>46216</v>
      </c>
      <c r="BB48" s="25">
        <v>49304</v>
      </c>
      <c r="BC48" s="25">
        <v>0</v>
      </c>
      <c r="BD48" s="25">
        <v>21200</v>
      </c>
      <c r="BE48" s="25">
        <v>76050</v>
      </c>
      <c r="BF48" s="25">
        <v>85057</v>
      </c>
      <c r="BG48" s="25">
        <v>0</v>
      </c>
      <c r="BH48" s="25">
        <v>61741</v>
      </c>
      <c r="BI48" s="25">
        <v>0</v>
      </c>
      <c r="BJ48" s="25">
        <v>-11586</v>
      </c>
      <c r="BK48" s="25">
        <v>83066</v>
      </c>
      <c r="BL48" s="25">
        <v>36236</v>
      </c>
      <c r="BM48" s="25">
        <v>0</v>
      </c>
      <c r="BN48" s="25">
        <v>61782</v>
      </c>
      <c r="BO48" s="25">
        <v>0</v>
      </c>
      <c r="BP48" s="25">
        <v>21105</v>
      </c>
      <c r="BQ48" s="25">
        <v>0</v>
      </c>
      <c r="BR48" s="25">
        <v>39826</v>
      </c>
      <c r="BS48" s="25">
        <v>0</v>
      </c>
      <c r="BT48" s="25">
        <v>0</v>
      </c>
      <c r="BU48" s="25">
        <v>0</v>
      </c>
      <c r="BV48" s="25">
        <v>66577</v>
      </c>
      <c r="BW48" s="25">
        <v>0</v>
      </c>
      <c r="BX48" s="25">
        <v>0</v>
      </c>
      <c r="BY48" s="25">
        <v>88546</v>
      </c>
      <c r="BZ48" s="25">
        <v>0</v>
      </c>
      <c r="CA48" s="25">
        <v>0</v>
      </c>
      <c r="CB48" s="25">
        <v>0</v>
      </c>
      <c r="CC48" s="25">
        <v>0</v>
      </c>
      <c r="CD48" s="25" t="s">
        <v>1058</v>
      </c>
      <c r="CE48" s="25" t="s">
        <v>1058</v>
      </c>
      <c r="CF48" s="329">
        <v>0</v>
      </c>
    </row>
    <row r="49" spans="1:84" x14ac:dyDescent="0.25">
      <c r="A49" s="16" t="s">
        <v>232</v>
      </c>
      <c r="B49" s="25">
        <v>2394993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329">
        <v>0</v>
      </c>
    </row>
    <row r="50" spans="1:84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329">
        <v>0</v>
      </c>
    </row>
    <row r="51" spans="1:84" x14ac:dyDescent="0.25">
      <c r="A51" s="21" t="s">
        <v>233</v>
      </c>
      <c r="B51" s="273">
        <v>0</v>
      </c>
      <c r="C51" s="273">
        <v>0</v>
      </c>
      <c r="D51" s="273">
        <v>0</v>
      </c>
      <c r="E51" s="273">
        <v>0</v>
      </c>
      <c r="F51" s="273">
        <v>0</v>
      </c>
      <c r="G51" s="273">
        <v>0</v>
      </c>
      <c r="H51" s="273">
        <v>0</v>
      </c>
      <c r="I51" s="273">
        <v>0</v>
      </c>
      <c r="J51" s="273">
        <v>0</v>
      </c>
      <c r="K51" s="273">
        <v>0</v>
      </c>
      <c r="L51" s="273">
        <v>0</v>
      </c>
      <c r="M51" s="273">
        <v>0</v>
      </c>
      <c r="N51" s="273">
        <v>0</v>
      </c>
      <c r="O51" s="273">
        <v>0</v>
      </c>
      <c r="P51" s="273">
        <v>0</v>
      </c>
      <c r="Q51" s="273">
        <v>0</v>
      </c>
      <c r="R51" s="273">
        <v>0</v>
      </c>
      <c r="S51" s="273">
        <v>0</v>
      </c>
      <c r="T51" s="273">
        <v>0</v>
      </c>
      <c r="U51" s="273">
        <v>0</v>
      </c>
      <c r="V51" s="273">
        <v>0</v>
      </c>
      <c r="W51" s="273">
        <v>0</v>
      </c>
      <c r="X51" s="273">
        <v>0</v>
      </c>
      <c r="Y51" s="273">
        <v>0</v>
      </c>
      <c r="Z51" s="273">
        <v>0</v>
      </c>
      <c r="AA51" s="273">
        <v>0</v>
      </c>
      <c r="AB51" s="273">
        <v>0</v>
      </c>
      <c r="AC51" s="273">
        <v>0</v>
      </c>
      <c r="AD51" s="273">
        <v>0</v>
      </c>
      <c r="AE51" s="273">
        <v>0</v>
      </c>
      <c r="AF51" s="273">
        <v>0</v>
      </c>
      <c r="AG51" s="273">
        <v>0</v>
      </c>
      <c r="AH51" s="273">
        <v>0</v>
      </c>
      <c r="AI51" s="273">
        <v>0</v>
      </c>
      <c r="AJ51" s="273">
        <v>0</v>
      </c>
      <c r="AK51" s="273">
        <v>0</v>
      </c>
      <c r="AL51" s="273">
        <v>0</v>
      </c>
      <c r="AM51" s="273">
        <v>0</v>
      </c>
      <c r="AN51" s="273">
        <v>0</v>
      </c>
      <c r="AO51" s="273">
        <v>0</v>
      </c>
      <c r="AP51" s="273">
        <v>0</v>
      </c>
      <c r="AQ51" s="273">
        <v>0</v>
      </c>
      <c r="AR51" s="273">
        <v>0</v>
      </c>
      <c r="AS51" s="273">
        <v>0</v>
      </c>
      <c r="AT51" s="273">
        <v>0</v>
      </c>
      <c r="AU51" s="273">
        <v>0</v>
      </c>
      <c r="AV51" s="273">
        <v>0</v>
      </c>
      <c r="AW51" s="273">
        <v>0</v>
      </c>
      <c r="AX51" s="273">
        <v>0</v>
      </c>
      <c r="AY51" s="273">
        <v>0</v>
      </c>
      <c r="AZ51" s="273">
        <v>0</v>
      </c>
      <c r="BA51" s="273">
        <v>0</v>
      </c>
      <c r="BB51" s="273">
        <v>0</v>
      </c>
      <c r="BC51" s="273">
        <v>0</v>
      </c>
      <c r="BD51" s="273">
        <v>0</v>
      </c>
      <c r="BE51" s="273">
        <v>0</v>
      </c>
      <c r="BF51" s="273">
        <v>0</v>
      </c>
      <c r="BG51" s="273">
        <v>0</v>
      </c>
      <c r="BH51" s="273">
        <v>0</v>
      </c>
      <c r="BI51" s="273">
        <v>0</v>
      </c>
      <c r="BJ51" s="273">
        <v>0</v>
      </c>
      <c r="BK51" s="273">
        <v>0</v>
      </c>
      <c r="BL51" s="273">
        <v>0</v>
      </c>
      <c r="BM51" s="273">
        <v>0</v>
      </c>
      <c r="BN51" s="273">
        <v>0</v>
      </c>
      <c r="BO51" s="273">
        <v>0</v>
      </c>
      <c r="BP51" s="273">
        <v>0</v>
      </c>
      <c r="BQ51" s="273">
        <v>0</v>
      </c>
      <c r="BR51" s="273">
        <v>0</v>
      </c>
      <c r="BS51" s="273">
        <v>0</v>
      </c>
      <c r="BT51" s="273">
        <v>0</v>
      </c>
      <c r="BU51" s="273">
        <v>0</v>
      </c>
      <c r="BV51" s="273">
        <v>0</v>
      </c>
      <c r="BW51" s="273">
        <v>0</v>
      </c>
      <c r="BX51" s="273">
        <v>0</v>
      </c>
      <c r="BY51" s="273">
        <v>0</v>
      </c>
      <c r="BZ51" s="273">
        <v>0</v>
      </c>
      <c r="CA51" s="273">
        <v>0</v>
      </c>
      <c r="CB51" s="273">
        <v>0</v>
      </c>
      <c r="CC51" s="273">
        <v>0</v>
      </c>
      <c r="CD51" s="16"/>
      <c r="CE51" s="25">
        <v>0</v>
      </c>
      <c r="CF51" s="329">
        <v>0</v>
      </c>
    </row>
    <row r="52" spans="1:84" x14ac:dyDescent="0.25">
      <c r="A52" s="31" t="s">
        <v>234</v>
      </c>
      <c r="B52" s="330">
        <v>1777918</v>
      </c>
      <c r="C52" s="25">
        <v>0</v>
      </c>
      <c r="D52" s="25">
        <v>0</v>
      </c>
      <c r="E52" s="25">
        <v>34568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106541</v>
      </c>
      <c r="L52" s="25">
        <v>279039</v>
      </c>
      <c r="M52" s="25">
        <v>0</v>
      </c>
      <c r="N52" s="25">
        <v>281190</v>
      </c>
      <c r="O52" s="25">
        <v>0</v>
      </c>
      <c r="P52" s="25">
        <v>0</v>
      </c>
      <c r="Q52" s="25">
        <v>0</v>
      </c>
      <c r="R52" s="25">
        <v>0</v>
      </c>
      <c r="S52" s="25">
        <v>72957</v>
      </c>
      <c r="T52" s="25">
        <v>0</v>
      </c>
      <c r="U52" s="25">
        <v>27064</v>
      </c>
      <c r="V52" s="25">
        <v>732</v>
      </c>
      <c r="W52" s="25">
        <v>5994</v>
      </c>
      <c r="X52" s="25">
        <v>18051</v>
      </c>
      <c r="Y52" s="25">
        <v>18760</v>
      </c>
      <c r="Z52" s="25">
        <v>0</v>
      </c>
      <c r="AA52" s="25">
        <v>0</v>
      </c>
      <c r="AB52" s="25">
        <v>8488</v>
      </c>
      <c r="AC52" s="25">
        <v>0</v>
      </c>
      <c r="AD52" s="25">
        <v>0</v>
      </c>
      <c r="AE52" s="25">
        <v>65865</v>
      </c>
      <c r="AF52" s="25">
        <v>0</v>
      </c>
      <c r="AG52" s="25">
        <v>66437</v>
      </c>
      <c r="AH52" s="25">
        <v>0</v>
      </c>
      <c r="AI52" s="25">
        <v>0</v>
      </c>
      <c r="AJ52" s="25">
        <v>126811</v>
      </c>
      <c r="AK52" s="25">
        <v>15099</v>
      </c>
      <c r="AL52" s="25">
        <v>2059</v>
      </c>
      <c r="AM52" s="25">
        <v>0</v>
      </c>
      <c r="AN52" s="25">
        <v>0</v>
      </c>
      <c r="AO52" s="25">
        <v>5788</v>
      </c>
      <c r="AP52" s="25">
        <v>0</v>
      </c>
      <c r="AQ52" s="25">
        <v>0</v>
      </c>
      <c r="AR52" s="25">
        <v>0</v>
      </c>
      <c r="AS52" s="25">
        <v>0</v>
      </c>
      <c r="AT52" s="25">
        <v>0</v>
      </c>
      <c r="AU52" s="25">
        <v>0</v>
      </c>
      <c r="AV52" s="25">
        <v>0</v>
      </c>
      <c r="AW52" s="25">
        <v>0</v>
      </c>
      <c r="AX52" s="25">
        <v>0</v>
      </c>
      <c r="AY52" s="25">
        <v>28826</v>
      </c>
      <c r="AZ52" s="25">
        <v>67832</v>
      </c>
      <c r="BA52" s="25">
        <v>32029</v>
      </c>
      <c r="BB52" s="25">
        <v>42530</v>
      </c>
      <c r="BC52" s="25">
        <v>0</v>
      </c>
      <c r="BD52" s="25">
        <v>0</v>
      </c>
      <c r="BE52" s="25">
        <v>82451</v>
      </c>
      <c r="BF52" s="25">
        <v>35003</v>
      </c>
      <c r="BG52" s="25">
        <v>0</v>
      </c>
      <c r="BH52" s="25">
        <v>17204</v>
      </c>
      <c r="BI52" s="25">
        <v>0</v>
      </c>
      <c r="BJ52" s="25">
        <v>0</v>
      </c>
      <c r="BK52" s="25">
        <v>32052</v>
      </c>
      <c r="BL52" s="25">
        <v>89818</v>
      </c>
      <c r="BM52" s="25">
        <v>0</v>
      </c>
      <c r="BN52" s="25">
        <v>137792</v>
      </c>
      <c r="BO52" s="25">
        <v>0</v>
      </c>
      <c r="BP52" s="25">
        <v>0</v>
      </c>
      <c r="BQ52" s="25">
        <v>0</v>
      </c>
      <c r="BR52" s="25">
        <v>27842</v>
      </c>
      <c r="BS52" s="25">
        <v>0</v>
      </c>
      <c r="BT52" s="25">
        <v>0</v>
      </c>
      <c r="BU52" s="25">
        <v>0</v>
      </c>
      <c r="BV52" s="25">
        <v>32235</v>
      </c>
      <c r="BW52" s="25">
        <v>0</v>
      </c>
      <c r="BX52" s="25">
        <v>0</v>
      </c>
      <c r="BY52" s="25">
        <v>16861</v>
      </c>
      <c r="BZ52" s="25">
        <v>0</v>
      </c>
      <c r="CA52" s="25">
        <v>0</v>
      </c>
      <c r="CB52" s="25">
        <v>0</v>
      </c>
      <c r="CC52" s="25">
        <v>0</v>
      </c>
      <c r="CD52" s="25" t="s">
        <v>1058</v>
      </c>
      <c r="CE52" s="25" t="s">
        <v>1058</v>
      </c>
      <c r="CF52" s="329">
        <v>0</v>
      </c>
    </row>
    <row r="53" spans="1:84" x14ac:dyDescent="0.25">
      <c r="A53" s="16" t="s">
        <v>232</v>
      </c>
      <c r="B53" s="25">
        <v>1777918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329">
        <v>0</v>
      </c>
    </row>
    <row r="54" spans="1:84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329">
        <v>0</v>
      </c>
    </row>
    <row r="55" spans="1:84" x14ac:dyDescent="0.25">
      <c r="A55" s="21" t="s">
        <v>235</v>
      </c>
      <c r="B55" s="16"/>
      <c r="C55" s="17" t="s">
        <v>35</v>
      </c>
      <c r="D55" s="18" t="s">
        <v>36</v>
      </c>
      <c r="E55" s="18" t="s">
        <v>37</v>
      </c>
      <c r="F55" s="18" t="s">
        <v>38</v>
      </c>
      <c r="G55" s="18" t="s">
        <v>39</v>
      </c>
      <c r="H55" s="18" t="s">
        <v>40</v>
      </c>
      <c r="I55" s="18" t="s">
        <v>41</v>
      </c>
      <c r="J55" s="18" t="s">
        <v>42</v>
      </c>
      <c r="K55" s="18" t="s">
        <v>43</v>
      </c>
      <c r="L55" s="18" t="s">
        <v>44</v>
      </c>
      <c r="M55" s="18" t="s">
        <v>45</v>
      </c>
      <c r="N55" s="18" t="s">
        <v>46</v>
      </c>
      <c r="O55" s="18" t="s">
        <v>47</v>
      </c>
      <c r="P55" s="18" t="s">
        <v>48</v>
      </c>
      <c r="Q55" s="18" t="s">
        <v>49</v>
      </c>
      <c r="R55" s="18" t="s">
        <v>50</v>
      </c>
      <c r="S55" s="18" t="s">
        <v>51</v>
      </c>
      <c r="T55" s="23" t="s">
        <v>52</v>
      </c>
      <c r="U55" s="18" t="s">
        <v>53</v>
      </c>
      <c r="V55" s="18" t="s">
        <v>54</v>
      </c>
      <c r="W55" s="18" t="s">
        <v>55</v>
      </c>
      <c r="X55" s="18" t="s">
        <v>56</v>
      </c>
      <c r="Y55" s="18" t="s">
        <v>57</v>
      </c>
      <c r="Z55" s="18" t="s">
        <v>58</v>
      </c>
      <c r="AA55" s="18" t="s">
        <v>59</v>
      </c>
      <c r="AB55" s="18" t="s">
        <v>60</v>
      </c>
      <c r="AC55" s="18" t="s">
        <v>61</v>
      </c>
      <c r="AD55" s="18" t="s">
        <v>62</v>
      </c>
      <c r="AE55" s="18" t="s">
        <v>63</v>
      </c>
      <c r="AF55" s="18" t="s">
        <v>64</v>
      </c>
      <c r="AG55" s="18" t="s">
        <v>65</v>
      </c>
      <c r="AH55" s="18" t="s">
        <v>66</v>
      </c>
      <c r="AI55" s="18" t="s">
        <v>67</v>
      </c>
      <c r="AJ55" s="18" t="s">
        <v>68</v>
      </c>
      <c r="AK55" s="18" t="s">
        <v>69</v>
      </c>
      <c r="AL55" s="18" t="s">
        <v>70</v>
      </c>
      <c r="AM55" s="18" t="s">
        <v>71</v>
      </c>
      <c r="AN55" s="18" t="s">
        <v>72</v>
      </c>
      <c r="AO55" s="18" t="s">
        <v>73</v>
      </c>
      <c r="AP55" s="18" t="s">
        <v>74</v>
      </c>
      <c r="AQ55" s="18" t="s">
        <v>75</v>
      </c>
      <c r="AR55" s="18" t="s">
        <v>76</v>
      </c>
      <c r="AS55" s="18" t="s">
        <v>77</v>
      </c>
      <c r="AT55" s="18" t="s">
        <v>78</v>
      </c>
      <c r="AU55" s="18" t="s">
        <v>79</v>
      </c>
      <c r="AV55" s="18" t="s">
        <v>80</v>
      </c>
      <c r="AW55" s="18" t="s">
        <v>81</v>
      </c>
      <c r="AX55" s="18" t="s">
        <v>82</v>
      </c>
      <c r="AY55" s="18" t="s">
        <v>83</v>
      </c>
      <c r="AZ55" s="18" t="s">
        <v>84</v>
      </c>
      <c r="BA55" s="18" t="s">
        <v>85</v>
      </c>
      <c r="BB55" s="18" t="s">
        <v>86</v>
      </c>
      <c r="BC55" s="18" t="s">
        <v>87</v>
      </c>
      <c r="BD55" s="18" t="s">
        <v>88</v>
      </c>
      <c r="BE55" s="18" t="s">
        <v>89</v>
      </c>
      <c r="BF55" s="18" t="s">
        <v>90</v>
      </c>
      <c r="BG55" s="18" t="s">
        <v>91</v>
      </c>
      <c r="BH55" s="18" t="s">
        <v>92</v>
      </c>
      <c r="BI55" s="18" t="s">
        <v>93</v>
      </c>
      <c r="BJ55" s="18" t="s">
        <v>94</v>
      </c>
      <c r="BK55" s="18" t="s">
        <v>95</v>
      </c>
      <c r="BL55" s="18" t="s">
        <v>96</v>
      </c>
      <c r="BM55" s="18" t="s">
        <v>97</v>
      </c>
      <c r="BN55" s="18" t="s">
        <v>98</v>
      </c>
      <c r="BO55" s="18" t="s">
        <v>99</v>
      </c>
      <c r="BP55" s="18" t="s">
        <v>100</v>
      </c>
      <c r="BQ55" s="18" t="s">
        <v>101</v>
      </c>
      <c r="BR55" s="18" t="s">
        <v>102</v>
      </c>
      <c r="BS55" s="18" t="s">
        <v>103</v>
      </c>
      <c r="BT55" s="18" t="s">
        <v>104</v>
      </c>
      <c r="BU55" s="18" t="s">
        <v>105</v>
      </c>
      <c r="BV55" s="18" t="s">
        <v>106</v>
      </c>
      <c r="BW55" s="18" t="s">
        <v>107</v>
      </c>
      <c r="BX55" s="18" t="s">
        <v>108</v>
      </c>
      <c r="BY55" s="18" t="s">
        <v>109</v>
      </c>
      <c r="BZ55" s="18" t="s">
        <v>110</v>
      </c>
      <c r="CA55" s="18" t="s">
        <v>111</v>
      </c>
      <c r="CB55" s="18" t="s">
        <v>112</v>
      </c>
      <c r="CC55" s="18" t="s">
        <v>113</v>
      </c>
      <c r="CD55" s="18" t="s">
        <v>114</v>
      </c>
      <c r="CE55" s="18" t="s">
        <v>115</v>
      </c>
      <c r="CF55" s="329">
        <v>0</v>
      </c>
    </row>
    <row r="56" spans="1:84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  <c r="CF56" s="329">
        <v>0</v>
      </c>
    </row>
    <row r="57" spans="1:84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  <c r="CF57" s="329">
        <v>0</v>
      </c>
    </row>
    <row r="58" spans="1:84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  <c r="CF58" s="329">
        <v>0</v>
      </c>
    </row>
    <row r="59" spans="1:84" x14ac:dyDescent="0.25">
      <c r="A59" s="31" t="s">
        <v>260</v>
      </c>
      <c r="B59" s="25"/>
      <c r="C59" s="273">
        <v>0</v>
      </c>
      <c r="D59" s="273">
        <v>0</v>
      </c>
      <c r="E59" s="273">
        <v>543</v>
      </c>
      <c r="F59" s="273">
        <v>0</v>
      </c>
      <c r="G59" s="273">
        <v>0</v>
      </c>
      <c r="H59" s="273">
        <v>0</v>
      </c>
      <c r="I59" s="273">
        <v>0</v>
      </c>
      <c r="J59" s="273">
        <v>0</v>
      </c>
      <c r="K59" s="273">
        <v>4068</v>
      </c>
      <c r="L59" s="273">
        <v>4381</v>
      </c>
      <c r="M59" s="273">
        <v>0</v>
      </c>
      <c r="N59" s="273">
        <v>9666</v>
      </c>
      <c r="O59" s="273">
        <v>0</v>
      </c>
      <c r="P59" s="331">
        <v>0</v>
      </c>
      <c r="Q59" s="331">
        <v>0</v>
      </c>
      <c r="R59" s="331">
        <v>0</v>
      </c>
      <c r="S59" s="332">
        <v>0</v>
      </c>
      <c r="T59" s="332">
        <v>0</v>
      </c>
      <c r="U59" s="333">
        <v>119133</v>
      </c>
      <c r="V59" s="331">
        <v>0</v>
      </c>
      <c r="W59" s="331">
        <v>263</v>
      </c>
      <c r="X59" s="331">
        <v>1500</v>
      </c>
      <c r="Y59" s="331">
        <v>3865</v>
      </c>
      <c r="Z59" s="331">
        <v>0</v>
      </c>
      <c r="AA59" s="331">
        <v>0</v>
      </c>
      <c r="AB59" s="332">
        <v>0</v>
      </c>
      <c r="AC59" s="331">
        <v>0</v>
      </c>
      <c r="AD59" s="331">
        <v>0</v>
      </c>
      <c r="AE59" s="331">
        <v>18901</v>
      </c>
      <c r="AF59" s="331">
        <v>0</v>
      </c>
      <c r="AG59" s="331">
        <v>5046</v>
      </c>
      <c r="AH59" s="331">
        <v>0</v>
      </c>
      <c r="AI59" s="331">
        <v>0</v>
      </c>
      <c r="AJ59" s="331">
        <v>10292</v>
      </c>
      <c r="AK59" s="331">
        <v>3826</v>
      </c>
      <c r="AL59" s="331">
        <v>149</v>
      </c>
      <c r="AM59" s="331">
        <v>0</v>
      </c>
      <c r="AN59" s="331">
        <v>0</v>
      </c>
      <c r="AO59" s="331">
        <v>2184</v>
      </c>
      <c r="AP59" s="331">
        <v>0</v>
      </c>
      <c r="AQ59" s="331">
        <v>0</v>
      </c>
      <c r="AR59" s="331">
        <v>0</v>
      </c>
      <c r="AS59" s="331">
        <v>0</v>
      </c>
      <c r="AT59" s="331">
        <v>0</v>
      </c>
      <c r="AU59" s="331">
        <v>0</v>
      </c>
      <c r="AV59" s="332">
        <v>0</v>
      </c>
      <c r="AW59" s="332">
        <v>0</v>
      </c>
      <c r="AX59" s="332">
        <v>0</v>
      </c>
      <c r="AY59" s="331">
        <v>60501</v>
      </c>
      <c r="AZ59" s="331">
        <v>0</v>
      </c>
      <c r="BA59" s="332">
        <v>0</v>
      </c>
      <c r="BB59" s="332">
        <v>0</v>
      </c>
      <c r="BC59" s="332">
        <v>0</v>
      </c>
      <c r="BD59" s="332">
        <v>0</v>
      </c>
      <c r="BE59" s="331">
        <v>77714</v>
      </c>
      <c r="BF59" s="332">
        <v>0</v>
      </c>
      <c r="BG59" s="332">
        <v>0</v>
      </c>
      <c r="BH59" s="332">
        <v>0</v>
      </c>
      <c r="BI59" s="332">
        <v>0</v>
      </c>
      <c r="BJ59" s="332">
        <v>0</v>
      </c>
      <c r="BK59" s="332">
        <v>0</v>
      </c>
      <c r="BL59" s="332">
        <v>0</v>
      </c>
      <c r="BM59" s="332">
        <v>0</v>
      </c>
      <c r="BN59" s="332">
        <v>0</v>
      </c>
      <c r="BO59" s="332">
        <v>0</v>
      </c>
      <c r="BP59" s="332">
        <v>0</v>
      </c>
      <c r="BQ59" s="332">
        <v>0</v>
      </c>
      <c r="BR59" s="332">
        <v>0</v>
      </c>
      <c r="BS59" s="332">
        <v>0</v>
      </c>
      <c r="BT59" s="332">
        <v>0</v>
      </c>
      <c r="BU59" s="332">
        <v>0</v>
      </c>
      <c r="BV59" s="332">
        <v>0</v>
      </c>
      <c r="BW59" s="332">
        <v>0</v>
      </c>
      <c r="BX59" s="332">
        <v>0</v>
      </c>
      <c r="BY59" s="332">
        <v>0</v>
      </c>
      <c r="BZ59" s="332">
        <v>0</v>
      </c>
      <c r="CA59" s="332">
        <v>0</v>
      </c>
      <c r="CB59" s="332">
        <v>0</v>
      </c>
      <c r="CC59" s="332">
        <v>0</v>
      </c>
      <c r="CD59" s="224">
        <v>0</v>
      </c>
      <c r="CE59" s="25">
        <v>0</v>
      </c>
      <c r="CF59" s="329">
        <v>0</v>
      </c>
    </row>
    <row r="60" spans="1:84" s="201" customFormat="1" ht="15.75" customHeight="1" x14ac:dyDescent="0.25">
      <c r="A60" s="207" t="s">
        <v>261</v>
      </c>
      <c r="B60" s="208"/>
      <c r="C60" s="277">
        <v>0</v>
      </c>
      <c r="D60" s="277">
        <v>0</v>
      </c>
      <c r="E60" s="277">
        <v>2.34</v>
      </c>
      <c r="F60" s="277">
        <v>0</v>
      </c>
      <c r="G60" s="277">
        <v>0</v>
      </c>
      <c r="H60" s="277">
        <v>0</v>
      </c>
      <c r="I60" s="277">
        <v>0</v>
      </c>
      <c r="J60" s="277">
        <v>0</v>
      </c>
      <c r="K60" s="277">
        <v>11.54</v>
      </c>
      <c r="L60" s="277">
        <v>18.84</v>
      </c>
      <c r="M60" s="277">
        <v>0</v>
      </c>
      <c r="N60" s="277">
        <v>8.01</v>
      </c>
      <c r="O60" s="277">
        <v>0</v>
      </c>
      <c r="P60" s="334">
        <v>0</v>
      </c>
      <c r="Q60" s="334">
        <v>0</v>
      </c>
      <c r="R60" s="334">
        <v>0</v>
      </c>
      <c r="S60" s="278">
        <v>0</v>
      </c>
      <c r="T60" s="278">
        <v>0</v>
      </c>
      <c r="U60" s="335">
        <v>6.82</v>
      </c>
      <c r="V60" s="334">
        <v>0.08</v>
      </c>
      <c r="W60" s="334">
        <v>0.66</v>
      </c>
      <c r="X60" s="334">
        <v>1.99</v>
      </c>
      <c r="Y60" s="334">
        <v>2.08</v>
      </c>
      <c r="Z60" s="334">
        <v>0</v>
      </c>
      <c r="AA60" s="334">
        <v>0</v>
      </c>
      <c r="AB60" s="278">
        <v>0.41</v>
      </c>
      <c r="AC60" s="334">
        <v>0</v>
      </c>
      <c r="AD60" s="334">
        <v>0</v>
      </c>
      <c r="AE60" s="334">
        <v>0</v>
      </c>
      <c r="AF60" s="334">
        <v>0</v>
      </c>
      <c r="AG60" s="334">
        <v>10.7</v>
      </c>
      <c r="AH60" s="334">
        <v>0</v>
      </c>
      <c r="AI60" s="334">
        <v>0</v>
      </c>
      <c r="AJ60" s="334">
        <v>13.81</v>
      </c>
      <c r="AK60" s="334">
        <v>0</v>
      </c>
      <c r="AL60" s="334">
        <v>0</v>
      </c>
      <c r="AM60" s="334">
        <v>0</v>
      </c>
      <c r="AN60" s="334">
        <v>0</v>
      </c>
      <c r="AO60" s="334">
        <v>0.39</v>
      </c>
      <c r="AP60" s="334">
        <v>0</v>
      </c>
      <c r="AQ60" s="334">
        <v>0</v>
      </c>
      <c r="AR60" s="334">
        <v>0</v>
      </c>
      <c r="AS60" s="334">
        <v>0</v>
      </c>
      <c r="AT60" s="334">
        <v>0</v>
      </c>
      <c r="AU60" s="334">
        <v>0</v>
      </c>
      <c r="AV60" s="278">
        <v>0</v>
      </c>
      <c r="AW60" s="278">
        <v>0</v>
      </c>
      <c r="AX60" s="278">
        <v>0</v>
      </c>
      <c r="AY60" s="334">
        <v>10.119999999999999</v>
      </c>
      <c r="AZ60" s="334">
        <v>0</v>
      </c>
      <c r="BA60" s="278">
        <v>3.9</v>
      </c>
      <c r="BB60" s="278">
        <v>3.53</v>
      </c>
      <c r="BC60" s="278">
        <v>0</v>
      </c>
      <c r="BD60" s="278">
        <v>1.49</v>
      </c>
      <c r="BE60" s="334">
        <v>3.93</v>
      </c>
      <c r="BF60" s="278">
        <v>7.52</v>
      </c>
      <c r="BG60" s="278">
        <v>0</v>
      </c>
      <c r="BH60" s="278">
        <v>2.56</v>
      </c>
      <c r="BI60" s="278">
        <v>0</v>
      </c>
      <c r="BJ60" s="278">
        <v>1.75</v>
      </c>
      <c r="BK60" s="278">
        <v>5.15</v>
      </c>
      <c r="BL60" s="278">
        <v>2.5499999999999998</v>
      </c>
      <c r="BM60" s="278">
        <v>0</v>
      </c>
      <c r="BN60" s="278">
        <v>1.62</v>
      </c>
      <c r="BO60" s="278">
        <v>0</v>
      </c>
      <c r="BP60" s="278">
        <v>0.81</v>
      </c>
      <c r="BQ60" s="278">
        <v>0</v>
      </c>
      <c r="BR60" s="278">
        <v>1.58</v>
      </c>
      <c r="BS60" s="278">
        <v>0</v>
      </c>
      <c r="BT60" s="278">
        <v>0</v>
      </c>
      <c r="BU60" s="278">
        <v>0</v>
      </c>
      <c r="BV60" s="278">
        <v>3.2</v>
      </c>
      <c r="BW60" s="278">
        <v>0</v>
      </c>
      <c r="BX60" s="278">
        <v>0</v>
      </c>
      <c r="BY60" s="278">
        <v>3.97</v>
      </c>
      <c r="BZ60" s="278">
        <v>0</v>
      </c>
      <c r="CA60" s="278">
        <v>0</v>
      </c>
      <c r="CB60" s="278">
        <v>0</v>
      </c>
      <c r="CC60" s="278">
        <v>0</v>
      </c>
      <c r="CD60" s="209" t="s">
        <v>247</v>
      </c>
      <c r="CE60" s="227">
        <v>131.35000000000002</v>
      </c>
      <c r="CF60" s="336">
        <v>0</v>
      </c>
    </row>
    <row r="61" spans="1:84" x14ac:dyDescent="0.25">
      <c r="A61" s="31" t="s">
        <v>262</v>
      </c>
      <c r="B61" s="16"/>
      <c r="C61" s="273">
        <v>0</v>
      </c>
      <c r="D61" s="273">
        <v>0</v>
      </c>
      <c r="E61" s="273">
        <v>182922</v>
      </c>
      <c r="F61" s="273">
        <v>0</v>
      </c>
      <c r="G61" s="273">
        <v>0</v>
      </c>
      <c r="H61" s="273">
        <v>0</v>
      </c>
      <c r="I61" s="273">
        <v>0</v>
      </c>
      <c r="J61" s="273">
        <v>0</v>
      </c>
      <c r="K61" s="273">
        <v>859430</v>
      </c>
      <c r="L61" s="273">
        <v>1475839</v>
      </c>
      <c r="M61" s="273">
        <v>0</v>
      </c>
      <c r="N61" s="273">
        <v>628673</v>
      </c>
      <c r="O61" s="273">
        <v>0</v>
      </c>
      <c r="P61" s="331">
        <v>0</v>
      </c>
      <c r="Q61" s="331">
        <v>0</v>
      </c>
      <c r="R61" s="331">
        <v>0</v>
      </c>
      <c r="S61" s="280">
        <v>0</v>
      </c>
      <c r="T61" s="280">
        <v>0</v>
      </c>
      <c r="U61" s="333">
        <v>686006</v>
      </c>
      <c r="V61" s="331">
        <v>10927</v>
      </c>
      <c r="W61" s="331">
        <v>90103</v>
      </c>
      <c r="X61" s="331">
        <v>270427</v>
      </c>
      <c r="Y61" s="331">
        <v>282280</v>
      </c>
      <c r="Z61" s="331">
        <v>0</v>
      </c>
      <c r="AA61" s="331">
        <v>0</v>
      </c>
      <c r="AB61" s="331">
        <v>33583</v>
      </c>
      <c r="AC61" s="331">
        <v>0</v>
      </c>
      <c r="AD61" s="331">
        <v>0</v>
      </c>
      <c r="AE61" s="331">
        <v>0</v>
      </c>
      <c r="AF61" s="331">
        <v>0</v>
      </c>
      <c r="AG61" s="331">
        <v>985034</v>
      </c>
      <c r="AH61" s="331">
        <v>0</v>
      </c>
      <c r="AI61" s="331">
        <v>0</v>
      </c>
      <c r="AJ61" s="331">
        <v>1928121</v>
      </c>
      <c r="AK61" s="331">
        <v>0</v>
      </c>
      <c r="AL61" s="331">
        <v>0</v>
      </c>
      <c r="AM61" s="331">
        <v>0</v>
      </c>
      <c r="AN61" s="331">
        <v>0</v>
      </c>
      <c r="AO61" s="331">
        <v>30655</v>
      </c>
      <c r="AP61" s="331">
        <v>0</v>
      </c>
      <c r="AQ61" s="331">
        <v>0</v>
      </c>
      <c r="AR61" s="331">
        <v>0</v>
      </c>
      <c r="AS61" s="331">
        <v>0</v>
      </c>
      <c r="AT61" s="331">
        <v>0</v>
      </c>
      <c r="AU61" s="331">
        <v>0</v>
      </c>
      <c r="AV61" s="280">
        <v>0</v>
      </c>
      <c r="AW61" s="280">
        <v>0</v>
      </c>
      <c r="AX61" s="280">
        <v>0</v>
      </c>
      <c r="AY61" s="331">
        <v>522683</v>
      </c>
      <c r="AZ61" s="331">
        <v>0</v>
      </c>
      <c r="BA61" s="280">
        <v>221044</v>
      </c>
      <c r="BB61" s="280">
        <v>235811</v>
      </c>
      <c r="BC61" s="280">
        <v>0</v>
      </c>
      <c r="BD61" s="280">
        <v>101397</v>
      </c>
      <c r="BE61" s="331">
        <v>363732</v>
      </c>
      <c r="BF61" s="280">
        <v>406810</v>
      </c>
      <c r="BG61" s="280">
        <v>0</v>
      </c>
      <c r="BH61" s="280">
        <v>295295</v>
      </c>
      <c r="BI61" s="280">
        <v>0</v>
      </c>
      <c r="BJ61" s="280">
        <v>-55413</v>
      </c>
      <c r="BK61" s="280">
        <v>397289</v>
      </c>
      <c r="BL61" s="280">
        <v>173312</v>
      </c>
      <c r="BM61" s="280">
        <v>0</v>
      </c>
      <c r="BN61" s="280">
        <v>295492</v>
      </c>
      <c r="BO61" s="280">
        <v>0</v>
      </c>
      <c r="BP61" s="280">
        <v>100940</v>
      </c>
      <c r="BQ61" s="280">
        <v>0</v>
      </c>
      <c r="BR61" s="280">
        <v>190481</v>
      </c>
      <c r="BS61" s="280">
        <v>0</v>
      </c>
      <c r="BT61" s="280">
        <v>0</v>
      </c>
      <c r="BU61" s="280">
        <v>0</v>
      </c>
      <c r="BV61" s="280">
        <v>318423</v>
      </c>
      <c r="BW61" s="280">
        <v>0</v>
      </c>
      <c r="BX61" s="280">
        <v>0</v>
      </c>
      <c r="BY61" s="280">
        <v>423497</v>
      </c>
      <c r="BZ61" s="280">
        <v>0</v>
      </c>
      <c r="CA61" s="280">
        <v>0</v>
      </c>
      <c r="CB61" s="280">
        <v>0</v>
      </c>
      <c r="CC61" s="280">
        <v>0</v>
      </c>
      <c r="CD61" s="24" t="s">
        <v>247</v>
      </c>
      <c r="CE61" s="25">
        <v>11454793</v>
      </c>
      <c r="CF61" s="329">
        <v>0</v>
      </c>
    </row>
    <row r="62" spans="1:84" x14ac:dyDescent="0.25">
      <c r="A62" s="31" t="s">
        <v>10</v>
      </c>
      <c r="B62" s="16"/>
      <c r="C62" s="25">
        <v>0</v>
      </c>
      <c r="D62" s="25">
        <v>0</v>
      </c>
      <c r="E62" s="25">
        <v>38246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179691</v>
      </c>
      <c r="L62" s="25">
        <v>308572</v>
      </c>
      <c r="M62" s="25">
        <v>0</v>
      </c>
      <c r="N62" s="25">
        <v>131444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143432</v>
      </c>
      <c r="V62" s="25">
        <v>2285</v>
      </c>
      <c r="W62" s="25">
        <v>18839</v>
      </c>
      <c r="X62" s="25">
        <v>56541</v>
      </c>
      <c r="Y62" s="25">
        <v>59020</v>
      </c>
      <c r="Z62" s="25">
        <v>0</v>
      </c>
      <c r="AA62" s="25">
        <v>0</v>
      </c>
      <c r="AB62" s="25">
        <v>7022</v>
      </c>
      <c r="AC62" s="25">
        <v>0</v>
      </c>
      <c r="AD62" s="25">
        <v>0</v>
      </c>
      <c r="AE62" s="25">
        <v>0</v>
      </c>
      <c r="AF62" s="25">
        <v>0</v>
      </c>
      <c r="AG62" s="25">
        <v>205953</v>
      </c>
      <c r="AH62" s="25">
        <v>0</v>
      </c>
      <c r="AI62" s="25">
        <v>0</v>
      </c>
      <c r="AJ62" s="25">
        <v>403136</v>
      </c>
      <c r="AK62" s="25">
        <v>0</v>
      </c>
      <c r="AL62" s="25">
        <v>0</v>
      </c>
      <c r="AM62" s="25">
        <v>0</v>
      </c>
      <c r="AN62" s="25">
        <v>0</v>
      </c>
      <c r="AO62" s="25">
        <v>6409</v>
      </c>
      <c r="AP62" s="25">
        <v>0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0</v>
      </c>
      <c r="AW62" s="25">
        <v>0</v>
      </c>
      <c r="AX62" s="25">
        <v>0</v>
      </c>
      <c r="AY62" s="25">
        <v>109284</v>
      </c>
      <c r="AZ62" s="25">
        <v>0</v>
      </c>
      <c r="BA62" s="25">
        <v>46216</v>
      </c>
      <c r="BB62" s="25">
        <v>49304</v>
      </c>
      <c r="BC62" s="25">
        <v>0</v>
      </c>
      <c r="BD62" s="25">
        <v>21200</v>
      </c>
      <c r="BE62" s="25">
        <v>76050</v>
      </c>
      <c r="BF62" s="25">
        <v>85057</v>
      </c>
      <c r="BG62" s="25">
        <v>0</v>
      </c>
      <c r="BH62" s="25">
        <v>61741</v>
      </c>
      <c r="BI62" s="25">
        <v>0</v>
      </c>
      <c r="BJ62" s="25">
        <v>-11586</v>
      </c>
      <c r="BK62" s="25">
        <v>83066</v>
      </c>
      <c r="BL62" s="25">
        <v>36236</v>
      </c>
      <c r="BM62" s="25">
        <v>0</v>
      </c>
      <c r="BN62" s="25">
        <v>61782</v>
      </c>
      <c r="BO62" s="25">
        <v>0</v>
      </c>
      <c r="BP62" s="25">
        <v>21105</v>
      </c>
      <c r="BQ62" s="25">
        <v>0</v>
      </c>
      <c r="BR62" s="25">
        <v>39826</v>
      </c>
      <c r="BS62" s="25">
        <v>0</v>
      </c>
      <c r="BT62" s="25">
        <v>0</v>
      </c>
      <c r="BU62" s="25">
        <v>0</v>
      </c>
      <c r="BV62" s="25">
        <v>66577</v>
      </c>
      <c r="BW62" s="25">
        <v>0</v>
      </c>
      <c r="BX62" s="25">
        <v>0</v>
      </c>
      <c r="BY62" s="25">
        <v>88546</v>
      </c>
      <c r="BZ62" s="25">
        <v>0</v>
      </c>
      <c r="CA62" s="25">
        <v>0</v>
      </c>
      <c r="CB62" s="25">
        <v>0</v>
      </c>
      <c r="CC62" s="25">
        <v>0</v>
      </c>
      <c r="CD62" s="24" t="s">
        <v>247</v>
      </c>
      <c r="CE62" s="25">
        <v>2394994</v>
      </c>
      <c r="CF62" s="329">
        <v>0</v>
      </c>
    </row>
    <row r="63" spans="1:84" x14ac:dyDescent="0.25">
      <c r="A63" s="31" t="s">
        <v>263</v>
      </c>
      <c r="B63" s="16"/>
      <c r="C63" s="273">
        <v>0</v>
      </c>
      <c r="D63" s="273">
        <v>0</v>
      </c>
      <c r="E63" s="273">
        <v>82031</v>
      </c>
      <c r="F63" s="273">
        <v>0</v>
      </c>
      <c r="G63" s="273">
        <v>0</v>
      </c>
      <c r="H63" s="273">
        <v>0</v>
      </c>
      <c r="I63" s="273">
        <v>0</v>
      </c>
      <c r="J63" s="273">
        <v>0</v>
      </c>
      <c r="K63" s="273">
        <v>15995</v>
      </c>
      <c r="L63" s="273">
        <v>661838</v>
      </c>
      <c r="M63" s="273">
        <v>0</v>
      </c>
      <c r="N63" s="273">
        <v>42240</v>
      </c>
      <c r="O63" s="273">
        <v>0</v>
      </c>
      <c r="P63" s="331">
        <v>0</v>
      </c>
      <c r="Q63" s="331">
        <v>0</v>
      </c>
      <c r="R63" s="331">
        <v>0</v>
      </c>
      <c r="S63" s="280">
        <v>0</v>
      </c>
      <c r="T63" s="280">
        <v>0</v>
      </c>
      <c r="U63" s="333">
        <v>165071</v>
      </c>
      <c r="V63" s="331">
        <v>7230</v>
      </c>
      <c r="W63" s="331">
        <v>59623</v>
      </c>
      <c r="X63" s="331">
        <v>178948</v>
      </c>
      <c r="Y63" s="331">
        <v>186792</v>
      </c>
      <c r="Z63" s="331">
        <v>0</v>
      </c>
      <c r="AA63" s="337">
        <v>0</v>
      </c>
      <c r="AB63" s="331">
        <v>61637</v>
      </c>
      <c r="AC63" s="331">
        <v>0</v>
      </c>
      <c r="AD63" s="331">
        <v>0</v>
      </c>
      <c r="AE63" s="331">
        <v>880687</v>
      </c>
      <c r="AF63" s="331">
        <v>0</v>
      </c>
      <c r="AG63" s="331">
        <v>1333646</v>
      </c>
      <c r="AH63" s="331">
        <v>0</v>
      </c>
      <c r="AI63" s="331">
        <v>0</v>
      </c>
      <c r="AJ63" s="331">
        <v>264866</v>
      </c>
      <c r="AK63" s="331">
        <v>152506</v>
      </c>
      <c r="AL63" s="331">
        <v>31235</v>
      </c>
      <c r="AM63" s="331">
        <v>0</v>
      </c>
      <c r="AN63" s="331">
        <v>0</v>
      </c>
      <c r="AO63" s="331">
        <v>13747</v>
      </c>
      <c r="AP63" s="331">
        <v>0</v>
      </c>
      <c r="AQ63" s="331">
        <v>0</v>
      </c>
      <c r="AR63" s="331">
        <v>0</v>
      </c>
      <c r="AS63" s="331">
        <v>0</v>
      </c>
      <c r="AT63" s="331">
        <v>0</v>
      </c>
      <c r="AU63" s="331">
        <v>0</v>
      </c>
      <c r="AV63" s="280">
        <v>0</v>
      </c>
      <c r="AW63" s="280">
        <v>0</v>
      </c>
      <c r="AX63" s="280">
        <v>0</v>
      </c>
      <c r="AY63" s="331">
        <v>50741</v>
      </c>
      <c r="AZ63" s="331">
        <v>0</v>
      </c>
      <c r="BA63" s="280">
        <v>0</v>
      </c>
      <c r="BB63" s="280">
        <v>0</v>
      </c>
      <c r="BC63" s="280">
        <v>0</v>
      </c>
      <c r="BD63" s="280">
        <v>0</v>
      </c>
      <c r="BE63" s="331">
        <v>0</v>
      </c>
      <c r="BF63" s="280">
        <v>0</v>
      </c>
      <c r="BG63" s="280">
        <v>0</v>
      </c>
      <c r="BH63" s="280">
        <v>0</v>
      </c>
      <c r="BI63" s="280">
        <v>0</v>
      </c>
      <c r="BJ63" s="280">
        <v>245124</v>
      </c>
      <c r="BK63" s="280">
        <v>8368</v>
      </c>
      <c r="BL63" s="280">
        <v>0</v>
      </c>
      <c r="BM63" s="280">
        <v>0</v>
      </c>
      <c r="BN63" s="280">
        <v>-23222</v>
      </c>
      <c r="BO63" s="280">
        <v>0</v>
      </c>
      <c r="BP63" s="280">
        <v>0</v>
      </c>
      <c r="BQ63" s="280">
        <v>0</v>
      </c>
      <c r="BR63" s="280">
        <v>1925</v>
      </c>
      <c r="BS63" s="280">
        <v>0</v>
      </c>
      <c r="BT63" s="280">
        <v>0</v>
      </c>
      <c r="BU63" s="280">
        <v>0</v>
      </c>
      <c r="BV63" s="280">
        <v>0</v>
      </c>
      <c r="BW63" s="280">
        <v>0</v>
      </c>
      <c r="BX63" s="280">
        <v>0</v>
      </c>
      <c r="BY63" s="280">
        <v>0</v>
      </c>
      <c r="BZ63" s="280">
        <v>0</v>
      </c>
      <c r="CA63" s="280">
        <v>0</v>
      </c>
      <c r="CB63" s="280">
        <v>0</v>
      </c>
      <c r="CC63" s="280">
        <v>0</v>
      </c>
      <c r="CD63" s="24" t="s">
        <v>247</v>
      </c>
      <c r="CE63" s="25">
        <v>4421028</v>
      </c>
      <c r="CF63" s="329">
        <v>0</v>
      </c>
    </row>
    <row r="64" spans="1:84" x14ac:dyDescent="0.25">
      <c r="A64" s="31" t="s">
        <v>264</v>
      </c>
      <c r="B64" s="16"/>
      <c r="C64" s="273">
        <v>0</v>
      </c>
      <c r="D64" s="273">
        <v>0</v>
      </c>
      <c r="E64" s="273">
        <v>9101</v>
      </c>
      <c r="F64" s="273">
        <v>0</v>
      </c>
      <c r="G64" s="273">
        <v>0</v>
      </c>
      <c r="H64" s="273">
        <v>0</v>
      </c>
      <c r="I64" s="273">
        <v>0</v>
      </c>
      <c r="J64" s="273">
        <v>0</v>
      </c>
      <c r="K64" s="273">
        <v>20055</v>
      </c>
      <c r="L64" s="273">
        <v>73431</v>
      </c>
      <c r="M64" s="273">
        <v>0</v>
      </c>
      <c r="N64" s="273">
        <v>31203</v>
      </c>
      <c r="O64" s="273">
        <v>0</v>
      </c>
      <c r="P64" s="331">
        <v>0</v>
      </c>
      <c r="Q64" s="331">
        <v>0</v>
      </c>
      <c r="R64" s="331">
        <v>0</v>
      </c>
      <c r="S64" s="280">
        <v>430</v>
      </c>
      <c r="T64" s="280">
        <v>0</v>
      </c>
      <c r="U64" s="333">
        <v>660766</v>
      </c>
      <c r="V64" s="331">
        <v>380</v>
      </c>
      <c r="W64" s="331">
        <v>3131</v>
      </c>
      <c r="X64" s="331">
        <v>9396</v>
      </c>
      <c r="Y64" s="331">
        <v>9808</v>
      </c>
      <c r="Z64" s="331">
        <v>0</v>
      </c>
      <c r="AA64" s="331">
        <v>0</v>
      </c>
      <c r="AB64" s="331">
        <v>341967</v>
      </c>
      <c r="AC64" s="331">
        <v>0</v>
      </c>
      <c r="AD64" s="331">
        <v>0</v>
      </c>
      <c r="AE64" s="331">
        <v>5391</v>
      </c>
      <c r="AF64" s="331">
        <v>0</v>
      </c>
      <c r="AG64" s="331">
        <v>121155</v>
      </c>
      <c r="AH64" s="331">
        <v>0</v>
      </c>
      <c r="AI64" s="331">
        <v>0</v>
      </c>
      <c r="AJ64" s="331">
        <v>174719</v>
      </c>
      <c r="AK64" s="331">
        <v>681</v>
      </c>
      <c r="AL64" s="331">
        <v>53</v>
      </c>
      <c r="AM64" s="331">
        <v>0</v>
      </c>
      <c r="AN64" s="331">
        <v>0</v>
      </c>
      <c r="AO64" s="331">
        <v>1525</v>
      </c>
      <c r="AP64" s="331">
        <v>0</v>
      </c>
      <c r="AQ64" s="331">
        <v>0</v>
      </c>
      <c r="AR64" s="331">
        <v>0</v>
      </c>
      <c r="AS64" s="331">
        <v>0</v>
      </c>
      <c r="AT64" s="331">
        <v>0</v>
      </c>
      <c r="AU64" s="331">
        <v>0</v>
      </c>
      <c r="AV64" s="280">
        <v>0</v>
      </c>
      <c r="AW64" s="280">
        <v>0</v>
      </c>
      <c r="AX64" s="280">
        <v>0</v>
      </c>
      <c r="AY64" s="331">
        <v>300094</v>
      </c>
      <c r="AZ64" s="331">
        <v>0</v>
      </c>
      <c r="BA64" s="280">
        <v>17879</v>
      </c>
      <c r="BB64" s="280">
        <v>2248</v>
      </c>
      <c r="BC64" s="280">
        <v>0</v>
      </c>
      <c r="BD64" s="280">
        <v>35886</v>
      </c>
      <c r="BE64" s="331">
        <v>48826</v>
      </c>
      <c r="BF64" s="280">
        <v>45798</v>
      </c>
      <c r="BG64" s="280">
        <v>0</v>
      </c>
      <c r="BH64" s="280">
        <v>4737</v>
      </c>
      <c r="BI64" s="280">
        <v>0</v>
      </c>
      <c r="BJ64" s="280">
        <v>-13750</v>
      </c>
      <c r="BK64" s="280">
        <v>2137</v>
      </c>
      <c r="BL64" s="280">
        <v>1341</v>
      </c>
      <c r="BM64" s="280">
        <v>0</v>
      </c>
      <c r="BN64" s="280">
        <v>-9189</v>
      </c>
      <c r="BO64" s="280">
        <v>0</v>
      </c>
      <c r="BP64" s="280">
        <v>891</v>
      </c>
      <c r="BQ64" s="280">
        <v>0</v>
      </c>
      <c r="BR64" s="280">
        <v>5763</v>
      </c>
      <c r="BS64" s="280">
        <v>0</v>
      </c>
      <c r="BT64" s="280">
        <v>0</v>
      </c>
      <c r="BU64" s="280">
        <v>0</v>
      </c>
      <c r="BV64" s="280">
        <v>214</v>
      </c>
      <c r="BW64" s="280">
        <v>0</v>
      </c>
      <c r="BX64" s="280">
        <v>0</v>
      </c>
      <c r="BY64" s="280">
        <v>11353</v>
      </c>
      <c r="BZ64" s="280">
        <v>0</v>
      </c>
      <c r="CA64" s="280">
        <v>0</v>
      </c>
      <c r="CB64" s="280">
        <v>0</v>
      </c>
      <c r="CC64" s="280">
        <v>0</v>
      </c>
      <c r="CD64" s="24" t="s">
        <v>247</v>
      </c>
      <c r="CE64" s="25">
        <v>1917420</v>
      </c>
      <c r="CF64" s="329">
        <v>0</v>
      </c>
    </row>
    <row r="65" spans="1:84" x14ac:dyDescent="0.25">
      <c r="A65" s="31" t="s">
        <v>265</v>
      </c>
      <c r="B65" s="16"/>
      <c r="C65" s="273">
        <v>0</v>
      </c>
      <c r="D65" s="273">
        <v>0</v>
      </c>
      <c r="E65" s="273">
        <v>0</v>
      </c>
      <c r="F65" s="273">
        <v>0</v>
      </c>
      <c r="G65" s="273">
        <v>0</v>
      </c>
      <c r="H65" s="273">
        <v>0</v>
      </c>
      <c r="I65" s="273">
        <v>0</v>
      </c>
      <c r="J65" s="273">
        <v>0</v>
      </c>
      <c r="K65" s="273">
        <v>0</v>
      </c>
      <c r="L65" s="273">
        <v>0</v>
      </c>
      <c r="M65" s="273">
        <v>0</v>
      </c>
      <c r="N65" s="273">
        <v>0</v>
      </c>
      <c r="O65" s="273">
        <v>0</v>
      </c>
      <c r="P65" s="331">
        <v>0</v>
      </c>
      <c r="Q65" s="331">
        <v>0</v>
      </c>
      <c r="R65" s="331">
        <v>0</v>
      </c>
      <c r="S65" s="280">
        <v>0</v>
      </c>
      <c r="T65" s="280">
        <v>0</v>
      </c>
      <c r="U65" s="333">
        <v>0</v>
      </c>
      <c r="V65" s="331">
        <v>0</v>
      </c>
      <c r="W65" s="331">
        <v>0</v>
      </c>
      <c r="X65" s="331">
        <v>0</v>
      </c>
      <c r="Y65" s="331">
        <v>0</v>
      </c>
      <c r="Z65" s="331">
        <v>0</v>
      </c>
      <c r="AA65" s="331">
        <v>0</v>
      </c>
      <c r="AB65" s="281">
        <v>0</v>
      </c>
      <c r="AC65" s="331">
        <v>0</v>
      </c>
      <c r="AD65" s="331">
        <v>0</v>
      </c>
      <c r="AE65" s="331">
        <v>0</v>
      </c>
      <c r="AF65" s="331">
        <v>0</v>
      </c>
      <c r="AG65" s="331">
        <v>30</v>
      </c>
      <c r="AH65" s="331">
        <v>0</v>
      </c>
      <c r="AI65" s="331">
        <v>0</v>
      </c>
      <c r="AJ65" s="331">
        <v>0</v>
      </c>
      <c r="AK65" s="331">
        <v>0</v>
      </c>
      <c r="AL65" s="331">
        <v>0</v>
      </c>
      <c r="AM65" s="331">
        <v>0</v>
      </c>
      <c r="AN65" s="331">
        <v>0</v>
      </c>
      <c r="AO65" s="331">
        <v>0</v>
      </c>
      <c r="AP65" s="331">
        <v>0</v>
      </c>
      <c r="AQ65" s="331">
        <v>0</v>
      </c>
      <c r="AR65" s="331">
        <v>0</v>
      </c>
      <c r="AS65" s="331">
        <v>0</v>
      </c>
      <c r="AT65" s="331">
        <v>0</v>
      </c>
      <c r="AU65" s="331">
        <v>0</v>
      </c>
      <c r="AV65" s="280">
        <v>0</v>
      </c>
      <c r="AW65" s="280">
        <v>0</v>
      </c>
      <c r="AX65" s="280">
        <v>0</v>
      </c>
      <c r="AY65" s="331">
        <v>0</v>
      </c>
      <c r="AZ65" s="331">
        <v>0</v>
      </c>
      <c r="BA65" s="280">
        <v>0</v>
      </c>
      <c r="BB65" s="280">
        <v>0</v>
      </c>
      <c r="BC65" s="280">
        <v>0</v>
      </c>
      <c r="BD65" s="280">
        <v>7651</v>
      </c>
      <c r="BE65" s="331">
        <v>151205</v>
      </c>
      <c r="BF65" s="280">
        <v>0</v>
      </c>
      <c r="BG65" s="280">
        <v>0</v>
      </c>
      <c r="BH65" s="280">
        <v>41795</v>
      </c>
      <c r="BI65" s="280">
        <v>0</v>
      </c>
      <c r="BJ65" s="280">
        <v>0</v>
      </c>
      <c r="BK65" s="280">
        <v>0</v>
      </c>
      <c r="BL65" s="280">
        <v>0</v>
      </c>
      <c r="BM65" s="280">
        <v>0</v>
      </c>
      <c r="BN65" s="280">
        <v>0</v>
      </c>
      <c r="BO65" s="280">
        <v>0</v>
      </c>
      <c r="BP65" s="280">
        <v>0</v>
      </c>
      <c r="BQ65" s="280">
        <v>0</v>
      </c>
      <c r="BR65" s="280">
        <v>0</v>
      </c>
      <c r="BS65" s="280">
        <v>0</v>
      </c>
      <c r="BT65" s="280">
        <v>0</v>
      </c>
      <c r="BU65" s="280">
        <v>0</v>
      </c>
      <c r="BV65" s="280">
        <v>0</v>
      </c>
      <c r="BW65" s="280">
        <v>0</v>
      </c>
      <c r="BX65" s="280">
        <v>0</v>
      </c>
      <c r="BY65" s="280">
        <v>0</v>
      </c>
      <c r="BZ65" s="280">
        <v>0</v>
      </c>
      <c r="CA65" s="280">
        <v>0</v>
      </c>
      <c r="CB65" s="280">
        <v>0</v>
      </c>
      <c r="CC65" s="280">
        <v>0</v>
      </c>
      <c r="CD65" s="24" t="s">
        <v>247</v>
      </c>
      <c r="CE65" s="25">
        <v>200681</v>
      </c>
      <c r="CF65" s="329">
        <v>0</v>
      </c>
    </row>
    <row r="66" spans="1:84" x14ac:dyDescent="0.25">
      <c r="A66" s="31" t="s">
        <v>266</v>
      </c>
      <c r="B66" s="16"/>
      <c r="C66" s="273">
        <v>0</v>
      </c>
      <c r="D66" s="273">
        <v>0</v>
      </c>
      <c r="E66" s="273">
        <v>2787</v>
      </c>
      <c r="F66" s="273">
        <v>0</v>
      </c>
      <c r="G66" s="273">
        <v>0</v>
      </c>
      <c r="H66" s="273">
        <v>0</v>
      </c>
      <c r="I66" s="273">
        <v>0</v>
      </c>
      <c r="J66" s="273">
        <v>0</v>
      </c>
      <c r="K66" s="273">
        <v>1367</v>
      </c>
      <c r="L66" s="273">
        <v>22489</v>
      </c>
      <c r="M66" s="273">
        <v>0</v>
      </c>
      <c r="N66" s="273">
        <v>621</v>
      </c>
      <c r="O66" s="273">
        <v>0</v>
      </c>
      <c r="P66" s="331">
        <v>0</v>
      </c>
      <c r="Q66" s="331">
        <v>0</v>
      </c>
      <c r="R66" s="331">
        <v>0</v>
      </c>
      <c r="S66" s="280">
        <v>0</v>
      </c>
      <c r="T66" s="280">
        <v>0</v>
      </c>
      <c r="U66" s="333">
        <v>46703</v>
      </c>
      <c r="V66" s="331">
        <v>0</v>
      </c>
      <c r="W66" s="331">
        <v>185414</v>
      </c>
      <c r="X66" s="331">
        <v>83465</v>
      </c>
      <c r="Y66" s="331">
        <v>183704</v>
      </c>
      <c r="Z66" s="331">
        <v>0</v>
      </c>
      <c r="AA66" s="331">
        <v>0</v>
      </c>
      <c r="AB66" s="331">
        <v>229921</v>
      </c>
      <c r="AC66" s="331">
        <v>0</v>
      </c>
      <c r="AD66" s="331">
        <v>0</v>
      </c>
      <c r="AE66" s="331">
        <v>2217</v>
      </c>
      <c r="AF66" s="331">
        <v>0</v>
      </c>
      <c r="AG66" s="331">
        <v>13898</v>
      </c>
      <c r="AH66" s="331">
        <v>0</v>
      </c>
      <c r="AI66" s="331">
        <v>0</v>
      </c>
      <c r="AJ66" s="331">
        <v>2514</v>
      </c>
      <c r="AK66" s="331">
        <v>94</v>
      </c>
      <c r="AL66" s="331">
        <v>0</v>
      </c>
      <c r="AM66" s="331">
        <v>0</v>
      </c>
      <c r="AN66" s="331">
        <v>0</v>
      </c>
      <c r="AO66" s="331">
        <v>467</v>
      </c>
      <c r="AP66" s="331">
        <v>0</v>
      </c>
      <c r="AQ66" s="331">
        <v>0</v>
      </c>
      <c r="AR66" s="331">
        <v>0</v>
      </c>
      <c r="AS66" s="331">
        <v>0</v>
      </c>
      <c r="AT66" s="331">
        <v>0</v>
      </c>
      <c r="AU66" s="331">
        <v>0</v>
      </c>
      <c r="AV66" s="280">
        <v>0</v>
      </c>
      <c r="AW66" s="280">
        <v>0</v>
      </c>
      <c r="AX66" s="280">
        <v>0</v>
      </c>
      <c r="AY66" s="331">
        <v>11615</v>
      </c>
      <c r="AZ66" s="331">
        <v>0</v>
      </c>
      <c r="BA66" s="280">
        <v>2649</v>
      </c>
      <c r="BB66" s="280">
        <v>0</v>
      </c>
      <c r="BC66" s="280">
        <v>0</v>
      </c>
      <c r="BD66" s="280">
        <v>-63994</v>
      </c>
      <c r="BE66" s="331">
        <v>130355</v>
      </c>
      <c r="BF66" s="280">
        <v>0</v>
      </c>
      <c r="BG66" s="280">
        <v>0</v>
      </c>
      <c r="BH66" s="280">
        <v>803618</v>
      </c>
      <c r="BI66" s="280">
        <v>0</v>
      </c>
      <c r="BJ66" s="280">
        <v>77061</v>
      </c>
      <c r="BK66" s="280">
        <v>19593</v>
      </c>
      <c r="BL66" s="280">
        <v>0</v>
      </c>
      <c r="BM66" s="280">
        <v>0</v>
      </c>
      <c r="BN66" s="280">
        <v>13788</v>
      </c>
      <c r="BO66" s="280">
        <v>0</v>
      </c>
      <c r="BP66" s="280">
        <v>33511</v>
      </c>
      <c r="BQ66" s="280">
        <v>0</v>
      </c>
      <c r="BR66" s="280">
        <v>22862</v>
      </c>
      <c r="BS66" s="280">
        <v>0</v>
      </c>
      <c r="BT66" s="280">
        <v>0</v>
      </c>
      <c r="BU66" s="280">
        <v>0</v>
      </c>
      <c r="BV66" s="280">
        <v>2325</v>
      </c>
      <c r="BW66" s="280">
        <v>0</v>
      </c>
      <c r="BX66" s="280">
        <v>0</v>
      </c>
      <c r="BY66" s="280">
        <v>9428</v>
      </c>
      <c r="BZ66" s="280">
        <v>0</v>
      </c>
      <c r="CA66" s="280">
        <v>0</v>
      </c>
      <c r="CB66" s="280">
        <v>0</v>
      </c>
      <c r="CC66" s="280">
        <v>0</v>
      </c>
      <c r="CD66" s="24" t="s">
        <v>247</v>
      </c>
      <c r="CE66" s="25">
        <v>1838472</v>
      </c>
      <c r="CF66" s="329">
        <v>0</v>
      </c>
    </row>
    <row r="67" spans="1:84" x14ac:dyDescent="0.25">
      <c r="A67" s="31" t="s">
        <v>15</v>
      </c>
      <c r="B67" s="16"/>
      <c r="C67" s="25">
        <v>0</v>
      </c>
      <c r="D67" s="25">
        <v>0</v>
      </c>
      <c r="E67" s="25">
        <v>34568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106541</v>
      </c>
      <c r="L67" s="25">
        <v>279039</v>
      </c>
      <c r="M67" s="25">
        <v>0</v>
      </c>
      <c r="N67" s="25">
        <v>281190</v>
      </c>
      <c r="O67" s="25">
        <v>0</v>
      </c>
      <c r="P67" s="25">
        <v>0</v>
      </c>
      <c r="Q67" s="25">
        <v>0</v>
      </c>
      <c r="R67" s="25">
        <v>0</v>
      </c>
      <c r="S67" s="25">
        <v>72957</v>
      </c>
      <c r="T67" s="25">
        <v>0</v>
      </c>
      <c r="U67" s="25">
        <v>27064</v>
      </c>
      <c r="V67" s="25">
        <v>732</v>
      </c>
      <c r="W67" s="25">
        <v>5994</v>
      </c>
      <c r="X67" s="25">
        <v>18051</v>
      </c>
      <c r="Y67" s="25">
        <v>18760</v>
      </c>
      <c r="Z67" s="25">
        <v>0</v>
      </c>
      <c r="AA67" s="25">
        <v>0</v>
      </c>
      <c r="AB67" s="25">
        <v>8488</v>
      </c>
      <c r="AC67" s="25">
        <v>0</v>
      </c>
      <c r="AD67" s="25">
        <v>0</v>
      </c>
      <c r="AE67" s="25">
        <v>65865</v>
      </c>
      <c r="AF67" s="25">
        <v>0</v>
      </c>
      <c r="AG67" s="25">
        <v>66437</v>
      </c>
      <c r="AH67" s="25">
        <v>0</v>
      </c>
      <c r="AI67" s="25">
        <v>0</v>
      </c>
      <c r="AJ67" s="25">
        <v>126811</v>
      </c>
      <c r="AK67" s="25">
        <v>15099</v>
      </c>
      <c r="AL67" s="25">
        <v>2059</v>
      </c>
      <c r="AM67" s="25">
        <v>0</v>
      </c>
      <c r="AN67" s="25">
        <v>0</v>
      </c>
      <c r="AO67" s="25">
        <v>5788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0</v>
      </c>
      <c r="AW67" s="25">
        <v>0</v>
      </c>
      <c r="AX67" s="25">
        <v>0</v>
      </c>
      <c r="AY67" s="25">
        <v>28826</v>
      </c>
      <c r="AZ67" s="25">
        <v>67832</v>
      </c>
      <c r="BA67" s="25">
        <v>32029</v>
      </c>
      <c r="BB67" s="25">
        <v>42530</v>
      </c>
      <c r="BC67" s="25">
        <v>0</v>
      </c>
      <c r="BD67" s="25">
        <v>0</v>
      </c>
      <c r="BE67" s="25">
        <v>82451</v>
      </c>
      <c r="BF67" s="25">
        <v>35003</v>
      </c>
      <c r="BG67" s="25">
        <v>0</v>
      </c>
      <c r="BH67" s="25">
        <v>17204</v>
      </c>
      <c r="BI67" s="25">
        <v>0</v>
      </c>
      <c r="BJ67" s="25">
        <v>0</v>
      </c>
      <c r="BK67" s="25">
        <v>32052</v>
      </c>
      <c r="BL67" s="25">
        <v>89818</v>
      </c>
      <c r="BM67" s="25">
        <v>0</v>
      </c>
      <c r="BN67" s="25">
        <v>137792</v>
      </c>
      <c r="BO67" s="25">
        <v>0</v>
      </c>
      <c r="BP67" s="25">
        <v>0</v>
      </c>
      <c r="BQ67" s="25">
        <v>0</v>
      </c>
      <c r="BR67" s="25">
        <v>27842</v>
      </c>
      <c r="BS67" s="25">
        <v>0</v>
      </c>
      <c r="BT67" s="25">
        <v>0</v>
      </c>
      <c r="BU67" s="25">
        <v>0</v>
      </c>
      <c r="BV67" s="25">
        <v>32235</v>
      </c>
      <c r="BW67" s="25">
        <v>0</v>
      </c>
      <c r="BX67" s="25">
        <v>0</v>
      </c>
      <c r="BY67" s="25">
        <v>16861</v>
      </c>
      <c r="BZ67" s="25">
        <v>0</v>
      </c>
      <c r="CA67" s="25">
        <v>0</v>
      </c>
      <c r="CB67" s="25">
        <v>0</v>
      </c>
      <c r="CC67" s="25">
        <v>0</v>
      </c>
      <c r="CD67" s="24" t="s">
        <v>247</v>
      </c>
      <c r="CE67" s="25">
        <v>1777918</v>
      </c>
      <c r="CF67" s="329">
        <v>0</v>
      </c>
    </row>
    <row r="68" spans="1:84" x14ac:dyDescent="0.25">
      <c r="A68" s="31" t="s">
        <v>267</v>
      </c>
      <c r="B68" s="25"/>
      <c r="C68" s="273">
        <v>0</v>
      </c>
      <c r="D68" s="273">
        <v>0</v>
      </c>
      <c r="E68" s="273">
        <v>0</v>
      </c>
      <c r="F68" s="273">
        <v>0</v>
      </c>
      <c r="G68" s="273">
        <v>0</v>
      </c>
      <c r="H68" s="273">
        <v>0</v>
      </c>
      <c r="I68" s="273">
        <v>0</v>
      </c>
      <c r="J68" s="273">
        <v>0</v>
      </c>
      <c r="K68" s="273">
        <v>0</v>
      </c>
      <c r="L68" s="273">
        <v>0</v>
      </c>
      <c r="M68" s="273">
        <v>0</v>
      </c>
      <c r="N68" s="273">
        <v>0</v>
      </c>
      <c r="O68" s="273">
        <v>0</v>
      </c>
      <c r="P68" s="331">
        <v>0</v>
      </c>
      <c r="Q68" s="331">
        <v>0</v>
      </c>
      <c r="R68" s="331">
        <v>0</v>
      </c>
      <c r="S68" s="280">
        <v>0</v>
      </c>
      <c r="T68" s="280">
        <v>0</v>
      </c>
      <c r="U68" s="333">
        <v>0</v>
      </c>
      <c r="V68" s="331">
        <v>0</v>
      </c>
      <c r="W68" s="331">
        <v>0</v>
      </c>
      <c r="X68" s="331">
        <v>0</v>
      </c>
      <c r="Y68" s="331">
        <v>1889</v>
      </c>
      <c r="Z68" s="331">
        <v>0</v>
      </c>
      <c r="AA68" s="331">
        <v>0</v>
      </c>
      <c r="AB68" s="281">
        <v>0</v>
      </c>
      <c r="AC68" s="331">
        <v>0</v>
      </c>
      <c r="AD68" s="331">
        <v>0</v>
      </c>
      <c r="AE68" s="331">
        <v>0</v>
      </c>
      <c r="AF68" s="331">
        <v>0</v>
      </c>
      <c r="AG68" s="331">
        <v>0</v>
      </c>
      <c r="AH68" s="331">
        <v>0</v>
      </c>
      <c r="AI68" s="331">
        <v>0</v>
      </c>
      <c r="AJ68" s="331">
        <v>0</v>
      </c>
      <c r="AK68" s="331">
        <v>0</v>
      </c>
      <c r="AL68" s="331">
        <v>0</v>
      </c>
      <c r="AM68" s="331">
        <v>0</v>
      </c>
      <c r="AN68" s="331">
        <v>0</v>
      </c>
      <c r="AO68" s="331">
        <v>0</v>
      </c>
      <c r="AP68" s="331">
        <v>0</v>
      </c>
      <c r="AQ68" s="331">
        <v>0</v>
      </c>
      <c r="AR68" s="331">
        <v>0</v>
      </c>
      <c r="AS68" s="331">
        <v>0</v>
      </c>
      <c r="AT68" s="331">
        <v>0</v>
      </c>
      <c r="AU68" s="331">
        <v>0</v>
      </c>
      <c r="AV68" s="280">
        <v>0</v>
      </c>
      <c r="AW68" s="280">
        <v>0</v>
      </c>
      <c r="AX68" s="280">
        <v>0</v>
      </c>
      <c r="AY68" s="331">
        <v>0</v>
      </c>
      <c r="AZ68" s="331">
        <v>0</v>
      </c>
      <c r="BA68" s="280">
        <v>0</v>
      </c>
      <c r="BB68" s="280">
        <v>0</v>
      </c>
      <c r="BC68" s="280">
        <v>0</v>
      </c>
      <c r="BD68" s="280">
        <v>-1269</v>
      </c>
      <c r="BE68" s="331">
        <v>1938</v>
      </c>
      <c r="BF68" s="280">
        <v>0</v>
      </c>
      <c r="BG68" s="280">
        <v>0</v>
      </c>
      <c r="BH68" s="280">
        <v>22050</v>
      </c>
      <c r="BI68" s="280">
        <v>0</v>
      </c>
      <c r="BJ68" s="280">
        <v>0</v>
      </c>
      <c r="BK68" s="280">
        <v>0</v>
      </c>
      <c r="BL68" s="280">
        <v>0</v>
      </c>
      <c r="BM68" s="280">
        <v>0</v>
      </c>
      <c r="BN68" s="280">
        <v>0</v>
      </c>
      <c r="BO68" s="280">
        <v>0</v>
      </c>
      <c r="BP68" s="280">
        <v>0</v>
      </c>
      <c r="BQ68" s="280">
        <v>0</v>
      </c>
      <c r="BR68" s="280">
        <v>0</v>
      </c>
      <c r="BS68" s="280">
        <v>0</v>
      </c>
      <c r="BT68" s="280">
        <v>0</v>
      </c>
      <c r="BU68" s="280">
        <v>0</v>
      </c>
      <c r="BV68" s="280">
        <v>0</v>
      </c>
      <c r="BW68" s="280">
        <v>0</v>
      </c>
      <c r="BX68" s="280">
        <v>0</v>
      </c>
      <c r="BY68" s="280">
        <v>0</v>
      </c>
      <c r="BZ68" s="280">
        <v>0</v>
      </c>
      <c r="CA68" s="280">
        <v>0</v>
      </c>
      <c r="CB68" s="280">
        <v>0</v>
      </c>
      <c r="CC68" s="280">
        <v>0</v>
      </c>
      <c r="CD68" s="24" t="s">
        <v>247</v>
      </c>
      <c r="CE68" s="25">
        <v>24608</v>
      </c>
      <c r="CF68" s="329">
        <v>0</v>
      </c>
    </row>
    <row r="69" spans="1:84" x14ac:dyDescent="0.25">
      <c r="A69" s="31" t="s">
        <v>268</v>
      </c>
      <c r="B69" s="16"/>
      <c r="C69" s="25">
        <v>0</v>
      </c>
      <c r="D69" s="25">
        <v>0</v>
      </c>
      <c r="E69" s="25">
        <v>436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31194</v>
      </c>
      <c r="L69" s="25">
        <v>3518</v>
      </c>
      <c r="M69" s="25">
        <v>0</v>
      </c>
      <c r="N69" s="25">
        <v>4393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18629</v>
      </c>
      <c r="V69" s="25">
        <v>-149</v>
      </c>
      <c r="W69" s="25">
        <v>-1231</v>
      </c>
      <c r="X69" s="25">
        <v>-3693</v>
      </c>
      <c r="Y69" s="25">
        <v>-3855</v>
      </c>
      <c r="Z69" s="25">
        <v>0</v>
      </c>
      <c r="AA69" s="25">
        <v>0</v>
      </c>
      <c r="AB69" s="25">
        <v>1452</v>
      </c>
      <c r="AC69" s="25">
        <v>0</v>
      </c>
      <c r="AD69" s="25">
        <v>0</v>
      </c>
      <c r="AE69" s="25">
        <v>320</v>
      </c>
      <c r="AF69" s="25">
        <v>0</v>
      </c>
      <c r="AG69" s="25">
        <v>2366</v>
      </c>
      <c r="AH69" s="25">
        <v>0</v>
      </c>
      <c r="AI69" s="25">
        <v>0</v>
      </c>
      <c r="AJ69" s="25">
        <v>34242</v>
      </c>
      <c r="AK69" s="25">
        <v>0</v>
      </c>
      <c r="AL69" s="25">
        <v>0</v>
      </c>
      <c r="AM69" s="25">
        <v>0</v>
      </c>
      <c r="AN69" s="25">
        <v>0</v>
      </c>
      <c r="AO69" s="25">
        <v>73</v>
      </c>
      <c r="AP69" s="25">
        <v>0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0</v>
      </c>
      <c r="AW69" s="25">
        <v>0</v>
      </c>
      <c r="AX69" s="25">
        <v>0</v>
      </c>
      <c r="AY69" s="25">
        <v>2071</v>
      </c>
      <c r="AZ69" s="25">
        <v>0</v>
      </c>
      <c r="BA69" s="25">
        <v>93</v>
      </c>
      <c r="BB69" s="25">
        <v>66</v>
      </c>
      <c r="BC69" s="25">
        <v>0</v>
      </c>
      <c r="BD69" s="25">
        <v>-31301</v>
      </c>
      <c r="BE69" s="25">
        <v>9827</v>
      </c>
      <c r="BF69" s="25">
        <v>498</v>
      </c>
      <c r="BG69" s="25">
        <v>0</v>
      </c>
      <c r="BH69" s="25">
        <v>195331</v>
      </c>
      <c r="BI69" s="25">
        <v>0</v>
      </c>
      <c r="BJ69" s="25">
        <v>64936</v>
      </c>
      <c r="BK69" s="25">
        <v>48645</v>
      </c>
      <c r="BL69" s="25">
        <v>546</v>
      </c>
      <c r="BM69" s="25">
        <v>0</v>
      </c>
      <c r="BN69" s="25">
        <v>153633</v>
      </c>
      <c r="BO69" s="25">
        <v>0</v>
      </c>
      <c r="BP69" s="25">
        <v>6</v>
      </c>
      <c r="BQ69" s="25">
        <v>0</v>
      </c>
      <c r="BR69" s="25">
        <v>2245</v>
      </c>
      <c r="BS69" s="25">
        <v>0</v>
      </c>
      <c r="BT69" s="25">
        <v>0</v>
      </c>
      <c r="BU69" s="25">
        <v>0</v>
      </c>
      <c r="BV69" s="25">
        <v>474</v>
      </c>
      <c r="BW69" s="25">
        <v>3147</v>
      </c>
      <c r="BX69" s="25">
        <v>0</v>
      </c>
      <c r="BY69" s="25">
        <v>3986</v>
      </c>
      <c r="BZ69" s="25">
        <v>0</v>
      </c>
      <c r="CA69" s="25">
        <v>0</v>
      </c>
      <c r="CB69" s="25">
        <v>0</v>
      </c>
      <c r="CC69" s="25">
        <v>0</v>
      </c>
      <c r="CD69" s="25">
        <v>884052</v>
      </c>
      <c r="CE69" s="25">
        <v>1425950</v>
      </c>
      <c r="CF69" s="329">
        <v>0</v>
      </c>
    </row>
    <row r="70" spans="1:84" x14ac:dyDescent="0.25">
      <c r="A70" s="26" t="s">
        <v>269</v>
      </c>
      <c r="B70" s="338"/>
      <c r="C70" s="282">
        <v>0</v>
      </c>
      <c r="D70" s="282">
        <v>0</v>
      </c>
      <c r="E70" s="282">
        <v>0</v>
      </c>
      <c r="F70" s="282">
        <v>0</v>
      </c>
      <c r="G70" s="282">
        <v>0</v>
      </c>
      <c r="H70" s="282">
        <v>0</v>
      </c>
      <c r="I70" s="282">
        <v>0</v>
      </c>
      <c r="J70" s="282">
        <v>0</v>
      </c>
      <c r="K70" s="282">
        <v>0</v>
      </c>
      <c r="L70" s="282">
        <v>0</v>
      </c>
      <c r="M70" s="282">
        <v>0</v>
      </c>
      <c r="N70" s="282">
        <v>0</v>
      </c>
      <c r="O70" s="282">
        <v>0</v>
      </c>
      <c r="P70" s="282">
        <v>0</v>
      </c>
      <c r="Q70" s="282">
        <v>0</v>
      </c>
      <c r="R70" s="282">
        <v>0</v>
      </c>
      <c r="S70" s="282">
        <v>0</v>
      </c>
      <c r="T70" s="282">
        <v>0</v>
      </c>
      <c r="U70" s="282">
        <v>0</v>
      </c>
      <c r="V70" s="282">
        <v>0</v>
      </c>
      <c r="W70" s="282">
        <v>0</v>
      </c>
      <c r="X70" s="282">
        <v>0</v>
      </c>
      <c r="Y70" s="282">
        <v>0</v>
      </c>
      <c r="Z70" s="282">
        <v>0</v>
      </c>
      <c r="AA70" s="282">
        <v>0</v>
      </c>
      <c r="AB70" s="282">
        <v>0</v>
      </c>
      <c r="AC70" s="282">
        <v>0</v>
      </c>
      <c r="AD70" s="282">
        <v>0</v>
      </c>
      <c r="AE70" s="282">
        <v>0</v>
      </c>
      <c r="AF70" s="282">
        <v>0</v>
      </c>
      <c r="AG70" s="282">
        <v>0</v>
      </c>
      <c r="AH70" s="282">
        <v>0</v>
      </c>
      <c r="AI70" s="282">
        <v>0</v>
      </c>
      <c r="AJ70" s="282">
        <v>0</v>
      </c>
      <c r="AK70" s="282">
        <v>0</v>
      </c>
      <c r="AL70" s="282">
        <v>0</v>
      </c>
      <c r="AM70" s="282">
        <v>0</v>
      </c>
      <c r="AN70" s="282">
        <v>0</v>
      </c>
      <c r="AO70" s="282">
        <v>0</v>
      </c>
      <c r="AP70" s="282">
        <v>0</v>
      </c>
      <c r="AQ70" s="282">
        <v>0</v>
      </c>
      <c r="AR70" s="282">
        <v>0</v>
      </c>
      <c r="AS70" s="282">
        <v>0</v>
      </c>
      <c r="AT70" s="282">
        <v>0</v>
      </c>
      <c r="AU70" s="282">
        <v>0</v>
      </c>
      <c r="AV70" s="282">
        <v>0</v>
      </c>
      <c r="AW70" s="282">
        <v>0</v>
      </c>
      <c r="AX70" s="282">
        <v>0</v>
      </c>
      <c r="AY70" s="282">
        <v>0</v>
      </c>
      <c r="AZ70" s="282">
        <v>0</v>
      </c>
      <c r="BA70" s="282">
        <v>0</v>
      </c>
      <c r="BB70" s="282">
        <v>0</v>
      </c>
      <c r="BC70" s="282">
        <v>0</v>
      </c>
      <c r="BD70" s="282">
        <v>0</v>
      </c>
      <c r="BE70" s="282">
        <v>0</v>
      </c>
      <c r="BF70" s="282">
        <v>0</v>
      </c>
      <c r="BG70" s="282">
        <v>0</v>
      </c>
      <c r="BH70" s="282">
        <v>0</v>
      </c>
      <c r="BI70" s="282">
        <v>0</v>
      </c>
      <c r="BJ70" s="282">
        <v>0</v>
      </c>
      <c r="BK70" s="282">
        <v>0</v>
      </c>
      <c r="BL70" s="282">
        <v>0</v>
      </c>
      <c r="BM70" s="282">
        <v>0</v>
      </c>
      <c r="BN70" s="282">
        <v>0</v>
      </c>
      <c r="BO70" s="282">
        <v>0</v>
      </c>
      <c r="BP70" s="282">
        <v>0</v>
      </c>
      <c r="BQ70" s="282">
        <v>0</v>
      </c>
      <c r="BR70" s="282">
        <v>0</v>
      </c>
      <c r="BS70" s="282">
        <v>0</v>
      </c>
      <c r="BT70" s="282">
        <v>0</v>
      </c>
      <c r="BU70" s="282">
        <v>0</v>
      </c>
      <c r="BV70" s="282">
        <v>0</v>
      </c>
      <c r="BW70" s="282">
        <v>0</v>
      </c>
      <c r="BX70" s="282">
        <v>0</v>
      </c>
      <c r="BY70" s="282">
        <v>0</v>
      </c>
      <c r="BZ70" s="282">
        <v>0</v>
      </c>
      <c r="CA70" s="282">
        <v>0</v>
      </c>
      <c r="CB70" s="282">
        <v>0</v>
      </c>
      <c r="CC70" s="282">
        <v>0</v>
      </c>
      <c r="CD70" s="282">
        <v>0</v>
      </c>
      <c r="CE70" s="25">
        <v>0</v>
      </c>
      <c r="CF70" s="329">
        <v>0</v>
      </c>
    </row>
    <row r="71" spans="1:84" x14ac:dyDescent="0.25">
      <c r="A71" s="26" t="s">
        <v>270</v>
      </c>
      <c r="B71" s="338"/>
      <c r="C71" s="282">
        <v>0</v>
      </c>
      <c r="D71" s="282">
        <v>0</v>
      </c>
      <c r="E71" s="282">
        <v>0</v>
      </c>
      <c r="F71" s="282">
        <v>0</v>
      </c>
      <c r="G71" s="282">
        <v>0</v>
      </c>
      <c r="H71" s="282">
        <v>0</v>
      </c>
      <c r="I71" s="282">
        <v>0</v>
      </c>
      <c r="J71" s="282">
        <v>0</v>
      </c>
      <c r="K71" s="282">
        <v>0</v>
      </c>
      <c r="L71" s="282">
        <v>0</v>
      </c>
      <c r="M71" s="282">
        <v>0</v>
      </c>
      <c r="N71" s="282">
        <v>0</v>
      </c>
      <c r="O71" s="282">
        <v>0</v>
      </c>
      <c r="P71" s="282">
        <v>0</v>
      </c>
      <c r="Q71" s="282">
        <v>0</v>
      </c>
      <c r="R71" s="282">
        <v>0</v>
      </c>
      <c r="S71" s="282">
        <v>0</v>
      </c>
      <c r="T71" s="282">
        <v>0</v>
      </c>
      <c r="U71" s="282">
        <v>0</v>
      </c>
      <c r="V71" s="282">
        <v>0</v>
      </c>
      <c r="W71" s="282">
        <v>0</v>
      </c>
      <c r="X71" s="282">
        <v>0</v>
      </c>
      <c r="Y71" s="282">
        <v>0</v>
      </c>
      <c r="Z71" s="282">
        <v>0</v>
      </c>
      <c r="AA71" s="282">
        <v>0</v>
      </c>
      <c r="AB71" s="282">
        <v>0</v>
      </c>
      <c r="AC71" s="282">
        <v>0</v>
      </c>
      <c r="AD71" s="282">
        <v>0</v>
      </c>
      <c r="AE71" s="282">
        <v>0</v>
      </c>
      <c r="AF71" s="282">
        <v>0</v>
      </c>
      <c r="AG71" s="282">
        <v>0</v>
      </c>
      <c r="AH71" s="282">
        <v>0</v>
      </c>
      <c r="AI71" s="282">
        <v>0</v>
      </c>
      <c r="AJ71" s="282">
        <v>0</v>
      </c>
      <c r="AK71" s="282">
        <v>0</v>
      </c>
      <c r="AL71" s="282">
        <v>0</v>
      </c>
      <c r="AM71" s="282">
        <v>0</v>
      </c>
      <c r="AN71" s="282">
        <v>0</v>
      </c>
      <c r="AO71" s="282">
        <v>0</v>
      </c>
      <c r="AP71" s="282">
        <v>0</v>
      </c>
      <c r="AQ71" s="282">
        <v>0</v>
      </c>
      <c r="AR71" s="282">
        <v>0</v>
      </c>
      <c r="AS71" s="282">
        <v>0</v>
      </c>
      <c r="AT71" s="282">
        <v>0</v>
      </c>
      <c r="AU71" s="282">
        <v>0</v>
      </c>
      <c r="AV71" s="282">
        <v>0</v>
      </c>
      <c r="AW71" s="282">
        <v>0</v>
      </c>
      <c r="AX71" s="282">
        <v>0</v>
      </c>
      <c r="AY71" s="282">
        <v>0</v>
      </c>
      <c r="AZ71" s="282">
        <v>0</v>
      </c>
      <c r="BA71" s="282">
        <v>0</v>
      </c>
      <c r="BB71" s="282">
        <v>0</v>
      </c>
      <c r="BC71" s="282">
        <v>0</v>
      </c>
      <c r="BD71" s="282">
        <v>0</v>
      </c>
      <c r="BE71" s="282">
        <v>0</v>
      </c>
      <c r="BF71" s="282">
        <v>0</v>
      </c>
      <c r="BG71" s="282">
        <v>0</v>
      </c>
      <c r="BH71" s="282">
        <v>0</v>
      </c>
      <c r="BI71" s="282">
        <v>0</v>
      </c>
      <c r="BJ71" s="282">
        <v>0</v>
      </c>
      <c r="BK71" s="282">
        <v>0</v>
      </c>
      <c r="BL71" s="282">
        <v>0</v>
      </c>
      <c r="BM71" s="282">
        <v>0</v>
      </c>
      <c r="BN71" s="282">
        <v>0</v>
      </c>
      <c r="BO71" s="282">
        <v>0</v>
      </c>
      <c r="BP71" s="282">
        <v>0</v>
      </c>
      <c r="BQ71" s="282">
        <v>0</v>
      </c>
      <c r="BR71" s="282">
        <v>0</v>
      </c>
      <c r="BS71" s="282">
        <v>0</v>
      </c>
      <c r="BT71" s="282">
        <v>0</v>
      </c>
      <c r="BU71" s="282">
        <v>0</v>
      </c>
      <c r="BV71" s="282">
        <v>0</v>
      </c>
      <c r="BW71" s="282">
        <v>0</v>
      </c>
      <c r="BX71" s="282">
        <v>0</v>
      </c>
      <c r="BY71" s="282">
        <v>0</v>
      </c>
      <c r="BZ71" s="282">
        <v>0</v>
      </c>
      <c r="CA71" s="282">
        <v>0</v>
      </c>
      <c r="CB71" s="282">
        <v>0</v>
      </c>
      <c r="CC71" s="282">
        <v>0</v>
      </c>
      <c r="CD71" s="282">
        <v>0</v>
      </c>
      <c r="CE71" s="25">
        <v>0</v>
      </c>
      <c r="CF71" s="329">
        <v>0</v>
      </c>
    </row>
    <row r="72" spans="1:84" x14ac:dyDescent="0.25">
      <c r="A72" s="26" t="s">
        <v>271</v>
      </c>
      <c r="B72" s="338"/>
      <c r="C72" s="282">
        <v>0</v>
      </c>
      <c r="D72" s="282">
        <v>0</v>
      </c>
      <c r="E72" s="282">
        <v>0</v>
      </c>
      <c r="F72" s="282">
        <v>0</v>
      </c>
      <c r="G72" s="282">
        <v>0</v>
      </c>
      <c r="H72" s="282">
        <v>0</v>
      </c>
      <c r="I72" s="282">
        <v>0</v>
      </c>
      <c r="J72" s="282">
        <v>0</v>
      </c>
      <c r="K72" s="282">
        <v>0</v>
      </c>
      <c r="L72" s="282">
        <v>0</v>
      </c>
      <c r="M72" s="282">
        <v>0</v>
      </c>
      <c r="N72" s="282">
        <v>0</v>
      </c>
      <c r="O72" s="282">
        <v>0</v>
      </c>
      <c r="P72" s="282">
        <v>0</v>
      </c>
      <c r="Q72" s="282">
        <v>0</v>
      </c>
      <c r="R72" s="282">
        <v>0</v>
      </c>
      <c r="S72" s="282">
        <v>0</v>
      </c>
      <c r="T72" s="282">
        <v>0</v>
      </c>
      <c r="U72" s="282">
        <v>0</v>
      </c>
      <c r="V72" s="282">
        <v>0</v>
      </c>
      <c r="W72" s="282">
        <v>0</v>
      </c>
      <c r="X72" s="282">
        <v>0</v>
      </c>
      <c r="Y72" s="282">
        <v>0</v>
      </c>
      <c r="Z72" s="282">
        <v>0</v>
      </c>
      <c r="AA72" s="282">
        <v>0</v>
      </c>
      <c r="AB72" s="282">
        <v>0</v>
      </c>
      <c r="AC72" s="282">
        <v>0</v>
      </c>
      <c r="AD72" s="282">
        <v>0</v>
      </c>
      <c r="AE72" s="282">
        <v>0</v>
      </c>
      <c r="AF72" s="282">
        <v>0</v>
      </c>
      <c r="AG72" s="282">
        <v>0</v>
      </c>
      <c r="AH72" s="282">
        <v>0</v>
      </c>
      <c r="AI72" s="282">
        <v>0</v>
      </c>
      <c r="AJ72" s="282">
        <v>0</v>
      </c>
      <c r="AK72" s="282">
        <v>0</v>
      </c>
      <c r="AL72" s="282">
        <v>0</v>
      </c>
      <c r="AM72" s="282">
        <v>0</v>
      </c>
      <c r="AN72" s="282">
        <v>0</v>
      </c>
      <c r="AO72" s="282">
        <v>0</v>
      </c>
      <c r="AP72" s="282">
        <v>0</v>
      </c>
      <c r="AQ72" s="282">
        <v>0</v>
      </c>
      <c r="AR72" s="282">
        <v>0</v>
      </c>
      <c r="AS72" s="282">
        <v>0</v>
      </c>
      <c r="AT72" s="282">
        <v>0</v>
      </c>
      <c r="AU72" s="282">
        <v>0</v>
      </c>
      <c r="AV72" s="282">
        <v>0</v>
      </c>
      <c r="AW72" s="282">
        <v>0</v>
      </c>
      <c r="AX72" s="282">
        <v>0</v>
      </c>
      <c r="AY72" s="282">
        <v>0</v>
      </c>
      <c r="AZ72" s="282">
        <v>0</v>
      </c>
      <c r="BA72" s="282">
        <v>0</v>
      </c>
      <c r="BB72" s="282">
        <v>0</v>
      </c>
      <c r="BC72" s="282">
        <v>0</v>
      </c>
      <c r="BD72" s="282">
        <v>0</v>
      </c>
      <c r="BE72" s="282">
        <v>0</v>
      </c>
      <c r="BF72" s="282">
        <v>0</v>
      </c>
      <c r="BG72" s="282">
        <v>0</v>
      </c>
      <c r="BH72" s="282">
        <v>177123</v>
      </c>
      <c r="BI72" s="282">
        <v>0</v>
      </c>
      <c r="BJ72" s="282">
        <v>0</v>
      </c>
      <c r="BK72" s="282">
        <v>0</v>
      </c>
      <c r="BL72" s="282">
        <v>0</v>
      </c>
      <c r="BM72" s="282">
        <v>0</v>
      </c>
      <c r="BN72" s="282">
        <v>0</v>
      </c>
      <c r="BO72" s="282">
        <v>0</v>
      </c>
      <c r="BP72" s="282">
        <v>0</v>
      </c>
      <c r="BQ72" s="282">
        <v>0</v>
      </c>
      <c r="BR72" s="282">
        <v>0</v>
      </c>
      <c r="BS72" s="282">
        <v>0</v>
      </c>
      <c r="BT72" s="282">
        <v>0</v>
      </c>
      <c r="BU72" s="282">
        <v>0</v>
      </c>
      <c r="BV72" s="282">
        <v>0</v>
      </c>
      <c r="BW72" s="282">
        <v>0</v>
      </c>
      <c r="BX72" s="282">
        <v>0</v>
      </c>
      <c r="BY72" s="282">
        <v>0</v>
      </c>
      <c r="BZ72" s="282">
        <v>0</v>
      </c>
      <c r="CA72" s="282">
        <v>0</v>
      </c>
      <c r="CB72" s="282">
        <v>0</v>
      </c>
      <c r="CC72" s="282">
        <v>0</v>
      </c>
      <c r="CD72" s="282">
        <v>0</v>
      </c>
      <c r="CE72" s="25">
        <v>177123</v>
      </c>
      <c r="CF72" s="329">
        <v>0</v>
      </c>
    </row>
    <row r="73" spans="1:84" x14ac:dyDescent="0.25">
      <c r="A73" s="26" t="s">
        <v>272</v>
      </c>
      <c r="B73" s="338"/>
      <c r="C73" s="282">
        <v>0</v>
      </c>
      <c r="D73" s="282">
        <v>0</v>
      </c>
      <c r="E73" s="282">
        <v>0</v>
      </c>
      <c r="F73" s="282">
        <v>0</v>
      </c>
      <c r="G73" s="282">
        <v>0</v>
      </c>
      <c r="H73" s="282">
        <v>0</v>
      </c>
      <c r="I73" s="282">
        <v>0</v>
      </c>
      <c r="J73" s="282">
        <v>0</v>
      </c>
      <c r="K73" s="282">
        <v>0</v>
      </c>
      <c r="L73" s="282">
        <v>0</v>
      </c>
      <c r="M73" s="282">
        <v>0</v>
      </c>
      <c r="N73" s="282">
        <v>0</v>
      </c>
      <c r="O73" s="282">
        <v>0</v>
      </c>
      <c r="P73" s="282">
        <v>0</v>
      </c>
      <c r="Q73" s="282">
        <v>0</v>
      </c>
      <c r="R73" s="282">
        <v>0</v>
      </c>
      <c r="S73" s="282">
        <v>0</v>
      </c>
      <c r="T73" s="282">
        <v>0</v>
      </c>
      <c r="U73" s="282">
        <v>0</v>
      </c>
      <c r="V73" s="282">
        <v>0</v>
      </c>
      <c r="W73" s="282">
        <v>0</v>
      </c>
      <c r="X73" s="282">
        <v>0</v>
      </c>
      <c r="Y73" s="282">
        <v>0</v>
      </c>
      <c r="Z73" s="282">
        <v>0</v>
      </c>
      <c r="AA73" s="282">
        <v>0</v>
      </c>
      <c r="AB73" s="282">
        <v>0</v>
      </c>
      <c r="AC73" s="282">
        <v>0</v>
      </c>
      <c r="AD73" s="282">
        <v>0</v>
      </c>
      <c r="AE73" s="282">
        <v>0</v>
      </c>
      <c r="AF73" s="282">
        <v>0</v>
      </c>
      <c r="AG73" s="282">
        <v>0</v>
      </c>
      <c r="AH73" s="282">
        <v>0</v>
      </c>
      <c r="AI73" s="282">
        <v>0</v>
      </c>
      <c r="AJ73" s="282">
        <v>0</v>
      </c>
      <c r="AK73" s="282">
        <v>0</v>
      </c>
      <c r="AL73" s="282">
        <v>0</v>
      </c>
      <c r="AM73" s="282">
        <v>0</v>
      </c>
      <c r="AN73" s="282">
        <v>0</v>
      </c>
      <c r="AO73" s="282">
        <v>0</v>
      </c>
      <c r="AP73" s="282">
        <v>0</v>
      </c>
      <c r="AQ73" s="282">
        <v>0</v>
      </c>
      <c r="AR73" s="282">
        <v>0</v>
      </c>
      <c r="AS73" s="282">
        <v>0</v>
      </c>
      <c r="AT73" s="282">
        <v>0</v>
      </c>
      <c r="AU73" s="282">
        <v>0</v>
      </c>
      <c r="AV73" s="282">
        <v>0</v>
      </c>
      <c r="AW73" s="282">
        <v>0</v>
      </c>
      <c r="AX73" s="282">
        <v>0</v>
      </c>
      <c r="AY73" s="282">
        <v>0</v>
      </c>
      <c r="AZ73" s="282">
        <v>0</v>
      </c>
      <c r="BA73" s="282">
        <v>0</v>
      </c>
      <c r="BB73" s="282">
        <v>0</v>
      </c>
      <c r="BC73" s="282">
        <v>0</v>
      </c>
      <c r="BD73" s="282">
        <v>0</v>
      </c>
      <c r="BE73" s="282">
        <v>0</v>
      </c>
      <c r="BF73" s="282">
        <v>0</v>
      </c>
      <c r="BG73" s="282">
        <v>0</v>
      </c>
      <c r="BH73" s="282">
        <v>0</v>
      </c>
      <c r="BI73" s="282">
        <v>0</v>
      </c>
      <c r="BJ73" s="282">
        <v>0</v>
      </c>
      <c r="BK73" s="282">
        <v>0</v>
      </c>
      <c r="BL73" s="282">
        <v>0</v>
      </c>
      <c r="BM73" s="282">
        <v>0</v>
      </c>
      <c r="BN73" s="282">
        <v>0</v>
      </c>
      <c r="BO73" s="282">
        <v>0</v>
      </c>
      <c r="BP73" s="282">
        <v>0</v>
      </c>
      <c r="BQ73" s="282">
        <v>0</v>
      </c>
      <c r="BR73" s="282">
        <v>0</v>
      </c>
      <c r="BS73" s="282">
        <v>0</v>
      </c>
      <c r="BT73" s="282">
        <v>0</v>
      </c>
      <c r="BU73" s="282">
        <v>0</v>
      </c>
      <c r="BV73" s="282">
        <v>0</v>
      </c>
      <c r="BW73" s="282">
        <v>0</v>
      </c>
      <c r="BX73" s="282">
        <v>0</v>
      </c>
      <c r="BY73" s="282">
        <v>0</v>
      </c>
      <c r="BZ73" s="282">
        <v>0</v>
      </c>
      <c r="CA73" s="282">
        <v>0</v>
      </c>
      <c r="CB73" s="282">
        <v>0</v>
      </c>
      <c r="CC73" s="282">
        <v>0</v>
      </c>
      <c r="CD73" s="282">
        <v>204692</v>
      </c>
      <c r="CE73" s="25">
        <v>204692</v>
      </c>
      <c r="CF73" s="329">
        <v>0</v>
      </c>
    </row>
    <row r="74" spans="1:84" x14ac:dyDescent="0.25">
      <c r="A74" s="26" t="s">
        <v>273</v>
      </c>
      <c r="B74" s="338"/>
      <c r="C74" s="282">
        <v>0</v>
      </c>
      <c r="D74" s="282">
        <v>0</v>
      </c>
      <c r="E74" s="282">
        <v>0</v>
      </c>
      <c r="F74" s="282">
        <v>0</v>
      </c>
      <c r="G74" s="282">
        <v>0</v>
      </c>
      <c r="H74" s="282">
        <v>0</v>
      </c>
      <c r="I74" s="282">
        <v>0</v>
      </c>
      <c r="J74" s="282">
        <v>0</v>
      </c>
      <c r="K74" s="282">
        <v>0</v>
      </c>
      <c r="L74" s="282">
        <v>0</v>
      </c>
      <c r="M74" s="282">
        <v>0</v>
      </c>
      <c r="N74" s="282">
        <v>0</v>
      </c>
      <c r="O74" s="282">
        <v>0</v>
      </c>
      <c r="P74" s="282">
        <v>0</v>
      </c>
      <c r="Q74" s="282">
        <v>0</v>
      </c>
      <c r="R74" s="282">
        <v>0</v>
      </c>
      <c r="S74" s="282">
        <v>0</v>
      </c>
      <c r="T74" s="282">
        <v>0</v>
      </c>
      <c r="U74" s="282">
        <v>0</v>
      </c>
      <c r="V74" s="282">
        <v>0</v>
      </c>
      <c r="W74" s="282">
        <v>0</v>
      </c>
      <c r="X74" s="282">
        <v>0</v>
      </c>
      <c r="Y74" s="282">
        <v>0</v>
      </c>
      <c r="Z74" s="282">
        <v>0</v>
      </c>
      <c r="AA74" s="282">
        <v>0</v>
      </c>
      <c r="AB74" s="282">
        <v>0</v>
      </c>
      <c r="AC74" s="282">
        <v>0</v>
      </c>
      <c r="AD74" s="282">
        <v>0</v>
      </c>
      <c r="AE74" s="282">
        <v>0</v>
      </c>
      <c r="AF74" s="282">
        <v>0</v>
      </c>
      <c r="AG74" s="282">
        <v>0</v>
      </c>
      <c r="AH74" s="282">
        <v>0</v>
      </c>
      <c r="AI74" s="282">
        <v>0</v>
      </c>
      <c r="AJ74" s="282">
        <v>0</v>
      </c>
      <c r="AK74" s="282">
        <v>0</v>
      </c>
      <c r="AL74" s="282">
        <v>0</v>
      </c>
      <c r="AM74" s="282">
        <v>0</v>
      </c>
      <c r="AN74" s="282">
        <v>0</v>
      </c>
      <c r="AO74" s="282">
        <v>0</v>
      </c>
      <c r="AP74" s="282">
        <v>0</v>
      </c>
      <c r="AQ74" s="282">
        <v>0</v>
      </c>
      <c r="AR74" s="282">
        <v>0</v>
      </c>
      <c r="AS74" s="282">
        <v>0</v>
      </c>
      <c r="AT74" s="282">
        <v>0</v>
      </c>
      <c r="AU74" s="282">
        <v>0</v>
      </c>
      <c r="AV74" s="282">
        <v>0</v>
      </c>
      <c r="AW74" s="282">
        <v>0</v>
      </c>
      <c r="AX74" s="282">
        <v>0</v>
      </c>
      <c r="AY74" s="282">
        <v>0</v>
      </c>
      <c r="AZ74" s="282">
        <v>0</v>
      </c>
      <c r="BA74" s="282">
        <v>0</v>
      </c>
      <c r="BB74" s="282">
        <v>0</v>
      </c>
      <c r="BC74" s="282">
        <v>0</v>
      </c>
      <c r="BD74" s="282">
        <v>0</v>
      </c>
      <c r="BE74" s="282">
        <v>0</v>
      </c>
      <c r="BF74" s="282">
        <v>0</v>
      </c>
      <c r="BG74" s="282">
        <v>0</v>
      </c>
      <c r="BH74" s="282">
        <v>0</v>
      </c>
      <c r="BI74" s="282">
        <v>0</v>
      </c>
      <c r="BJ74" s="282">
        <v>0</v>
      </c>
      <c r="BK74" s="282">
        <v>0</v>
      </c>
      <c r="BL74" s="282">
        <v>0</v>
      </c>
      <c r="BM74" s="282">
        <v>0</v>
      </c>
      <c r="BN74" s="282">
        <v>0</v>
      </c>
      <c r="BO74" s="282">
        <v>0</v>
      </c>
      <c r="BP74" s="282">
        <v>0</v>
      </c>
      <c r="BQ74" s="282">
        <v>0</v>
      </c>
      <c r="BR74" s="282">
        <v>0</v>
      </c>
      <c r="BS74" s="282">
        <v>0</v>
      </c>
      <c r="BT74" s="282">
        <v>0</v>
      </c>
      <c r="BU74" s="282">
        <v>0</v>
      </c>
      <c r="BV74" s="282">
        <v>0</v>
      </c>
      <c r="BW74" s="282">
        <v>0</v>
      </c>
      <c r="BX74" s="282">
        <v>0</v>
      </c>
      <c r="BY74" s="282">
        <v>0</v>
      </c>
      <c r="BZ74" s="282">
        <v>0</v>
      </c>
      <c r="CA74" s="282">
        <v>0</v>
      </c>
      <c r="CB74" s="282">
        <v>0</v>
      </c>
      <c r="CC74" s="282">
        <v>0</v>
      </c>
      <c r="CD74" s="282">
        <v>0</v>
      </c>
      <c r="CE74" s="25">
        <v>0</v>
      </c>
      <c r="CF74" s="329">
        <v>0</v>
      </c>
    </row>
    <row r="75" spans="1:84" x14ac:dyDescent="0.25">
      <c r="A75" s="26" t="s">
        <v>274</v>
      </c>
      <c r="B75" s="338"/>
      <c r="C75" s="282">
        <v>0</v>
      </c>
      <c r="D75" s="282">
        <v>0</v>
      </c>
      <c r="E75" s="282">
        <v>0</v>
      </c>
      <c r="F75" s="282">
        <v>0</v>
      </c>
      <c r="G75" s="282">
        <v>0</v>
      </c>
      <c r="H75" s="282">
        <v>0</v>
      </c>
      <c r="I75" s="282">
        <v>0</v>
      </c>
      <c r="J75" s="282">
        <v>0</v>
      </c>
      <c r="K75" s="282">
        <v>0</v>
      </c>
      <c r="L75" s="282">
        <v>0</v>
      </c>
      <c r="M75" s="282">
        <v>0</v>
      </c>
      <c r="N75" s="282">
        <v>0</v>
      </c>
      <c r="O75" s="282">
        <v>0</v>
      </c>
      <c r="P75" s="282">
        <v>0</v>
      </c>
      <c r="Q75" s="282">
        <v>0</v>
      </c>
      <c r="R75" s="282">
        <v>0</v>
      </c>
      <c r="S75" s="282">
        <v>0</v>
      </c>
      <c r="T75" s="282">
        <v>0</v>
      </c>
      <c r="U75" s="282">
        <v>0</v>
      </c>
      <c r="V75" s="282">
        <v>0</v>
      </c>
      <c r="W75" s="282">
        <v>0</v>
      </c>
      <c r="X75" s="282">
        <v>0</v>
      </c>
      <c r="Y75" s="282">
        <v>0</v>
      </c>
      <c r="Z75" s="282">
        <v>0</v>
      </c>
      <c r="AA75" s="282">
        <v>0</v>
      </c>
      <c r="AB75" s="282">
        <v>0</v>
      </c>
      <c r="AC75" s="282">
        <v>0</v>
      </c>
      <c r="AD75" s="282">
        <v>0</v>
      </c>
      <c r="AE75" s="282">
        <v>0</v>
      </c>
      <c r="AF75" s="282">
        <v>0</v>
      </c>
      <c r="AG75" s="282">
        <v>0</v>
      </c>
      <c r="AH75" s="282">
        <v>0</v>
      </c>
      <c r="AI75" s="282">
        <v>0</v>
      </c>
      <c r="AJ75" s="282">
        <v>0</v>
      </c>
      <c r="AK75" s="282">
        <v>0</v>
      </c>
      <c r="AL75" s="282">
        <v>0</v>
      </c>
      <c r="AM75" s="282">
        <v>0</v>
      </c>
      <c r="AN75" s="282">
        <v>0</v>
      </c>
      <c r="AO75" s="282">
        <v>0</v>
      </c>
      <c r="AP75" s="282">
        <v>0</v>
      </c>
      <c r="AQ75" s="282">
        <v>0</v>
      </c>
      <c r="AR75" s="282">
        <v>0</v>
      </c>
      <c r="AS75" s="282">
        <v>0</v>
      </c>
      <c r="AT75" s="282">
        <v>0</v>
      </c>
      <c r="AU75" s="282">
        <v>0</v>
      </c>
      <c r="AV75" s="282">
        <v>0</v>
      </c>
      <c r="AW75" s="282">
        <v>0</v>
      </c>
      <c r="AX75" s="282">
        <v>0</v>
      </c>
      <c r="AY75" s="282">
        <v>0</v>
      </c>
      <c r="AZ75" s="282">
        <v>0</v>
      </c>
      <c r="BA75" s="282">
        <v>0</v>
      </c>
      <c r="BB75" s="282">
        <v>0</v>
      </c>
      <c r="BC75" s="282">
        <v>0</v>
      </c>
      <c r="BD75" s="282">
        <v>0</v>
      </c>
      <c r="BE75" s="282">
        <v>0</v>
      </c>
      <c r="BF75" s="282">
        <v>0</v>
      </c>
      <c r="BG75" s="282">
        <v>0</v>
      </c>
      <c r="BH75" s="282">
        <v>0</v>
      </c>
      <c r="BI75" s="282">
        <v>0</v>
      </c>
      <c r="BJ75" s="282">
        <v>0</v>
      </c>
      <c r="BK75" s="282">
        <v>0</v>
      </c>
      <c r="BL75" s="282">
        <v>0</v>
      </c>
      <c r="BM75" s="282">
        <v>0</v>
      </c>
      <c r="BN75" s="282">
        <v>0</v>
      </c>
      <c r="BO75" s="282">
        <v>0</v>
      </c>
      <c r="BP75" s="282">
        <v>0</v>
      </c>
      <c r="BQ75" s="282">
        <v>0</v>
      </c>
      <c r="BR75" s="282">
        <v>0</v>
      </c>
      <c r="BS75" s="282">
        <v>0</v>
      </c>
      <c r="BT75" s="282">
        <v>0</v>
      </c>
      <c r="BU75" s="282">
        <v>0</v>
      </c>
      <c r="BV75" s="282">
        <v>0</v>
      </c>
      <c r="BW75" s="282">
        <v>0</v>
      </c>
      <c r="BX75" s="282">
        <v>0</v>
      </c>
      <c r="BY75" s="282">
        <v>0</v>
      </c>
      <c r="BZ75" s="282">
        <v>0</v>
      </c>
      <c r="CA75" s="282">
        <v>0</v>
      </c>
      <c r="CB75" s="282">
        <v>0</v>
      </c>
      <c r="CC75" s="282">
        <v>0</v>
      </c>
      <c r="CD75" s="282">
        <v>0</v>
      </c>
      <c r="CE75" s="25">
        <v>0</v>
      </c>
      <c r="CF75" s="329">
        <v>0</v>
      </c>
    </row>
    <row r="76" spans="1:84" x14ac:dyDescent="0.25">
      <c r="A76" s="26" t="s">
        <v>275</v>
      </c>
      <c r="B76" s="339"/>
      <c r="C76" s="282">
        <v>0</v>
      </c>
      <c r="D76" s="282">
        <v>0</v>
      </c>
      <c r="E76" s="282">
        <v>0</v>
      </c>
      <c r="F76" s="282">
        <v>0</v>
      </c>
      <c r="G76" s="282">
        <v>0</v>
      </c>
      <c r="H76" s="282">
        <v>0</v>
      </c>
      <c r="I76" s="282">
        <v>0</v>
      </c>
      <c r="J76" s="282">
        <v>0</v>
      </c>
      <c r="K76" s="282">
        <v>0</v>
      </c>
      <c r="L76" s="282">
        <v>0</v>
      </c>
      <c r="M76" s="282">
        <v>0</v>
      </c>
      <c r="N76" s="282">
        <v>0</v>
      </c>
      <c r="O76" s="282">
        <v>0</v>
      </c>
      <c r="P76" s="282">
        <v>0</v>
      </c>
      <c r="Q76" s="282">
        <v>0</v>
      </c>
      <c r="R76" s="282">
        <v>0</v>
      </c>
      <c r="S76" s="282">
        <v>0</v>
      </c>
      <c r="T76" s="282">
        <v>0</v>
      </c>
      <c r="U76" s="282">
        <v>0</v>
      </c>
      <c r="V76" s="282">
        <v>0</v>
      </c>
      <c r="W76" s="282">
        <v>0</v>
      </c>
      <c r="X76" s="282">
        <v>0</v>
      </c>
      <c r="Y76" s="282">
        <v>0</v>
      </c>
      <c r="Z76" s="282">
        <v>0</v>
      </c>
      <c r="AA76" s="282">
        <v>0</v>
      </c>
      <c r="AB76" s="282">
        <v>0</v>
      </c>
      <c r="AC76" s="282">
        <v>0</v>
      </c>
      <c r="AD76" s="282">
        <v>0</v>
      </c>
      <c r="AE76" s="282">
        <v>0</v>
      </c>
      <c r="AF76" s="282">
        <v>0</v>
      </c>
      <c r="AG76" s="282">
        <v>0</v>
      </c>
      <c r="AH76" s="282">
        <v>0</v>
      </c>
      <c r="AI76" s="282">
        <v>0</v>
      </c>
      <c r="AJ76" s="282">
        <v>0</v>
      </c>
      <c r="AK76" s="282">
        <v>0</v>
      </c>
      <c r="AL76" s="282">
        <v>0</v>
      </c>
      <c r="AM76" s="282">
        <v>0</v>
      </c>
      <c r="AN76" s="282">
        <v>0</v>
      </c>
      <c r="AO76" s="282">
        <v>0</v>
      </c>
      <c r="AP76" s="282">
        <v>0</v>
      </c>
      <c r="AQ76" s="282">
        <v>0</v>
      </c>
      <c r="AR76" s="282">
        <v>0</v>
      </c>
      <c r="AS76" s="282">
        <v>0</v>
      </c>
      <c r="AT76" s="282">
        <v>0</v>
      </c>
      <c r="AU76" s="282">
        <v>0</v>
      </c>
      <c r="AV76" s="282">
        <v>0</v>
      </c>
      <c r="AW76" s="282">
        <v>0</v>
      </c>
      <c r="AX76" s="282">
        <v>0</v>
      </c>
      <c r="AY76" s="282">
        <v>0</v>
      </c>
      <c r="AZ76" s="282">
        <v>0</v>
      </c>
      <c r="BA76" s="282">
        <v>0</v>
      </c>
      <c r="BB76" s="282">
        <v>0</v>
      </c>
      <c r="BC76" s="282">
        <v>0</v>
      </c>
      <c r="BD76" s="282">
        <v>0</v>
      </c>
      <c r="BE76" s="282">
        <v>0</v>
      </c>
      <c r="BF76" s="282">
        <v>0</v>
      </c>
      <c r="BG76" s="282">
        <v>0</v>
      </c>
      <c r="BH76" s="282">
        <v>0</v>
      </c>
      <c r="BI76" s="282">
        <v>0</v>
      </c>
      <c r="BJ76" s="282">
        <v>0</v>
      </c>
      <c r="BK76" s="282">
        <v>0</v>
      </c>
      <c r="BL76" s="282">
        <v>0</v>
      </c>
      <c r="BM76" s="282">
        <v>0</v>
      </c>
      <c r="BN76" s="282">
        <v>0</v>
      </c>
      <c r="BO76" s="282">
        <v>0</v>
      </c>
      <c r="BP76" s="282">
        <v>0</v>
      </c>
      <c r="BQ76" s="282">
        <v>0</v>
      </c>
      <c r="BR76" s="282">
        <v>0</v>
      </c>
      <c r="BS76" s="282">
        <v>0</v>
      </c>
      <c r="BT76" s="282">
        <v>0</v>
      </c>
      <c r="BU76" s="282">
        <v>0</v>
      </c>
      <c r="BV76" s="282">
        <v>0</v>
      </c>
      <c r="BW76" s="282">
        <v>0</v>
      </c>
      <c r="BX76" s="282">
        <v>0</v>
      </c>
      <c r="BY76" s="282">
        <v>0</v>
      </c>
      <c r="BZ76" s="282">
        <v>0</v>
      </c>
      <c r="CA76" s="282">
        <v>0</v>
      </c>
      <c r="CB76" s="282">
        <v>0</v>
      </c>
      <c r="CC76" s="282">
        <v>0</v>
      </c>
      <c r="CD76" s="282">
        <v>0</v>
      </c>
      <c r="CE76" s="25">
        <v>0</v>
      </c>
      <c r="CF76" s="329">
        <v>0</v>
      </c>
    </row>
    <row r="77" spans="1:84" x14ac:dyDescent="0.25">
      <c r="A77" s="26" t="s">
        <v>276</v>
      </c>
      <c r="B77" s="338"/>
      <c r="C77" s="282">
        <v>0</v>
      </c>
      <c r="D77" s="282">
        <v>0</v>
      </c>
      <c r="E77" s="282">
        <v>0</v>
      </c>
      <c r="F77" s="282">
        <v>0</v>
      </c>
      <c r="G77" s="282">
        <v>0</v>
      </c>
      <c r="H77" s="282">
        <v>0</v>
      </c>
      <c r="I77" s="282">
        <v>0</v>
      </c>
      <c r="J77" s="282">
        <v>0</v>
      </c>
      <c r="K77" s="282">
        <v>0</v>
      </c>
      <c r="L77" s="282">
        <v>0</v>
      </c>
      <c r="M77" s="282">
        <v>0</v>
      </c>
      <c r="N77" s="282">
        <v>0</v>
      </c>
      <c r="O77" s="282">
        <v>0</v>
      </c>
      <c r="P77" s="282">
        <v>0</v>
      </c>
      <c r="Q77" s="282">
        <v>0</v>
      </c>
      <c r="R77" s="282">
        <v>0</v>
      </c>
      <c r="S77" s="282">
        <v>0</v>
      </c>
      <c r="T77" s="282">
        <v>0</v>
      </c>
      <c r="U77" s="282">
        <v>0</v>
      </c>
      <c r="V77" s="282">
        <v>0</v>
      </c>
      <c r="W77" s="282">
        <v>0</v>
      </c>
      <c r="X77" s="282">
        <v>0</v>
      </c>
      <c r="Y77" s="282">
        <v>0</v>
      </c>
      <c r="Z77" s="282">
        <v>0</v>
      </c>
      <c r="AA77" s="282">
        <v>0</v>
      </c>
      <c r="AB77" s="282">
        <v>0</v>
      </c>
      <c r="AC77" s="282">
        <v>0</v>
      </c>
      <c r="AD77" s="282">
        <v>0</v>
      </c>
      <c r="AE77" s="282">
        <v>0</v>
      </c>
      <c r="AF77" s="282">
        <v>0</v>
      </c>
      <c r="AG77" s="282">
        <v>0</v>
      </c>
      <c r="AH77" s="282">
        <v>0</v>
      </c>
      <c r="AI77" s="282">
        <v>0</v>
      </c>
      <c r="AJ77" s="282">
        <v>0</v>
      </c>
      <c r="AK77" s="282">
        <v>0</v>
      </c>
      <c r="AL77" s="282">
        <v>0</v>
      </c>
      <c r="AM77" s="282">
        <v>0</v>
      </c>
      <c r="AN77" s="282">
        <v>0</v>
      </c>
      <c r="AO77" s="282">
        <v>0</v>
      </c>
      <c r="AP77" s="282">
        <v>0</v>
      </c>
      <c r="AQ77" s="282">
        <v>0</v>
      </c>
      <c r="AR77" s="282">
        <v>0</v>
      </c>
      <c r="AS77" s="282">
        <v>0</v>
      </c>
      <c r="AT77" s="282">
        <v>0</v>
      </c>
      <c r="AU77" s="282">
        <v>0</v>
      </c>
      <c r="AV77" s="282">
        <v>0</v>
      </c>
      <c r="AW77" s="282">
        <v>0</v>
      </c>
      <c r="AX77" s="282">
        <v>0</v>
      </c>
      <c r="AY77" s="282">
        <v>0</v>
      </c>
      <c r="AZ77" s="282">
        <v>0</v>
      </c>
      <c r="BA77" s="282">
        <v>0</v>
      </c>
      <c r="BB77" s="282">
        <v>0</v>
      </c>
      <c r="BC77" s="282">
        <v>0</v>
      </c>
      <c r="BD77" s="282">
        <v>0</v>
      </c>
      <c r="BE77" s="282">
        <v>0</v>
      </c>
      <c r="BF77" s="282">
        <v>0</v>
      </c>
      <c r="BG77" s="282">
        <v>0</v>
      </c>
      <c r="BH77" s="282">
        <v>0</v>
      </c>
      <c r="BI77" s="282">
        <v>0</v>
      </c>
      <c r="BJ77" s="282">
        <v>0</v>
      </c>
      <c r="BK77" s="282">
        <v>0</v>
      </c>
      <c r="BL77" s="282">
        <v>0</v>
      </c>
      <c r="BM77" s="282">
        <v>0</v>
      </c>
      <c r="BN77" s="282">
        <v>0</v>
      </c>
      <c r="BO77" s="282">
        <v>0</v>
      </c>
      <c r="BP77" s="282">
        <v>0</v>
      </c>
      <c r="BQ77" s="282">
        <v>0</v>
      </c>
      <c r="BR77" s="282">
        <v>0</v>
      </c>
      <c r="BS77" s="282">
        <v>0</v>
      </c>
      <c r="BT77" s="282">
        <v>0</v>
      </c>
      <c r="BU77" s="282">
        <v>0</v>
      </c>
      <c r="BV77" s="282">
        <v>0</v>
      </c>
      <c r="BW77" s="282">
        <v>0</v>
      </c>
      <c r="BX77" s="282">
        <v>0</v>
      </c>
      <c r="BY77" s="282">
        <v>0</v>
      </c>
      <c r="BZ77" s="282">
        <v>0</v>
      </c>
      <c r="CA77" s="282">
        <v>0</v>
      </c>
      <c r="CB77" s="282">
        <v>0</v>
      </c>
      <c r="CC77" s="282">
        <v>0</v>
      </c>
      <c r="CD77" s="282">
        <v>0</v>
      </c>
      <c r="CE77" s="25">
        <v>0</v>
      </c>
      <c r="CF77" s="329">
        <v>0</v>
      </c>
    </row>
    <row r="78" spans="1:84" x14ac:dyDescent="0.25">
      <c r="A78" s="26" t="s">
        <v>277</v>
      </c>
      <c r="B78" s="16"/>
      <c r="C78" s="282">
        <v>0</v>
      </c>
      <c r="D78" s="282">
        <v>0</v>
      </c>
      <c r="E78" s="282">
        <v>0</v>
      </c>
      <c r="F78" s="282">
        <v>0</v>
      </c>
      <c r="G78" s="282">
        <v>0</v>
      </c>
      <c r="H78" s="282">
        <v>0</v>
      </c>
      <c r="I78" s="282">
        <v>0</v>
      </c>
      <c r="J78" s="282">
        <v>0</v>
      </c>
      <c r="K78" s="282">
        <v>0</v>
      </c>
      <c r="L78" s="282">
        <v>0</v>
      </c>
      <c r="M78" s="282">
        <v>0</v>
      </c>
      <c r="N78" s="282">
        <v>0</v>
      </c>
      <c r="O78" s="282">
        <v>0</v>
      </c>
      <c r="P78" s="282">
        <v>0</v>
      </c>
      <c r="Q78" s="282">
        <v>0</v>
      </c>
      <c r="R78" s="282">
        <v>0</v>
      </c>
      <c r="S78" s="282">
        <v>0</v>
      </c>
      <c r="T78" s="282">
        <v>0</v>
      </c>
      <c r="U78" s="282">
        <v>0</v>
      </c>
      <c r="V78" s="282">
        <v>0</v>
      </c>
      <c r="W78" s="282">
        <v>0</v>
      </c>
      <c r="X78" s="282">
        <v>0</v>
      </c>
      <c r="Y78" s="282">
        <v>0</v>
      </c>
      <c r="Z78" s="282">
        <v>0</v>
      </c>
      <c r="AA78" s="282">
        <v>0</v>
      </c>
      <c r="AB78" s="282">
        <v>0</v>
      </c>
      <c r="AC78" s="282">
        <v>0</v>
      </c>
      <c r="AD78" s="282">
        <v>0</v>
      </c>
      <c r="AE78" s="282">
        <v>0</v>
      </c>
      <c r="AF78" s="282">
        <v>0</v>
      </c>
      <c r="AG78" s="282">
        <v>0</v>
      </c>
      <c r="AH78" s="282">
        <v>0</v>
      </c>
      <c r="AI78" s="282">
        <v>0</v>
      </c>
      <c r="AJ78" s="282">
        <v>0</v>
      </c>
      <c r="AK78" s="282">
        <v>0</v>
      </c>
      <c r="AL78" s="282">
        <v>0</v>
      </c>
      <c r="AM78" s="282">
        <v>0</v>
      </c>
      <c r="AN78" s="282">
        <v>0</v>
      </c>
      <c r="AO78" s="282">
        <v>0</v>
      </c>
      <c r="AP78" s="282">
        <v>0</v>
      </c>
      <c r="AQ78" s="282">
        <v>0</v>
      </c>
      <c r="AR78" s="282">
        <v>0</v>
      </c>
      <c r="AS78" s="282">
        <v>0</v>
      </c>
      <c r="AT78" s="282">
        <v>0</v>
      </c>
      <c r="AU78" s="282">
        <v>0</v>
      </c>
      <c r="AV78" s="282">
        <v>0</v>
      </c>
      <c r="AW78" s="282">
        <v>0</v>
      </c>
      <c r="AX78" s="282">
        <v>0</v>
      </c>
      <c r="AY78" s="282">
        <v>0</v>
      </c>
      <c r="AZ78" s="282">
        <v>0</v>
      </c>
      <c r="BA78" s="282">
        <v>0</v>
      </c>
      <c r="BB78" s="282">
        <v>0</v>
      </c>
      <c r="BC78" s="282">
        <v>0</v>
      </c>
      <c r="BD78" s="282">
        <v>0</v>
      </c>
      <c r="BE78" s="282">
        <v>0</v>
      </c>
      <c r="BF78" s="282">
        <v>0</v>
      </c>
      <c r="BG78" s="282">
        <v>0</v>
      </c>
      <c r="BH78" s="282">
        <v>0</v>
      </c>
      <c r="BI78" s="282">
        <v>0</v>
      </c>
      <c r="BJ78" s="282">
        <v>0</v>
      </c>
      <c r="BK78" s="282">
        <v>0</v>
      </c>
      <c r="BL78" s="282">
        <v>0</v>
      </c>
      <c r="BM78" s="282">
        <v>0</v>
      </c>
      <c r="BN78" s="282">
        <v>0</v>
      </c>
      <c r="BO78" s="282">
        <v>0</v>
      </c>
      <c r="BP78" s="282">
        <v>0</v>
      </c>
      <c r="BQ78" s="282">
        <v>0</v>
      </c>
      <c r="BR78" s="282">
        <v>0</v>
      </c>
      <c r="BS78" s="282">
        <v>0</v>
      </c>
      <c r="BT78" s="282">
        <v>0</v>
      </c>
      <c r="BU78" s="282">
        <v>0</v>
      </c>
      <c r="BV78" s="282">
        <v>0</v>
      </c>
      <c r="BW78" s="282">
        <v>0</v>
      </c>
      <c r="BX78" s="282">
        <v>0</v>
      </c>
      <c r="BY78" s="282">
        <v>0</v>
      </c>
      <c r="BZ78" s="282">
        <v>0</v>
      </c>
      <c r="CA78" s="282">
        <v>0</v>
      </c>
      <c r="CB78" s="282">
        <v>0</v>
      </c>
      <c r="CC78" s="282">
        <v>0</v>
      </c>
      <c r="CD78" s="282">
        <v>0</v>
      </c>
      <c r="CE78" s="25">
        <v>0</v>
      </c>
      <c r="CF78" s="329">
        <v>0</v>
      </c>
    </row>
    <row r="79" spans="1:84" x14ac:dyDescent="0.25">
      <c r="A79" s="26" t="s">
        <v>278</v>
      </c>
      <c r="B79" s="16"/>
      <c r="C79" s="282">
        <v>0</v>
      </c>
      <c r="D79" s="282">
        <v>0</v>
      </c>
      <c r="E79" s="282">
        <v>0</v>
      </c>
      <c r="F79" s="282">
        <v>0</v>
      </c>
      <c r="G79" s="282">
        <v>0</v>
      </c>
      <c r="H79" s="282">
        <v>0</v>
      </c>
      <c r="I79" s="282">
        <v>0</v>
      </c>
      <c r="J79" s="282">
        <v>0</v>
      </c>
      <c r="K79" s="282">
        <v>0</v>
      </c>
      <c r="L79" s="282">
        <v>0</v>
      </c>
      <c r="M79" s="282">
        <v>0</v>
      </c>
      <c r="N79" s="282">
        <v>0</v>
      </c>
      <c r="O79" s="282">
        <v>0</v>
      </c>
      <c r="P79" s="282">
        <v>0</v>
      </c>
      <c r="Q79" s="282">
        <v>0</v>
      </c>
      <c r="R79" s="282">
        <v>0</v>
      </c>
      <c r="S79" s="282">
        <v>0</v>
      </c>
      <c r="T79" s="282">
        <v>0</v>
      </c>
      <c r="U79" s="282">
        <v>0</v>
      </c>
      <c r="V79" s="282">
        <v>0</v>
      </c>
      <c r="W79" s="282">
        <v>0</v>
      </c>
      <c r="X79" s="282">
        <v>0</v>
      </c>
      <c r="Y79" s="282">
        <v>0</v>
      </c>
      <c r="Z79" s="282">
        <v>0</v>
      </c>
      <c r="AA79" s="282">
        <v>0</v>
      </c>
      <c r="AB79" s="282">
        <v>0</v>
      </c>
      <c r="AC79" s="282">
        <v>0</v>
      </c>
      <c r="AD79" s="282">
        <v>0</v>
      </c>
      <c r="AE79" s="282">
        <v>0</v>
      </c>
      <c r="AF79" s="282">
        <v>0</v>
      </c>
      <c r="AG79" s="282">
        <v>0</v>
      </c>
      <c r="AH79" s="282">
        <v>0</v>
      </c>
      <c r="AI79" s="282">
        <v>0</v>
      </c>
      <c r="AJ79" s="282">
        <v>0</v>
      </c>
      <c r="AK79" s="282">
        <v>0</v>
      </c>
      <c r="AL79" s="282">
        <v>0</v>
      </c>
      <c r="AM79" s="282">
        <v>0</v>
      </c>
      <c r="AN79" s="282">
        <v>0</v>
      </c>
      <c r="AO79" s="282">
        <v>0</v>
      </c>
      <c r="AP79" s="282">
        <v>0</v>
      </c>
      <c r="AQ79" s="282">
        <v>0</v>
      </c>
      <c r="AR79" s="282">
        <v>0</v>
      </c>
      <c r="AS79" s="282">
        <v>0</v>
      </c>
      <c r="AT79" s="282">
        <v>0</v>
      </c>
      <c r="AU79" s="282">
        <v>0</v>
      </c>
      <c r="AV79" s="282">
        <v>0</v>
      </c>
      <c r="AW79" s="282">
        <v>0</v>
      </c>
      <c r="AX79" s="282">
        <v>0</v>
      </c>
      <c r="AY79" s="282">
        <v>0</v>
      </c>
      <c r="AZ79" s="282">
        <v>0</v>
      </c>
      <c r="BA79" s="282">
        <v>0</v>
      </c>
      <c r="BB79" s="282">
        <v>0</v>
      </c>
      <c r="BC79" s="282">
        <v>0</v>
      </c>
      <c r="BD79" s="282">
        <v>0</v>
      </c>
      <c r="BE79" s="282">
        <v>0</v>
      </c>
      <c r="BF79" s="282">
        <v>0</v>
      </c>
      <c r="BG79" s="282">
        <v>0</v>
      </c>
      <c r="BH79" s="282">
        <v>0</v>
      </c>
      <c r="BI79" s="282">
        <v>0</v>
      </c>
      <c r="BJ79" s="282">
        <v>0</v>
      </c>
      <c r="BK79" s="282">
        <v>0</v>
      </c>
      <c r="BL79" s="282">
        <v>0</v>
      </c>
      <c r="BM79" s="282">
        <v>0</v>
      </c>
      <c r="BN79" s="282">
        <v>0</v>
      </c>
      <c r="BO79" s="282">
        <v>0</v>
      </c>
      <c r="BP79" s="282">
        <v>0</v>
      </c>
      <c r="BQ79" s="282">
        <v>0</v>
      </c>
      <c r="BR79" s="282">
        <v>0</v>
      </c>
      <c r="BS79" s="282">
        <v>0</v>
      </c>
      <c r="BT79" s="282">
        <v>0</v>
      </c>
      <c r="BU79" s="282">
        <v>0</v>
      </c>
      <c r="BV79" s="282">
        <v>0</v>
      </c>
      <c r="BW79" s="282">
        <v>0</v>
      </c>
      <c r="BX79" s="282">
        <v>0</v>
      </c>
      <c r="BY79" s="282">
        <v>0</v>
      </c>
      <c r="BZ79" s="282">
        <v>0</v>
      </c>
      <c r="CA79" s="282">
        <v>0</v>
      </c>
      <c r="CB79" s="282">
        <v>0</v>
      </c>
      <c r="CC79" s="282">
        <v>0</v>
      </c>
      <c r="CD79" s="282">
        <v>0</v>
      </c>
      <c r="CE79" s="25">
        <v>0</v>
      </c>
      <c r="CF79" s="329">
        <v>0</v>
      </c>
    </row>
    <row r="80" spans="1:84" x14ac:dyDescent="0.25">
      <c r="A80" s="26" t="s">
        <v>279</v>
      </c>
      <c r="B80" s="16"/>
      <c r="C80" s="282">
        <v>0</v>
      </c>
      <c r="D80" s="282">
        <v>0</v>
      </c>
      <c r="E80" s="282">
        <v>0</v>
      </c>
      <c r="F80" s="282">
        <v>0</v>
      </c>
      <c r="G80" s="282">
        <v>0</v>
      </c>
      <c r="H80" s="282">
        <v>0</v>
      </c>
      <c r="I80" s="282">
        <v>0</v>
      </c>
      <c r="J80" s="282">
        <v>0</v>
      </c>
      <c r="K80" s="282">
        <v>0</v>
      </c>
      <c r="L80" s="282">
        <v>0</v>
      </c>
      <c r="M80" s="282">
        <v>0</v>
      </c>
      <c r="N80" s="282">
        <v>0</v>
      </c>
      <c r="O80" s="282">
        <v>0</v>
      </c>
      <c r="P80" s="282">
        <v>0</v>
      </c>
      <c r="Q80" s="282">
        <v>0</v>
      </c>
      <c r="R80" s="282">
        <v>0</v>
      </c>
      <c r="S80" s="282">
        <v>0</v>
      </c>
      <c r="T80" s="282">
        <v>0</v>
      </c>
      <c r="U80" s="282">
        <v>0</v>
      </c>
      <c r="V80" s="282">
        <v>0</v>
      </c>
      <c r="W80" s="282">
        <v>0</v>
      </c>
      <c r="X80" s="282">
        <v>0</v>
      </c>
      <c r="Y80" s="282">
        <v>0</v>
      </c>
      <c r="Z80" s="282">
        <v>0</v>
      </c>
      <c r="AA80" s="282">
        <v>0</v>
      </c>
      <c r="AB80" s="282">
        <v>0</v>
      </c>
      <c r="AC80" s="282">
        <v>0</v>
      </c>
      <c r="AD80" s="282">
        <v>0</v>
      </c>
      <c r="AE80" s="282">
        <v>0</v>
      </c>
      <c r="AF80" s="282">
        <v>0</v>
      </c>
      <c r="AG80" s="282">
        <v>0</v>
      </c>
      <c r="AH80" s="282">
        <v>0</v>
      </c>
      <c r="AI80" s="282">
        <v>0</v>
      </c>
      <c r="AJ80" s="282">
        <v>0</v>
      </c>
      <c r="AK80" s="282">
        <v>0</v>
      </c>
      <c r="AL80" s="282">
        <v>0</v>
      </c>
      <c r="AM80" s="282">
        <v>0</v>
      </c>
      <c r="AN80" s="282">
        <v>0</v>
      </c>
      <c r="AO80" s="282">
        <v>0</v>
      </c>
      <c r="AP80" s="282">
        <v>0</v>
      </c>
      <c r="AQ80" s="282">
        <v>0</v>
      </c>
      <c r="AR80" s="282">
        <v>0</v>
      </c>
      <c r="AS80" s="282">
        <v>0</v>
      </c>
      <c r="AT80" s="282">
        <v>0</v>
      </c>
      <c r="AU80" s="282">
        <v>0</v>
      </c>
      <c r="AV80" s="282">
        <v>0</v>
      </c>
      <c r="AW80" s="282">
        <v>0</v>
      </c>
      <c r="AX80" s="282">
        <v>0</v>
      </c>
      <c r="AY80" s="282">
        <v>0</v>
      </c>
      <c r="AZ80" s="282">
        <v>0</v>
      </c>
      <c r="BA80" s="282">
        <v>0</v>
      </c>
      <c r="BB80" s="282">
        <v>0</v>
      </c>
      <c r="BC80" s="282">
        <v>0</v>
      </c>
      <c r="BD80" s="282">
        <v>0</v>
      </c>
      <c r="BE80" s="282">
        <v>0</v>
      </c>
      <c r="BF80" s="282">
        <v>0</v>
      </c>
      <c r="BG80" s="282">
        <v>0</v>
      </c>
      <c r="BH80" s="282">
        <v>0</v>
      </c>
      <c r="BI80" s="282">
        <v>0</v>
      </c>
      <c r="BJ80" s="282">
        <v>0</v>
      </c>
      <c r="BK80" s="282">
        <v>0</v>
      </c>
      <c r="BL80" s="282">
        <v>0</v>
      </c>
      <c r="BM80" s="282">
        <v>0</v>
      </c>
      <c r="BN80" s="282">
        <v>0</v>
      </c>
      <c r="BO80" s="282">
        <v>0</v>
      </c>
      <c r="BP80" s="282">
        <v>0</v>
      </c>
      <c r="BQ80" s="282">
        <v>0</v>
      </c>
      <c r="BR80" s="282">
        <v>0</v>
      </c>
      <c r="BS80" s="282">
        <v>0</v>
      </c>
      <c r="BT80" s="282">
        <v>0</v>
      </c>
      <c r="BU80" s="282">
        <v>0</v>
      </c>
      <c r="BV80" s="282">
        <v>0</v>
      </c>
      <c r="BW80" s="282">
        <v>0</v>
      </c>
      <c r="BX80" s="282">
        <v>0</v>
      </c>
      <c r="BY80" s="282">
        <v>0</v>
      </c>
      <c r="BZ80" s="282">
        <v>0</v>
      </c>
      <c r="CA80" s="282">
        <v>0</v>
      </c>
      <c r="CB80" s="282">
        <v>0</v>
      </c>
      <c r="CC80" s="282">
        <v>0</v>
      </c>
      <c r="CD80" s="282">
        <v>0</v>
      </c>
      <c r="CE80" s="25">
        <v>0</v>
      </c>
      <c r="CF80" s="329">
        <v>0</v>
      </c>
    </row>
    <row r="81" spans="1:84" x14ac:dyDescent="0.25">
      <c r="A81" s="26" t="s">
        <v>280</v>
      </c>
      <c r="B81" s="16"/>
      <c r="C81" s="282">
        <v>0</v>
      </c>
      <c r="D81" s="282">
        <v>0</v>
      </c>
      <c r="E81" s="282">
        <v>0</v>
      </c>
      <c r="F81" s="282">
        <v>0</v>
      </c>
      <c r="G81" s="282">
        <v>0</v>
      </c>
      <c r="H81" s="282">
        <v>0</v>
      </c>
      <c r="I81" s="282">
        <v>0</v>
      </c>
      <c r="J81" s="282">
        <v>0</v>
      </c>
      <c r="K81" s="282">
        <v>0</v>
      </c>
      <c r="L81" s="282">
        <v>0</v>
      </c>
      <c r="M81" s="282">
        <v>0</v>
      </c>
      <c r="N81" s="282">
        <v>0</v>
      </c>
      <c r="O81" s="282">
        <v>0</v>
      </c>
      <c r="P81" s="282">
        <v>0</v>
      </c>
      <c r="Q81" s="282">
        <v>0</v>
      </c>
      <c r="R81" s="282">
        <v>0</v>
      </c>
      <c r="S81" s="282">
        <v>0</v>
      </c>
      <c r="T81" s="282">
        <v>0</v>
      </c>
      <c r="U81" s="282">
        <v>0</v>
      </c>
      <c r="V81" s="282">
        <v>0</v>
      </c>
      <c r="W81" s="282">
        <v>0</v>
      </c>
      <c r="X81" s="282">
        <v>0</v>
      </c>
      <c r="Y81" s="282">
        <v>0</v>
      </c>
      <c r="Z81" s="282">
        <v>0</v>
      </c>
      <c r="AA81" s="282">
        <v>0</v>
      </c>
      <c r="AB81" s="282">
        <v>0</v>
      </c>
      <c r="AC81" s="282">
        <v>0</v>
      </c>
      <c r="AD81" s="282">
        <v>0</v>
      </c>
      <c r="AE81" s="282">
        <v>0</v>
      </c>
      <c r="AF81" s="282">
        <v>0</v>
      </c>
      <c r="AG81" s="282">
        <v>0</v>
      </c>
      <c r="AH81" s="282">
        <v>0</v>
      </c>
      <c r="AI81" s="282">
        <v>0</v>
      </c>
      <c r="AJ81" s="282">
        <v>0</v>
      </c>
      <c r="AK81" s="282">
        <v>0</v>
      </c>
      <c r="AL81" s="282">
        <v>0</v>
      </c>
      <c r="AM81" s="282">
        <v>0</v>
      </c>
      <c r="AN81" s="282">
        <v>0</v>
      </c>
      <c r="AO81" s="282">
        <v>0</v>
      </c>
      <c r="AP81" s="282">
        <v>0</v>
      </c>
      <c r="AQ81" s="282">
        <v>0</v>
      </c>
      <c r="AR81" s="282">
        <v>0</v>
      </c>
      <c r="AS81" s="282">
        <v>0</v>
      </c>
      <c r="AT81" s="282">
        <v>0</v>
      </c>
      <c r="AU81" s="282">
        <v>0</v>
      </c>
      <c r="AV81" s="282">
        <v>0</v>
      </c>
      <c r="AW81" s="282">
        <v>0</v>
      </c>
      <c r="AX81" s="282">
        <v>0</v>
      </c>
      <c r="AY81" s="282">
        <v>0</v>
      </c>
      <c r="AZ81" s="282">
        <v>0</v>
      </c>
      <c r="BA81" s="282">
        <v>0</v>
      </c>
      <c r="BB81" s="282">
        <v>0</v>
      </c>
      <c r="BC81" s="282">
        <v>0</v>
      </c>
      <c r="BD81" s="282">
        <v>0</v>
      </c>
      <c r="BE81" s="282">
        <v>0</v>
      </c>
      <c r="BF81" s="282">
        <v>0</v>
      </c>
      <c r="BG81" s="282">
        <v>0</v>
      </c>
      <c r="BH81" s="282">
        <v>0</v>
      </c>
      <c r="BI81" s="282">
        <v>0</v>
      </c>
      <c r="BJ81" s="282">
        <v>0</v>
      </c>
      <c r="BK81" s="282">
        <v>0</v>
      </c>
      <c r="BL81" s="282">
        <v>0</v>
      </c>
      <c r="BM81" s="282">
        <v>0</v>
      </c>
      <c r="BN81" s="282">
        <v>0</v>
      </c>
      <c r="BO81" s="282">
        <v>0</v>
      </c>
      <c r="BP81" s="282">
        <v>0</v>
      </c>
      <c r="BQ81" s="282">
        <v>0</v>
      </c>
      <c r="BR81" s="282">
        <v>0</v>
      </c>
      <c r="BS81" s="282">
        <v>0</v>
      </c>
      <c r="BT81" s="282">
        <v>0</v>
      </c>
      <c r="BU81" s="282">
        <v>0</v>
      </c>
      <c r="BV81" s="282">
        <v>0</v>
      </c>
      <c r="BW81" s="282">
        <v>0</v>
      </c>
      <c r="BX81" s="282">
        <v>0</v>
      </c>
      <c r="BY81" s="282">
        <v>0</v>
      </c>
      <c r="BZ81" s="282">
        <v>0</v>
      </c>
      <c r="CA81" s="282">
        <v>0</v>
      </c>
      <c r="CB81" s="282">
        <v>0</v>
      </c>
      <c r="CC81" s="282">
        <v>0</v>
      </c>
      <c r="CD81" s="282">
        <v>0</v>
      </c>
      <c r="CE81" s="25">
        <v>0</v>
      </c>
      <c r="CF81" s="329">
        <v>0</v>
      </c>
    </row>
    <row r="82" spans="1:84" x14ac:dyDescent="0.25">
      <c r="A82" s="26" t="s">
        <v>281</v>
      </c>
      <c r="B82" s="16"/>
      <c r="C82" s="282">
        <v>0</v>
      </c>
      <c r="D82" s="282">
        <v>0</v>
      </c>
      <c r="E82" s="282">
        <v>0</v>
      </c>
      <c r="F82" s="282">
        <v>0</v>
      </c>
      <c r="G82" s="282">
        <v>0</v>
      </c>
      <c r="H82" s="282">
        <v>0</v>
      </c>
      <c r="I82" s="282">
        <v>0</v>
      </c>
      <c r="J82" s="282">
        <v>0</v>
      </c>
      <c r="K82" s="282">
        <v>0</v>
      </c>
      <c r="L82" s="282">
        <v>0</v>
      </c>
      <c r="M82" s="282">
        <v>0</v>
      </c>
      <c r="N82" s="282">
        <v>0</v>
      </c>
      <c r="O82" s="282">
        <v>0</v>
      </c>
      <c r="P82" s="282">
        <v>0</v>
      </c>
      <c r="Q82" s="282">
        <v>0</v>
      </c>
      <c r="R82" s="282">
        <v>0</v>
      </c>
      <c r="S82" s="282">
        <v>0</v>
      </c>
      <c r="T82" s="282">
        <v>0</v>
      </c>
      <c r="U82" s="282">
        <v>0</v>
      </c>
      <c r="V82" s="282">
        <v>0</v>
      </c>
      <c r="W82" s="282">
        <v>0</v>
      </c>
      <c r="X82" s="282">
        <v>0</v>
      </c>
      <c r="Y82" s="282">
        <v>0</v>
      </c>
      <c r="Z82" s="282">
        <v>0</v>
      </c>
      <c r="AA82" s="282">
        <v>0</v>
      </c>
      <c r="AB82" s="282">
        <v>0</v>
      </c>
      <c r="AC82" s="282">
        <v>0</v>
      </c>
      <c r="AD82" s="282">
        <v>0</v>
      </c>
      <c r="AE82" s="282">
        <v>0</v>
      </c>
      <c r="AF82" s="282">
        <v>0</v>
      </c>
      <c r="AG82" s="282">
        <v>0</v>
      </c>
      <c r="AH82" s="282">
        <v>0</v>
      </c>
      <c r="AI82" s="282">
        <v>0</v>
      </c>
      <c r="AJ82" s="282">
        <v>0</v>
      </c>
      <c r="AK82" s="282">
        <v>0</v>
      </c>
      <c r="AL82" s="282">
        <v>0</v>
      </c>
      <c r="AM82" s="282">
        <v>0</v>
      </c>
      <c r="AN82" s="282">
        <v>0</v>
      </c>
      <c r="AO82" s="282">
        <v>0</v>
      </c>
      <c r="AP82" s="282">
        <v>0</v>
      </c>
      <c r="AQ82" s="282">
        <v>0</v>
      </c>
      <c r="AR82" s="282">
        <v>0</v>
      </c>
      <c r="AS82" s="282">
        <v>0</v>
      </c>
      <c r="AT82" s="282">
        <v>0</v>
      </c>
      <c r="AU82" s="282">
        <v>0</v>
      </c>
      <c r="AV82" s="282">
        <v>0</v>
      </c>
      <c r="AW82" s="282">
        <v>0</v>
      </c>
      <c r="AX82" s="282">
        <v>0</v>
      </c>
      <c r="AY82" s="282">
        <v>0</v>
      </c>
      <c r="AZ82" s="282">
        <v>0</v>
      </c>
      <c r="BA82" s="282">
        <v>0</v>
      </c>
      <c r="BB82" s="282">
        <v>0</v>
      </c>
      <c r="BC82" s="282">
        <v>0</v>
      </c>
      <c r="BD82" s="282">
        <v>0</v>
      </c>
      <c r="BE82" s="282">
        <v>0</v>
      </c>
      <c r="BF82" s="282">
        <v>0</v>
      </c>
      <c r="BG82" s="282">
        <v>0</v>
      </c>
      <c r="BH82" s="282">
        <v>0</v>
      </c>
      <c r="BI82" s="282">
        <v>0</v>
      </c>
      <c r="BJ82" s="282">
        <v>0</v>
      </c>
      <c r="BK82" s="282">
        <v>0</v>
      </c>
      <c r="BL82" s="282">
        <v>0</v>
      </c>
      <c r="BM82" s="282">
        <v>0</v>
      </c>
      <c r="BN82" s="282">
        <v>0</v>
      </c>
      <c r="BO82" s="282">
        <v>0</v>
      </c>
      <c r="BP82" s="282">
        <v>0</v>
      </c>
      <c r="BQ82" s="282">
        <v>0</v>
      </c>
      <c r="BR82" s="282">
        <v>0</v>
      </c>
      <c r="BS82" s="282">
        <v>0</v>
      </c>
      <c r="BT82" s="282">
        <v>0</v>
      </c>
      <c r="BU82" s="282">
        <v>0</v>
      </c>
      <c r="BV82" s="282">
        <v>0</v>
      </c>
      <c r="BW82" s="282">
        <v>0</v>
      </c>
      <c r="BX82" s="282">
        <v>0</v>
      </c>
      <c r="BY82" s="282">
        <v>0</v>
      </c>
      <c r="BZ82" s="282">
        <v>0</v>
      </c>
      <c r="CA82" s="282">
        <v>0</v>
      </c>
      <c r="CB82" s="282">
        <v>0</v>
      </c>
      <c r="CC82" s="282">
        <v>0</v>
      </c>
      <c r="CD82" s="282">
        <v>0</v>
      </c>
      <c r="CE82" s="25">
        <v>0</v>
      </c>
      <c r="CF82" s="329">
        <v>0</v>
      </c>
    </row>
    <row r="83" spans="1:84" x14ac:dyDescent="0.25">
      <c r="A83" s="26" t="s">
        <v>282</v>
      </c>
      <c r="B83" s="16"/>
      <c r="C83" s="273">
        <v>0</v>
      </c>
      <c r="D83" s="273">
        <v>0</v>
      </c>
      <c r="E83" s="331">
        <v>436</v>
      </c>
      <c r="F83" s="331">
        <v>0</v>
      </c>
      <c r="G83" s="273">
        <v>0</v>
      </c>
      <c r="H83" s="273">
        <v>0</v>
      </c>
      <c r="I83" s="331">
        <v>0</v>
      </c>
      <c r="J83" s="331">
        <v>0</v>
      </c>
      <c r="K83" s="331">
        <v>31194</v>
      </c>
      <c r="L83" s="331">
        <v>3518</v>
      </c>
      <c r="M83" s="273">
        <v>0</v>
      </c>
      <c r="N83" s="273">
        <v>4393</v>
      </c>
      <c r="O83" s="273">
        <v>0</v>
      </c>
      <c r="P83" s="331">
        <v>0</v>
      </c>
      <c r="Q83" s="331">
        <v>0</v>
      </c>
      <c r="R83" s="333">
        <v>0</v>
      </c>
      <c r="S83" s="331">
        <v>0</v>
      </c>
      <c r="T83" s="273">
        <v>0</v>
      </c>
      <c r="U83" s="331">
        <v>18629</v>
      </c>
      <c r="V83" s="331">
        <v>-149</v>
      </c>
      <c r="W83" s="273">
        <v>-1231</v>
      </c>
      <c r="X83" s="331">
        <v>-3693</v>
      </c>
      <c r="Y83" s="331">
        <v>-3855</v>
      </c>
      <c r="Z83" s="331">
        <v>0</v>
      </c>
      <c r="AA83" s="331">
        <v>0</v>
      </c>
      <c r="AB83" s="331">
        <v>1452</v>
      </c>
      <c r="AC83" s="331">
        <v>0</v>
      </c>
      <c r="AD83" s="331">
        <v>0</v>
      </c>
      <c r="AE83" s="331">
        <v>320</v>
      </c>
      <c r="AF83" s="331">
        <v>0</v>
      </c>
      <c r="AG83" s="331">
        <v>2366</v>
      </c>
      <c r="AH83" s="331">
        <v>0</v>
      </c>
      <c r="AI83" s="331">
        <v>0</v>
      </c>
      <c r="AJ83" s="331">
        <v>34242</v>
      </c>
      <c r="AK83" s="331">
        <v>0</v>
      </c>
      <c r="AL83" s="331">
        <v>0</v>
      </c>
      <c r="AM83" s="331">
        <v>0</v>
      </c>
      <c r="AN83" s="331">
        <v>0</v>
      </c>
      <c r="AO83" s="273">
        <v>73</v>
      </c>
      <c r="AP83" s="331">
        <v>0</v>
      </c>
      <c r="AQ83" s="273">
        <v>0</v>
      </c>
      <c r="AR83" s="273">
        <v>0</v>
      </c>
      <c r="AS83" s="273">
        <v>0</v>
      </c>
      <c r="AT83" s="273">
        <v>0</v>
      </c>
      <c r="AU83" s="331">
        <v>0</v>
      </c>
      <c r="AV83" s="331">
        <v>0</v>
      </c>
      <c r="AW83" s="331">
        <v>0</v>
      </c>
      <c r="AX83" s="331">
        <v>0</v>
      </c>
      <c r="AY83" s="331">
        <v>2071</v>
      </c>
      <c r="AZ83" s="331">
        <v>0</v>
      </c>
      <c r="BA83" s="331">
        <v>93</v>
      </c>
      <c r="BB83" s="331">
        <v>66</v>
      </c>
      <c r="BC83" s="331">
        <v>0</v>
      </c>
      <c r="BD83" s="331">
        <v>-31301</v>
      </c>
      <c r="BE83" s="331">
        <v>9827</v>
      </c>
      <c r="BF83" s="331">
        <v>498</v>
      </c>
      <c r="BG83" s="331">
        <v>0</v>
      </c>
      <c r="BH83" s="333">
        <v>18208</v>
      </c>
      <c r="BI83" s="331">
        <v>0</v>
      </c>
      <c r="BJ83" s="331">
        <v>64936</v>
      </c>
      <c r="BK83" s="331">
        <v>48645</v>
      </c>
      <c r="BL83" s="331">
        <v>546</v>
      </c>
      <c r="BM83" s="331">
        <v>0</v>
      </c>
      <c r="BN83" s="331">
        <v>153633</v>
      </c>
      <c r="BO83" s="331">
        <v>0</v>
      </c>
      <c r="BP83" s="331">
        <v>6</v>
      </c>
      <c r="BQ83" s="331">
        <v>0</v>
      </c>
      <c r="BR83" s="331">
        <v>2245</v>
      </c>
      <c r="BS83" s="331">
        <v>0</v>
      </c>
      <c r="BT83" s="331">
        <v>0</v>
      </c>
      <c r="BU83" s="331">
        <v>0</v>
      </c>
      <c r="BV83" s="331">
        <v>474</v>
      </c>
      <c r="BW83" s="331">
        <v>3147</v>
      </c>
      <c r="BX83" s="331">
        <v>0</v>
      </c>
      <c r="BY83" s="331">
        <v>3986</v>
      </c>
      <c r="BZ83" s="331">
        <v>0</v>
      </c>
      <c r="CA83" s="331">
        <v>0</v>
      </c>
      <c r="CB83" s="331">
        <v>0</v>
      </c>
      <c r="CC83" s="331">
        <v>0</v>
      </c>
      <c r="CD83" s="282">
        <v>679360</v>
      </c>
      <c r="CE83" s="25">
        <v>1044135</v>
      </c>
      <c r="CF83" s="329">
        <v>0</v>
      </c>
    </row>
    <row r="84" spans="1:84" x14ac:dyDescent="0.25">
      <c r="A84" s="31" t="s">
        <v>283</v>
      </c>
      <c r="B84" s="16"/>
      <c r="C84" s="273">
        <v>0</v>
      </c>
      <c r="D84" s="273">
        <v>0</v>
      </c>
      <c r="E84" s="273">
        <v>0</v>
      </c>
      <c r="F84" s="273">
        <v>0</v>
      </c>
      <c r="G84" s="273">
        <v>0</v>
      </c>
      <c r="H84" s="273">
        <v>0</v>
      </c>
      <c r="I84" s="273">
        <v>0</v>
      </c>
      <c r="J84" s="273">
        <v>0</v>
      </c>
      <c r="K84" s="273">
        <v>0</v>
      </c>
      <c r="L84" s="273">
        <v>0</v>
      </c>
      <c r="M84" s="273">
        <v>0</v>
      </c>
      <c r="N84" s="273">
        <v>0</v>
      </c>
      <c r="O84" s="273">
        <v>0</v>
      </c>
      <c r="P84" s="273">
        <v>0</v>
      </c>
      <c r="Q84" s="273">
        <v>0</v>
      </c>
      <c r="R84" s="273">
        <v>0</v>
      </c>
      <c r="S84" s="273">
        <v>9</v>
      </c>
      <c r="T84" s="273">
        <v>0</v>
      </c>
      <c r="U84" s="273">
        <v>4224</v>
      </c>
      <c r="V84" s="273">
        <v>0</v>
      </c>
      <c r="W84" s="273">
        <v>0</v>
      </c>
      <c r="X84" s="273">
        <v>0</v>
      </c>
      <c r="Y84" s="273">
        <v>0</v>
      </c>
      <c r="Z84" s="273">
        <v>0</v>
      </c>
      <c r="AA84" s="273">
        <v>0</v>
      </c>
      <c r="AB84" s="273">
        <v>2027</v>
      </c>
      <c r="AC84" s="273">
        <v>0</v>
      </c>
      <c r="AD84" s="273">
        <v>0</v>
      </c>
      <c r="AE84" s="273">
        <v>0</v>
      </c>
      <c r="AF84" s="273">
        <v>0</v>
      </c>
      <c r="AG84" s="273">
        <v>0</v>
      </c>
      <c r="AH84" s="273">
        <v>0</v>
      </c>
      <c r="AI84" s="273">
        <v>0</v>
      </c>
      <c r="AJ84" s="273">
        <v>0</v>
      </c>
      <c r="AK84" s="273">
        <v>0</v>
      </c>
      <c r="AL84" s="273">
        <v>0</v>
      </c>
      <c r="AM84" s="273">
        <v>0</v>
      </c>
      <c r="AN84" s="273">
        <v>0</v>
      </c>
      <c r="AO84" s="273">
        <v>0</v>
      </c>
      <c r="AP84" s="273">
        <v>0</v>
      </c>
      <c r="AQ84" s="273">
        <v>0</v>
      </c>
      <c r="AR84" s="273">
        <v>0</v>
      </c>
      <c r="AS84" s="273">
        <v>0</v>
      </c>
      <c r="AT84" s="273">
        <v>0</v>
      </c>
      <c r="AU84" s="273">
        <v>0</v>
      </c>
      <c r="AV84" s="273">
        <v>0</v>
      </c>
      <c r="AW84" s="273">
        <v>0</v>
      </c>
      <c r="AX84" s="273">
        <v>0</v>
      </c>
      <c r="AY84" s="273">
        <v>53846</v>
      </c>
      <c r="AZ84" s="273">
        <v>0</v>
      </c>
      <c r="BA84" s="273">
        <v>0</v>
      </c>
      <c r="BB84" s="273">
        <v>0</v>
      </c>
      <c r="BC84" s="273">
        <v>0</v>
      </c>
      <c r="BD84" s="273">
        <v>26521</v>
      </c>
      <c r="BE84" s="273">
        <v>258</v>
      </c>
      <c r="BF84" s="273">
        <v>0</v>
      </c>
      <c r="BG84" s="273">
        <v>0</v>
      </c>
      <c r="BH84" s="273">
        <v>0</v>
      </c>
      <c r="BI84" s="273">
        <v>0</v>
      </c>
      <c r="BJ84" s="273">
        <v>0</v>
      </c>
      <c r="BK84" s="273">
        <v>0</v>
      </c>
      <c r="BL84" s="273">
        <v>0</v>
      </c>
      <c r="BM84" s="273">
        <v>0</v>
      </c>
      <c r="BN84" s="273">
        <v>6750</v>
      </c>
      <c r="BO84" s="273">
        <v>0</v>
      </c>
      <c r="BP84" s="273">
        <v>0</v>
      </c>
      <c r="BQ84" s="273">
        <v>0</v>
      </c>
      <c r="BR84" s="273">
        <v>0</v>
      </c>
      <c r="BS84" s="273">
        <v>0</v>
      </c>
      <c r="BT84" s="273">
        <v>0</v>
      </c>
      <c r="BU84" s="273">
        <v>0</v>
      </c>
      <c r="BV84" s="273">
        <v>6719</v>
      </c>
      <c r="BW84" s="273">
        <v>0</v>
      </c>
      <c r="BX84" s="273">
        <v>0</v>
      </c>
      <c r="BY84" s="273">
        <v>0</v>
      </c>
      <c r="BZ84" s="273">
        <v>0</v>
      </c>
      <c r="CA84" s="273">
        <v>0</v>
      </c>
      <c r="CB84" s="273">
        <v>0</v>
      </c>
      <c r="CC84" s="273">
        <v>0</v>
      </c>
      <c r="CD84" s="282">
        <v>195742</v>
      </c>
      <c r="CE84" s="25">
        <v>296096</v>
      </c>
      <c r="CF84" s="329">
        <v>0</v>
      </c>
    </row>
    <row r="85" spans="1:84" x14ac:dyDescent="0.25">
      <c r="A85" s="31" t="s">
        <v>284</v>
      </c>
      <c r="B85" s="25"/>
      <c r="C85" s="25">
        <v>0</v>
      </c>
      <c r="D85" s="25">
        <v>0</v>
      </c>
      <c r="E85" s="25">
        <v>350091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1214273</v>
      </c>
      <c r="L85" s="25">
        <v>2824726</v>
      </c>
      <c r="M85" s="25">
        <v>0</v>
      </c>
      <c r="N85" s="25">
        <v>1119764</v>
      </c>
      <c r="O85" s="25">
        <v>0</v>
      </c>
      <c r="P85" s="25">
        <v>0</v>
      </c>
      <c r="Q85" s="25">
        <v>0</v>
      </c>
      <c r="R85" s="25">
        <v>0</v>
      </c>
      <c r="S85" s="25">
        <v>73378</v>
      </c>
      <c r="T85" s="25">
        <v>0</v>
      </c>
      <c r="U85" s="25">
        <v>1743447</v>
      </c>
      <c r="V85" s="25">
        <v>21405</v>
      </c>
      <c r="W85" s="25">
        <v>361873</v>
      </c>
      <c r="X85" s="25">
        <v>613135</v>
      </c>
      <c r="Y85" s="25">
        <v>738398</v>
      </c>
      <c r="Z85" s="25">
        <v>0</v>
      </c>
      <c r="AA85" s="25">
        <v>0</v>
      </c>
      <c r="AB85" s="25">
        <v>682043</v>
      </c>
      <c r="AC85" s="25">
        <v>0</v>
      </c>
      <c r="AD85" s="25">
        <v>0</v>
      </c>
      <c r="AE85" s="25">
        <v>954480</v>
      </c>
      <c r="AF85" s="25">
        <v>0</v>
      </c>
      <c r="AG85" s="25">
        <v>2728519</v>
      </c>
      <c r="AH85" s="25">
        <v>0</v>
      </c>
      <c r="AI85" s="25">
        <v>0</v>
      </c>
      <c r="AJ85" s="25">
        <v>2934409</v>
      </c>
      <c r="AK85" s="25">
        <v>168380</v>
      </c>
      <c r="AL85" s="25">
        <v>33347</v>
      </c>
      <c r="AM85" s="25">
        <v>0</v>
      </c>
      <c r="AN85" s="25">
        <v>0</v>
      </c>
      <c r="AO85" s="25">
        <v>58664</v>
      </c>
      <c r="AP85" s="25">
        <v>0</v>
      </c>
      <c r="AQ85" s="25">
        <v>0</v>
      </c>
      <c r="AR85" s="25">
        <v>0</v>
      </c>
      <c r="AS85" s="25">
        <v>0</v>
      </c>
      <c r="AT85" s="25">
        <v>0</v>
      </c>
      <c r="AU85" s="25">
        <v>0</v>
      </c>
      <c r="AV85" s="25">
        <v>0</v>
      </c>
      <c r="AW85" s="25">
        <v>0</v>
      </c>
      <c r="AX85" s="25">
        <v>0</v>
      </c>
      <c r="AY85" s="25">
        <v>971468</v>
      </c>
      <c r="AZ85" s="25">
        <v>67832</v>
      </c>
      <c r="BA85" s="25">
        <v>319910</v>
      </c>
      <c r="BB85" s="25">
        <v>329959</v>
      </c>
      <c r="BC85" s="25">
        <v>0</v>
      </c>
      <c r="BD85" s="25">
        <v>43049</v>
      </c>
      <c r="BE85" s="25">
        <v>864126</v>
      </c>
      <c r="BF85" s="25">
        <v>573166</v>
      </c>
      <c r="BG85" s="25">
        <v>0</v>
      </c>
      <c r="BH85" s="25">
        <v>1441771</v>
      </c>
      <c r="BI85" s="25">
        <v>0</v>
      </c>
      <c r="BJ85" s="25">
        <v>306372</v>
      </c>
      <c r="BK85" s="25">
        <v>591150</v>
      </c>
      <c r="BL85" s="25">
        <v>301253</v>
      </c>
      <c r="BM85" s="25">
        <v>0</v>
      </c>
      <c r="BN85" s="25">
        <v>623326</v>
      </c>
      <c r="BO85" s="25">
        <v>0</v>
      </c>
      <c r="BP85" s="25">
        <v>156453</v>
      </c>
      <c r="BQ85" s="25">
        <v>0</v>
      </c>
      <c r="BR85" s="25">
        <v>290944</v>
      </c>
      <c r="BS85" s="25">
        <v>0</v>
      </c>
      <c r="BT85" s="25">
        <v>0</v>
      </c>
      <c r="BU85" s="25">
        <v>0</v>
      </c>
      <c r="BV85" s="25">
        <v>413529</v>
      </c>
      <c r="BW85" s="25">
        <v>3147</v>
      </c>
      <c r="BX85" s="25">
        <v>0</v>
      </c>
      <c r="BY85" s="25">
        <v>553671</v>
      </c>
      <c r="BZ85" s="25">
        <v>0</v>
      </c>
      <c r="CA85" s="25">
        <v>0</v>
      </c>
      <c r="CB85" s="25">
        <v>0</v>
      </c>
      <c r="CC85" s="25">
        <v>0</v>
      </c>
      <c r="CD85" s="25">
        <v>688310</v>
      </c>
      <c r="CE85" s="25">
        <v>25159768</v>
      </c>
      <c r="CF85" s="329">
        <v>0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340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82">
        <v>1731469</v>
      </c>
      <c r="CF86" s="329">
        <v>0</v>
      </c>
    </row>
    <row r="87" spans="1:84" x14ac:dyDescent="0.25">
      <c r="A87" s="21" t="s">
        <v>286</v>
      </c>
      <c r="B87" s="16"/>
      <c r="C87" s="273">
        <v>0</v>
      </c>
      <c r="D87" s="273">
        <v>0</v>
      </c>
      <c r="E87" s="273">
        <v>1155953</v>
      </c>
      <c r="F87" s="273">
        <v>0</v>
      </c>
      <c r="G87" s="273">
        <v>0</v>
      </c>
      <c r="H87" s="273">
        <v>0</v>
      </c>
      <c r="I87" s="273">
        <v>0</v>
      </c>
      <c r="J87" s="273">
        <v>0</v>
      </c>
      <c r="K87" s="273">
        <v>1096634</v>
      </c>
      <c r="L87" s="273">
        <v>1488566</v>
      </c>
      <c r="M87" s="273">
        <v>0</v>
      </c>
      <c r="N87" s="273">
        <v>1056262</v>
      </c>
      <c r="O87" s="273">
        <v>0</v>
      </c>
      <c r="P87" s="273">
        <v>0</v>
      </c>
      <c r="Q87" s="273">
        <v>0</v>
      </c>
      <c r="R87" s="273">
        <v>0</v>
      </c>
      <c r="S87" s="273">
        <v>28321</v>
      </c>
      <c r="T87" s="273">
        <v>0</v>
      </c>
      <c r="U87" s="273">
        <v>472422</v>
      </c>
      <c r="V87" s="273">
        <v>2777</v>
      </c>
      <c r="W87" s="273">
        <v>16488</v>
      </c>
      <c r="X87" s="273">
        <v>90733</v>
      </c>
      <c r="Y87" s="273">
        <v>99405</v>
      </c>
      <c r="Z87" s="273">
        <v>0</v>
      </c>
      <c r="AA87" s="273">
        <v>0</v>
      </c>
      <c r="AB87" s="273">
        <v>778700</v>
      </c>
      <c r="AC87" s="273">
        <v>0</v>
      </c>
      <c r="AD87" s="273">
        <v>0</v>
      </c>
      <c r="AE87" s="273">
        <v>394380</v>
      </c>
      <c r="AF87" s="273">
        <v>0</v>
      </c>
      <c r="AG87" s="273">
        <v>109864</v>
      </c>
      <c r="AH87" s="273">
        <v>0</v>
      </c>
      <c r="AI87" s="273">
        <v>0</v>
      </c>
      <c r="AJ87" s="273">
        <v>8105</v>
      </c>
      <c r="AK87" s="273">
        <v>217682</v>
      </c>
      <c r="AL87" s="273">
        <v>28240</v>
      </c>
      <c r="AM87" s="273">
        <v>0</v>
      </c>
      <c r="AN87" s="273">
        <v>0</v>
      </c>
      <c r="AO87" s="273">
        <v>12017</v>
      </c>
      <c r="AP87" s="273">
        <v>0</v>
      </c>
      <c r="AQ87" s="273">
        <v>0</v>
      </c>
      <c r="AR87" s="273">
        <v>0</v>
      </c>
      <c r="AS87" s="273">
        <v>0</v>
      </c>
      <c r="AT87" s="273">
        <v>0</v>
      </c>
      <c r="AU87" s="273">
        <v>0</v>
      </c>
      <c r="AV87" s="273">
        <v>0</v>
      </c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v>7056549</v>
      </c>
      <c r="CF87" s="329">
        <v>0</v>
      </c>
    </row>
    <row r="88" spans="1:84" x14ac:dyDescent="0.25">
      <c r="A88" s="21" t="s">
        <v>287</v>
      </c>
      <c r="B88" s="16"/>
      <c r="C88" s="273">
        <v>0</v>
      </c>
      <c r="D88" s="273">
        <v>0</v>
      </c>
      <c r="E88" s="273">
        <v>0</v>
      </c>
      <c r="F88" s="273">
        <v>0</v>
      </c>
      <c r="G88" s="273">
        <v>0</v>
      </c>
      <c r="H88" s="273">
        <v>0</v>
      </c>
      <c r="I88" s="273">
        <v>0</v>
      </c>
      <c r="J88" s="273">
        <v>0</v>
      </c>
      <c r="K88" s="273">
        <v>0</v>
      </c>
      <c r="L88" s="273">
        <v>0</v>
      </c>
      <c r="M88" s="273">
        <v>0</v>
      </c>
      <c r="N88" s="273">
        <v>0</v>
      </c>
      <c r="O88" s="273">
        <v>0</v>
      </c>
      <c r="P88" s="273">
        <v>0</v>
      </c>
      <c r="Q88" s="273">
        <v>0</v>
      </c>
      <c r="R88" s="273">
        <v>0</v>
      </c>
      <c r="S88" s="273">
        <v>94825</v>
      </c>
      <c r="T88" s="273">
        <v>0</v>
      </c>
      <c r="U88" s="273">
        <v>3886685</v>
      </c>
      <c r="V88" s="273">
        <v>94934</v>
      </c>
      <c r="W88" s="273">
        <v>789260</v>
      </c>
      <c r="X88" s="273">
        <v>2327572</v>
      </c>
      <c r="Y88" s="273">
        <v>2424899</v>
      </c>
      <c r="Z88" s="273">
        <v>0</v>
      </c>
      <c r="AA88" s="273">
        <v>0</v>
      </c>
      <c r="AB88" s="273">
        <v>1008595</v>
      </c>
      <c r="AC88" s="273">
        <v>0</v>
      </c>
      <c r="AD88" s="273">
        <v>0</v>
      </c>
      <c r="AE88" s="273">
        <v>1403122</v>
      </c>
      <c r="AF88" s="273">
        <v>0</v>
      </c>
      <c r="AG88" s="273">
        <v>6210087</v>
      </c>
      <c r="AH88" s="273">
        <v>0</v>
      </c>
      <c r="AI88" s="273">
        <v>0</v>
      </c>
      <c r="AJ88" s="273">
        <v>3826424</v>
      </c>
      <c r="AK88" s="273">
        <v>123273</v>
      </c>
      <c r="AL88" s="273">
        <v>19060</v>
      </c>
      <c r="AM88" s="273">
        <v>0</v>
      </c>
      <c r="AN88" s="273">
        <v>0</v>
      </c>
      <c r="AO88" s="273">
        <v>208747</v>
      </c>
      <c r="AP88" s="273">
        <v>0</v>
      </c>
      <c r="AQ88" s="273">
        <v>0</v>
      </c>
      <c r="AR88" s="273">
        <v>0</v>
      </c>
      <c r="AS88" s="273">
        <v>0</v>
      </c>
      <c r="AT88" s="273">
        <v>0</v>
      </c>
      <c r="AU88" s="273">
        <v>0</v>
      </c>
      <c r="AV88" s="273">
        <v>0</v>
      </c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v>22417483</v>
      </c>
      <c r="CF88" s="329">
        <v>0</v>
      </c>
    </row>
    <row r="89" spans="1:84" x14ac:dyDescent="0.25">
      <c r="A89" s="21" t="s">
        <v>288</v>
      </c>
      <c r="B89" s="16"/>
      <c r="C89" s="25">
        <v>0</v>
      </c>
      <c r="D89" s="25">
        <v>0</v>
      </c>
      <c r="E89" s="25">
        <v>1155953</v>
      </c>
      <c r="F89" s="25">
        <v>0</v>
      </c>
      <c r="G89" s="25">
        <v>0</v>
      </c>
      <c r="H89" s="25">
        <v>0</v>
      </c>
      <c r="I89" s="25">
        <v>0</v>
      </c>
      <c r="J89" s="25">
        <v>0</v>
      </c>
      <c r="K89" s="25">
        <v>1096634</v>
      </c>
      <c r="L89" s="25">
        <v>1488566</v>
      </c>
      <c r="M89" s="25">
        <v>0</v>
      </c>
      <c r="N89" s="25">
        <v>1056262</v>
      </c>
      <c r="O89" s="25">
        <v>0</v>
      </c>
      <c r="P89" s="25">
        <v>0</v>
      </c>
      <c r="Q89" s="25">
        <v>0</v>
      </c>
      <c r="R89" s="25">
        <v>0</v>
      </c>
      <c r="S89" s="25">
        <v>123146</v>
      </c>
      <c r="T89" s="25">
        <v>0</v>
      </c>
      <c r="U89" s="25">
        <v>4359107</v>
      </c>
      <c r="V89" s="25">
        <v>97711</v>
      </c>
      <c r="W89" s="25">
        <v>805748</v>
      </c>
      <c r="X89" s="25">
        <v>2418305</v>
      </c>
      <c r="Y89" s="25">
        <v>2524304</v>
      </c>
      <c r="Z89" s="25">
        <v>0</v>
      </c>
      <c r="AA89" s="25">
        <v>0</v>
      </c>
      <c r="AB89" s="25">
        <v>1787295</v>
      </c>
      <c r="AC89" s="25">
        <v>0</v>
      </c>
      <c r="AD89" s="25">
        <v>0</v>
      </c>
      <c r="AE89" s="25">
        <v>1797502</v>
      </c>
      <c r="AF89" s="25">
        <v>0</v>
      </c>
      <c r="AG89" s="25">
        <v>6319951</v>
      </c>
      <c r="AH89" s="25">
        <v>0</v>
      </c>
      <c r="AI89" s="25">
        <v>0</v>
      </c>
      <c r="AJ89" s="25">
        <v>3834529</v>
      </c>
      <c r="AK89" s="25">
        <v>340955</v>
      </c>
      <c r="AL89" s="25">
        <v>47300</v>
      </c>
      <c r="AM89" s="25">
        <v>0</v>
      </c>
      <c r="AN89" s="25">
        <v>0</v>
      </c>
      <c r="AO89" s="25">
        <v>220764</v>
      </c>
      <c r="AP89" s="25">
        <v>0</v>
      </c>
      <c r="AQ89" s="25">
        <v>0</v>
      </c>
      <c r="AR89" s="25">
        <v>0</v>
      </c>
      <c r="AS89" s="25">
        <v>0</v>
      </c>
      <c r="AT89" s="25">
        <v>0</v>
      </c>
      <c r="AU89" s="25">
        <v>0</v>
      </c>
      <c r="AV89" s="25">
        <v>0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v>29474032</v>
      </c>
      <c r="CF89" s="329">
        <v>0</v>
      </c>
    </row>
    <row r="90" spans="1:84" x14ac:dyDescent="0.25">
      <c r="A90" s="31" t="s">
        <v>289</v>
      </c>
      <c r="B90" s="25"/>
      <c r="C90" s="273">
        <v>0</v>
      </c>
      <c r="D90" s="273">
        <v>0</v>
      </c>
      <c r="E90" s="273">
        <v>1511</v>
      </c>
      <c r="F90" s="273">
        <v>0</v>
      </c>
      <c r="G90" s="273">
        <v>0</v>
      </c>
      <c r="H90" s="273">
        <v>0</v>
      </c>
      <c r="I90" s="273">
        <v>0</v>
      </c>
      <c r="J90" s="273">
        <v>0</v>
      </c>
      <c r="K90" s="273">
        <v>4657</v>
      </c>
      <c r="L90" s="273">
        <v>12197</v>
      </c>
      <c r="M90" s="273">
        <v>0</v>
      </c>
      <c r="N90" s="273">
        <v>12291</v>
      </c>
      <c r="O90" s="273">
        <v>0</v>
      </c>
      <c r="P90" s="273">
        <v>0</v>
      </c>
      <c r="Q90" s="273">
        <v>0</v>
      </c>
      <c r="R90" s="273">
        <v>0</v>
      </c>
      <c r="S90" s="273">
        <v>3189</v>
      </c>
      <c r="T90" s="273">
        <v>0</v>
      </c>
      <c r="U90" s="273">
        <v>1183</v>
      </c>
      <c r="V90" s="273">
        <v>32</v>
      </c>
      <c r="W90" s="273">
        <v>262</v>
      </c>
      <c r="X90" s="273">
        <v>789</v>
      </c>
      <c r="Y90" s="273">
        <v>820</v>
      </c>
      <c r="Z90" s="273">
        <v>0</v>
      </c>
      <c r="AA90" s="273">
        <v>0</v>
      </c>
      <c r="AB90" s="273">
        <v>371</v>
      </c>
      <c r="AC90" s="273">
        <v>0</v>
      </c>
      <c r="AD90" s="273">
        <v>0</v>
      </c>
      <c r="AE90" s="273">
        <v>2879</v>
      </c>
      <c r="AF90" s="273">
        <v>0</v>
      </c>
      <c r="AG90" s="273">
        <v>2904</v>
      </c>
      <c r="AH90" s="273">
        <v>0</v>
      </c>
      <c r="AI90" s="273">
        <v>0</v>
      </c>
      <c r="AJ90" s="273">
        <v>5543</v>
      </c>
      <c r="AK90" s="273">
        <v>660</v>
      </c>
      <c r="AL90" s="273">
        <v>90</v>
      </c>
      <c r="AM90" s="273">
        <v>0</v>
      </c>
      <c r="AN90" s="273">
        <v>0</v>
      </c>
      <c r="AO90" s="273">
        <v>253</v>
      </c>
      <c r="AP90" s="273">
        <v>0</v>
      </c>
      <c r="AQ90" s="273">
        <v>0</v>
      </c>
      <c r="AR90" s="273">
        <v>0</v>
      </c>
      <c r="AS90" s="273">
        <v>0</v>
      </c>
      <c r="AT90" s="273">
        <v>0</v>
      </c>
      <c r="AU90" s="273">
        <v>0</v>
      </c>
      <c r="AV90" s="273">
        <v>0</v>
      </c>
      <c r="AW90" s="273">
        <v>0</v>
      </c>
      <c r="AX90" s="273">
        <v>0</v>
      </c>
      <c r="AY90" s="273">
        <v>1260</v>
      </c>
      <c r="AZ90" s="273">
        <v>2965</v>
      </c>
      <c r="BA90" s="273">
        <v>1400</v>
      </c>
      <c r="BB90" s="273">
        <v>1859</v>
      </c>
      <c r="BC90" s="273">
        <v>0</v>
      </c>
      <c r="BD90" s="273">
        <v>0</v>
      </c>
      <c r="BE90" s="273">
        <v>3604</v>
      </c>
      <c r="BF90" s="273">
        <v>1530</v>
      </c>
      <c r="BG90" s="273">
        <v>0</v>
      </c>
      <c r="BH90" s="273">
        <v>752</v>
      </c>
      <c r="BI90" s="273">
        <v>0</v>
      </c>
      <c r="BJ90" s="273">
        <v>0</v>
      </c>
      <c r="BK90" s="273">
        <v>1401</v>
      </c>
      <c r="BL90" s="273">
        <v>3926</v>
      </c>
      <c r="BM90" s="273">
        <v>0</v>
      </c>
      <c r="BN90" s="273">
        <v>6023</v>
      </c>
      <c r="BO90" s="273">
        <v>0</v>
      </c>
      <c r="BP90" s="273">
        <v>0</v>
      </c>
      <c r="BQ90" s="273">
        <v>0</v>
      </c>
      <c r="BR90" s="273">
        <v>1217</v>
      </c>
      <c r="BS90" s="273">
        <v>0</v>
      </c>
      <c r="BT90" s="273">
        <v>0</v>
      </c>
      <c r="BU90" s="273">
        <v>0</v>
      </c>
      <c r="BV90" s="273">
        <v>1409</v>
      </c>
      <c r="BW90" s="273">
        <v>0</v>
      </c>
      <c r="BX90" s="273">
        <v>0</v>
      </c>
      <c r="BY90" s="273">
        <v>737</v>
      </c>
      <c r="BZ90" s="273">
        <v>0</v>
      </c>
      <c r="CA90" s="273">
        <v>0</v>
      </c>
      <c r="CB90" s="273">
        <v>0</v>
      </c>
      <c r="CC90" s="273">
        <v>0</v>
      </c>
      <c r="CD90" s="224" t="s">
        <v>247</v>
      </c>
      <c r="CE90" s="25">
        <v>77714</v>
      </c>
      <c r="CF90" s="25">
        <v>0</v>
      </c>
    </row>
    <row r="91" spans="1:84" x14ac:dyDescent="0.25">
      <c r="A91" s="21" t="s">
        <v>290</v>
      </c>
      <c r="B91" s="16"/>
      <c r="C91" s="273">
        <v>0</v>
      </c>
      <c r="D91" s="273">
        <v>0</v>
      </c>
      <c r="E91" s="273">
        <v>1634</v>
      </c>
      <c r="F91" s="273">
        <v>0</v>
      </c>
      <c r="G91" s="273">
        <v>0</v>
      </c>
      <c r="H91" s="273">
        <v>0</v>
      </c>
      <c r="I91" s="273">
        <v>0</v>
      </c>
      <c r="J91" s="273">
        <v>0</v>
      </c>
      <c r="K91" s="273">
        <v>11208</v>
      </c>
      <c r="L91" s="273">
        <v>13181</v>
      </c>
      <c r="M91" s="273">
        <v>0</v>
      </c>
      <c r="N91" s="273">
        <v>26487</v>
      </c>
      <c r="O91" s="273">
        <v>0</v>
      </c>
      <c r="P91" s="273">
        <v>0</v>
      </c>
      <c r="Q91" s="273">
        <v>0</v>
      </c>
      <c r="R91" s="273">
        <v>0</v>
      </c>
      <c r="S91" s="273">
        <v>0</v>
      </c>
      <c r="T91" s="273">
        <v>0</v>
      </c>
      <c r="U91" s="273">
        <v>0</v>
      </c>
      <c r="V91" s="273">
        <v>0</v>
      </c>
      <c r="W91" s="273">
        <v>0</v>
      </c>
      <c r="X91" s="273">
        <v>0</v>
      </c>
      <c r="Y91" s="273">
        <v>0</v>
      </c>
      <c r="Z91" s="273">
        <v>0</v>
      </c>
      <c r="AA91" s="273">
        <v>0</v>
      </c>
      <c r="AB91" s="273">
        <v>0</v>
      </c>
      <c r="AC91" s="273">
        <v>0</v>
      </c>
      <c r="AD91" s="273">
        <v>0</v>
      </c>
      <c r="AE91" s="273">
        <v>0</v>
      </c>
      <c r="AF91" s="273">
        <v>0</v>
      </c>
      <c r="AG91" s="273">
        <v>49</v>
      </c>
      <c r="AH91" s="273">
        <v>0</v>
      </c>
      <c r="AI91" s="273">
        <v>0</v>
      </c>
      <c r="AJ91" s="273">
        <v>0</v>
      </c>
      <c r="AK91" s="273">
        <v>0</v>
      </c>
      <c r="AL91" s="273">
        <v>0</v>
      </c>
      <c r="AM91" s="273">
        <v>0</v>
      </c>
      <c r="AN91" s="273">
        <v>0</v>
      </c>
      <c r="AO91" s="273">
        <v>274</v>
      </c>
      <c r="AP91" s="273">
        <v>0</v>
      </c>
      <c r="AQ91" s="273">
        <v>0</v>
      </c>
      <c r="AR91" s="273">
        <v>0</v>
      </c>
      <c r="AS91" s="273">
        <v>0</v>
      </c>
      <c r="AT91" s="273">
        <v>0</v>
      </c>
      <c r="AU91" s="273">
        <v>0</v>
      </c>
      <c r="AV91" s="273">
        <v>0</v>
      </c>
      <c r="AW91" s="273">
        <v>0</v>
      </c>
      <c r="AX91" s="264" t="s">
        <v>247</v>
      </c>
      <c r="AY91" s="264" t="s">
        <v>247</v>
      </c>
      <c r="AZ91" s="273">
        <v>0</v>
      </c>
      <c r="BA91" s="273">
        <v>0</v>
      </c>
      <c r="BB91" s="273">
        <v>0</v>
      </c>
      <c r="BC91" s="273">
        <v>0</v>
      </c>
      <c r="BD91" s="24" t="s">
        <v>247</v>
      </c>
      <c r="BE91" s="24" t="s">
        <v>247</v>
      </c>
      <c r="BF91" s="273">
        <v>0</v>
      </c>
      <c r="BG91" s="24" t="s">
        <v>247</v>
      </c>
      <c r="BH91" s="273">
        <v>0</v>
      </c>
      <c r="BI91" s="273">
        <v>0</v>
      </c>
      <c r="BJ91" s="24" t="s">
        <v>247</v>
      </c>
      <c r="BK91" s="273">
        <v>0</v>
      </c>
      <c r="BL91" s="273">
        <v>0</v>
      </c>
      <c r="BM91" s="273">
        <v>0</v>
      </c>
      <c r="BN91" s="24" t="s">
        <v>247</v>
      </c>
      <c r="BO91" s="24" t="s">
        <v>247</v>
      </c>
      <c r="BP91" s="24" t="s">
        <v>247</v>
      </c>
      <c r="BQ91" s="24" t="s">
        <v>247</v>
      </c>
      <c r="BR91" s="273">
        <v>0</v>
      </c>
      <c r="BS91" s="273">
        <v>0</v>
      </c>
      <c r="BT91" s="273">
        <v>0</v>
      </c>
      <c r="BU91" s="273">
        <v>0</v>
      </c>
      <c r="BV91" s="273">
        <v>0</v>
      </c>
      <c r="BW91" s="273">
        <v>0</v>
      </c>
      <c r="BX91" s="273">
        <v>0</v>
      </c>
      <c r="BY91" s="273">
        <v>0</v>
      </c>
      <c r="BZ91" s="273">
        <v>0</v>
      </c>
      <c r="CA91" s="273">
        <v>0</v>
      </c>
      <c r="CB91" s="273">
        <v>0</v>
      </c>
      <c r="CC91" s="24" t="s">
        <v>247</v>
      </c>
      <c r="CD91" s="24" t="s">
        <v>247</v>
      </c>
      <c r="CE91" s="25">
        <v>52833</v>
      </c>
      <c r="CF91" s="25">
        <v>7668</v>
      </c>
    </row>
    <row r="92" spans="1:84" x14ac:dyDescent="0.25">
      <c r="A92" s="21" t="s">
        <v>291</v>
      </c>
      <c r="B92" s="16"/>
      <c r="C92" s="273">
        <v>0</v>
      </c>
      <c r="D92" s="273">
        <v>0</v>
      </c>
      <c r="E92" s="273">
        <v>534</v>
      </c>
      <c r="F92" s="273">
        <v>0</v>
      </c>
      <c r="G92" s="273">
        <v>0</v>
      </c>
      <c r="H92" s="273">
        <v>0</v>
      </c>
      <c r="I92" s="273">
        <v>0</v>
      </c>
      <c r="J92" s="273">
        <v>0</v>
      </c>
      <c r="K92" s="273">
        <v>1608</v>
      </c>
      <c r="L92" s="273">
        <v>4311</v>
      </c>
      <c r="M92" s="273">
        <v>0</v>
      </c>
      <c r="N92" s="273">
        <v>4344</v>
      </c>
      <c r="O92" s="273">
        <v>0</v>
      </c>
      <c r="P92" s="273">
        <v>0</v>
      </c>
      <c r="Q92" s="273">
        <v>0</v>
      </c>
      <c r="R92" s="273">
        <v>0</v>
      </c>
      <c r="S92" s="273">
        <v>1127</v>
      </c>
      <c r="T92" s="273">
        <v>0</v>
      </c>
      <c r="U92" s="273">
        <v>418</v>
      </c>
      <c r="V92" s="273">
        <v>11</v>
      </c>
      <c r="W92" s="273">
        <v>92</v>
      </c>
      <c r="X92" s="273">
        <v>278</v>
      </c>
      <c r="Y92" s="273">
        <v>290</v>
      </c>
      <c r="Z92" s="273">
        <v>0</v>
      </c>
      <c r="AA92" s="273">
        <v>0</v>
      </c>
      <c r="AB92" s="273">
        <v>131</v>
      </c>
      <c r="AC92" s="273">
        <v>0</v>
      </c>
      <c r="AD92" s="273">
        <v>0</v>
      </c>
      <c r="AE92" s="273">
        <v>1018</v>
      </c>
      <c r="AF92" s="273">
        <v>0</v>
      </c>
      <c r="AG92" s="273">
        <v>1026</v>
      </c>
      <c r="AH92" s="273">
        <v>0</v>
      </c>
      <c r="AI92" s="273">
        <v>0</v>
      </c>
      <c r="AJ92" s="273">
        <v>1959</v>
      </c>
      <c r="AK92" s="273">
        <v>233</v>
      </c>
      <c r="AL92" s="273">
        <v>32</v>
      </c>
      <c r="AM92" s="273">
        <v>0</v>
      </c>
      <c r="AN92" s="273">
        <v>0</v>
      </c>
      <c r="AO92" s="273">
        <v>90</v>
      </c>
      <c r="AP92" s="273">
        <v>0</v>
      </c>
      <c r="AQ92" s="273">
        <v>0</v>
      </c>
      <c r="AR92" s="273">
        <v>0</v>
      </c>
      <c r="AS92" s="273">
        <v>0</v>
      </c>
      <c r="AT92" s="273">
        <v>0</v>
      </c>
      <c r="AU92" s="273">
        <v>0</v>
      </c>
      <c r="AV92" s="273">
        <v>0</v>
      </c>
      <c r="AW92" s="273">
        <v>0</v>
      </c>
      <c r="AX92" s="264" t="s">
        <v>247</v>
      </c>
      <c r="AY92" s="264" t="s">
        <v>247</v>
      </c>
      <c r="AZ92" s="24" t="s">
        <v>247</v>
      </c>
      <c r="BA92" s="273">
        <v>495</v>
      </c>
      <c r="BB92" s="273">
        <v>657</v>
      </c>
      <c r="BC92" s="273">
        <v>0</v>
      </c>
      <c r="BD92" s="24" t="s">
        <v>247</v>
      </c>
      <c r="BE92" s="24" t="s">
        <v>247</v>
      </c>
      <c r="BF92" s="24" t="s">
        <v>247</v>
      </c>
      <c r="BG92" s="24" t="s">
        <v>247</v>
      </c>
      <c r="BH92" s="273">
        <v>266</v>
      </c>
      <c r="BI92" s="273">
        <v>0</v>
      </c>
      <c r="BJ92" s="24" t="s">
        <v>247</v>
      </c>
      <c r="BK92" s="273">
        <v>495</v>
      </c>
      <c r="BL92" s="273">
        <v>1388</v>
      </c>
      <c r="BM92" s="273">
        <v>0</v>
      </c>
      <c r="BN92" s="24" t="s">
        <v>247</v>
      </c>
      <c r="BO92" s="24" t="s">
        <v>247</v>
      </c>
      <c r="BP92" s="24" t="s">
        <v>247</v>
      </c>
      <c r="BQ92" s="24" t="s">
        <v>247</v>
      </c>
      <c r="BR92" s="24" t="s">
        <v>247</v>
      </c>
      <c r="BS92" s="273">
        <v>0</v>
      </c>
      <c r="BT92" s="273">
        <v>0</v>
      </c>
      <c r="BU92" s="273">
        <v>0</v>
      </c>
      <c r="BV92" s="273">
        <v>498</v>
      </c>
      <c r="BW92" s="273">
        <v>0</v>
      </c>
      <c r="BX92" s="273">
        <v>0</v>
      </c>
      <c r="BY92" s="273">
        <v>298</v>
      </c>
      <c r="BZ92" s="273">
        <v>0</v>
      </c>
      <c r="CA92" s="273">
        <v>0</v>
      </c>
      <c r="CB92" s="273">
        <v>0</v>
      </c>
      <c r="CC92" s="24" t="s">
        <v>247</v>
      </c>
      <c r="CD92" s="24" t="s">
        <v>247</v>
      </c>
      <c r="CE92" s="25">
        <v>21599</v>
      </c>
      <c r="CF92" s="16"/>
    </row>
    <row r="93" spans="1:84" x14ac:dyDescent="0.25">
      <c r="A93" s="21" t="s">
        <v>292</v>
      </c>
      <c r="B93" s="16"/>
      <c r="C93" s="273">
        <v>0</v>
      </c>
      <c r="D93" s="273">
        <v>0</v>
      </c>
      <c r="E93" s="273">
        <v>1909</v>
      </c>
      <c r="F93" s="273">
        <v>0</v>
      </c>
      <c r="G93" s="273">
        <v>0</v>
      </c>
      <c r="H93" s="273">
        <v>0</v>
      </c>
      <c r="I93" s="273">
        <v>0</v>
      </c>
      <c r="J93" s="273">
        <v>0</v>
      </c>
      <c r="K93" s="273">
        <v>10222</v>
      </c>
      <c r="L93" s="273">
        <v>15404</v>
      </c>
      <c r="M93" s="273">
        <v>0</v>
      </c>
      <c r="N93" s="273">
        <v>7161</v>
      </c>
      <c r="O93" s="273">
        <v>0</v>
      </c>
      <c r="P93" s="273">
        <v>0</v>
      </c>
      <c r="Q93" s="273">
        <v>0</v>
      </c>
      <c r="R93" s="273">
        <v>0</v>
      </c>
      <c r="S93" s="273">
        <v>0</v>
      </c>
      <c r="T93" s="273">
        <v>0</v>
      </c>
      <c r="U93" s="273">
        <v>0</v>
      </c>
      <c r="V93" s="273">
        <v>91</v>
      </c>
      <c r="W93" s="273">
        <v>748</v>
      </c>
      <c r="X93" s="273">
        <v>2245</v>
      </c>
      <c r="Y93" s="273">
        <v>2344</v>
      </c>
      <c r="Z93" s="273">
        <v>0</v>
      </c>
      <c r="AA93" s="273">
        <v>0</v>
      </c>
      <c r="AB93" s="273">
        <v>0</v>
      </c>
      <c r="AC93" s="273">
        <v>0</v>
      </c>
      <c r="AD93" s="273">
        <v>0</v>
      </c>
      <c r="AE93" s="273">
        <v>556</v>
      </c>
      <c r="AF93" s="273">
        <v>0</v>
      </c>
      <c r="AG93" s="273">
        <v>15103</v>
      </c>
      <c r="AH93" s="273">
        <v>0</v>
      </c>
      <c r="AI93" s="273">
        <v>0</v>
      </c>
      <c r="AJ93" s="273">
        <v>669</v>
      </c>
      <c r="AK93" s="273">
        <v>0</v>
      </c>
      <c r="AL93" s="273">
        <v>0</v>
      </c>
      <c r="AM93" s="273">
        <v>0</v>
      </c>
      <c r="AN93" s="273">
        <v>0</v>
      </c>
      <c r="AO93" s="273">
        <v>320</v>
      </c>
      <c r="AP93" s="273">
        <v>0</v>
      </c>
      <c r="AQ93" s="273">
        <v>0</v>
      </c>
      <c r="AR93" s="273">
        <v>0</v>
      </c>
      <c r="AS93" s="273">
        <v>0</v>
      </c>
      <c r="AT93" s="273">
        <v>0</v>
      </c>
      <c r="AU93" s="273">
        <v>0</v>
      </c>
      <c r="AV93" s="273">
        <v>0</v>
      </c>
      <c r="AW93" s="273">
        <v>0</v>
      </c>
      <c r="AX93" s="264" t="s">
        <v>247</v>
      </c>
      <c r="AY93" s="264" t="s">
        <v>247</v>
      </c>
      <c r="AZ93" s="24" t="s">
        <v>247</v>
      </c>
      <c r="BA93" s="24" t="s">
        <v>247</v>
      </c>
      <c r="BB93" s="273">
        <v>0</v>
      </c>
      <c r="BC93" s="273">
        <v>0</v>
      </c>
      <c r="BD93" s="24" t="s">
        <v>247</v>
      </c>
      <c r="BE93" s="24" t="s">
        <v>247</v>
      </c>
      <c r="BF93" s="24" t="s">
        <v>247</v>
      </c>
      <c r="BG93" s="24" t="s">
        <v>247</v>
      </c>
      <c r="BH93" s="273">
        <v>0</v>
      </c>
      <c r="BI93" s="273">
        <v>0</v>
      </c>
      <c r="BJ93" s="24" t="s">
        <v>247</v>
      </c>
      <c r="BK93" s="273">
        <v>0</v>
      </c>
      <c r="BL93" s="273">
        <v>0</v>
      </c>
      <c r="BM93" s="273">
        <v>0</v>
      </c>
      <c r="BN93" s="24" t="s">
        <v>247</v>
      </c>
      <c r="BO93" s="24" t="s">
        <v>247</v>
      </c>
      <c r="BP93" s="24" t="s">
        <v>247</v>
      </c>
      <c r="BQ93" s="24" t="s">
        <v>247</v>
      </c>
      <c r="BR93" s="24" t="s">
        <v>247</v>
      </c>
      <c r="BS93" s="273">
        <v>0</v>
      </c>
      <c r="BT93" s="273">
        <v>0</v>
      </c>
      <c r="BU93" s="273">
        <v>0</v>
      </c>
      <c r="BV93" s="273">
        <v>0</v>
      </c>
      <c r="BW93" s="273">
        <v>0</v>
      </c>
      <c r="BX93" s="273">
        <v>0</v>
      </c>
      <c r="BY93" s="273">
        <v>0</v>
      </c>
      <c r="BZ93" s="273">
        <v>0</v>
      </c>
      <c r="CA93" s="273">
        <v>0</v>
      </c>
      <c r="CB93" s="273">
        <v>0</v>
      </c>
      <c r="CC93" s="24" t="s">
        <v>247</v>
      </c>
      <c r="CD93" s="24" t="s">
        <v>247</v>
      </c>
      <c r="CE93" s="25">
        <v>56772</v>
      </c>
      <c r="CF93" s="25">
        <v>0</v>
      </c>
    </row>
    <row r="94" spans="1:84" x14ac:dyDescent="0.25">
      <c r="A94" s="21" t="s">
        <v>293</v>
      </c>
      <c r="B94" s="16"/>
      <c r="C94" s="277">
        <v>0</v>
      </c>
      <c r="D94" s="277">
        <v>0</v>
      </c>
      <c r="E94" s="277">
        <v>2.23</v>
      </c>
      <c r="F94" s="277">
        <v>0</v>
      </c>
      <c r="G94" s="277">
        <v>0</v>
      </c>
      <c r="H94" s="277">
        <v>0</v>
      </c>
      <c r="I94" s="277">
        <v>0</v>
      </c>
      <c r="J94" s="277">
        <v>0</v>
      </c>
      <c r="K94" s="277">
        <v>11.54</v>
      </c>
      <c r="L94" s="277">
        <v>18.010000000000002</v>
      </c>
      <c r="M94" s="277">
        <v>0</v>
      </c>
      <c r="N94" s="277">
        <v>7.99</v>
      </c>
      <c r="O94" s="277">
        <v>0</v>
      </c>
      <c r="P94" s="334">
        <v>0</v>
      </c>
      <c r="Q94" s="334">
        <v>0</v>
      </c>
      <c r="R94" s="334">
        <v>0</v>
      </c>
      <c r="S94" s="278">
        <v>0</v>
      </c>
      <c r="T94" s="278">
        <v>0</v>
      </c>
      <c r="U94" s="335">
        <v>0</v>
      </c>
      <c r="V94" s="334">
        <v>0</v>
      </c>
      <c r="W94" s="334">
        <v>0</v>
      </c>
      <c r="X94" s="334">
        <v>0</v>
      </c>
      <c r="Y94" s="334">
        <v>0</v>
      </c>
      <c r="Z94" s="334">
        <v>0</v>
      </c>
      <c r="AA94" s="334">
        <v>0</v>
      </c>
      <c r="AB94" s="278">
        <v>0</v>
      </c>
      <c r="AC94" s="334">
        <v>0</v>
      </c>
      <c r="AD94" s="334">
        <v>0</v>
      </c>
      <c r="AE94" s="334">
        <v>0</v>
      </c>
      <c r="AF94" s="334">
        <v>0</v>
      </c>
      <c r="AG94" s="334">
        <v>6.04</v>
      </c>
      <c r="AH94" s="334">
        <v>0</v>
      </c>
      <c r="AI94" s="334">
        <v>0</v>
      </c>
      <c r="AJ94" s="334">
        <v>3.58</v>
      </c>
      <c r="AK94" s="334">
        <v>0</v>
      </c>
      <c r="AL94" s="334">
        <v>0</v>
      </c>
      <c r="AM94" s="334">
        <v>0</v>
      </c>
      <c r="AN94" s="334">
        <v>0</v>
      </c>
      <c r="AO94" s="334">
        <v>0.37</v>
      </c>
      <c r="AP94" s="334">
        <v>0</v>
      </c>
      <c r="AQ94" s="334">
        <v>0</v>
      </c>
      <c r="AR94" s="334">
        <v>0</v>
      </c>
      <c r="AS94" s="334">
        <v>0</v>
      </c>
      <c r="AT94" s="334">
        <v>0</v>
      </c>
      <c r="AU94" s="334">
        <v>0</v>
      </c>
      <c r="AV94" s="278">
        <v>0</v>
      </c>
      <c r="AW94" s="264" t="s">
        <v>247</v>
      </c>
      <c r="AX94" s="264" t="s">
        <v>247</v>
      </c>
      <c r="AY94" s="264" t="s">
        <v>247</v>
      </c>
      <c r="AZ94" s="24" t="s">
        <v>247</v>
      </c>
      <c r="BA94" s="24" t="s">
        <v>247</v>
      </c>
      <c r="BB94" s="24" t="s">
        <v>247</v>
      </c>
      <c r="BC94" s="24" t="s">
        <v>247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4" t="s">
        <v>247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65"/>
      <c r="BV94" s="265"/>
      <c r="BW94" s="265"/>
      <c r="BX94" s="265"/>
      <c r="BY94" s="265"/>
      <c r="BZ94" s="265"/>
      <c r="CA94" s="265"/>
      <c r="CB94" s="265"/>
      <c r="CC94" s="24" t="s">
        <v>247</v>
      </c>
      <c r="CD94" s="24" t="s">
        <v>247</v>
      </c>
      <c r="CE94" s="226">
        <v>49.76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283" t="s">
        <v>1059</v>
      </c>
      <c r="D96" s="284" t="s">
        <v>297</v>
      </c>
      <c r="E96" s="285" t="s">
        <v>297</v>
      </c>
      <c r="F96" s="12"/>
    </row>
    <row r="97" spans="1:6" x14ac:dyDescent="0.25">
      <c r="A97" s="25" t="s">
        <v>298</v>
      </c>
      <c r="B97" s="32" t="s">
        <v>299</v>
      </c>
      <c r="C97" s="286" t="s">
        <v>300</v>
      </c>
      <c r="D97" s="284" t="s">
        <v>297</v>
      </c>
      <c r="E97" s="285" t="s">
        <v>297</v>
      </c>
      <c r="F97" s="12"/>
    </row>
    <row r="98" spans="1:6" x14ac:dyDescent="0.25">
      <c r="A98" s="25" t="s">
        <v>301</v>
      </c>
      <c r="B98" s="32" t="s">
        <v>299</v>
      </c>
      <c r="C98" s="287" t="s">
        <v>302</v>
      </c>
      <c r="D98" s="284" t="s">
        <v>297</v>
      </c>
      <c r="E98" s="285" t="s">
        <v>297</v>
      </c>
      <c r="F98" s="12"/>
    </row>
    <row r="99" spans="1:6" x14ac:dyDescent="0.25">
      <c r="A99" s="25" t="s">
        <v>303</v>
      </c>
      <c r="B99" s="32" t="s">
        <v>299</v>
      </c>
      <c r="C99" s="341" t="s">
        <v>304</v>
      </c>
      <c r="D99" s="284" t="s">
        <v>297</v>
      </c>
      <c r="E99" s="285" t="s">
        <v>297</v>
      </c>
      <c r="F99" s="12"/>
    </row>
    <row r="100" spans="1:6" x14ac:dyDescent="0.25">
      <c r="A100" s="25" t="s">
        <v>305</v>
      </c>
      <c r="B100" s="32" t="s">
        <v>299</v>
      </c>
      <c r="C100" s="341" t="s">
        <v>306</v>
      </c>
      <c r="D100" s="284" t="s">
        <v>297</v>
      </c>
      <c r="E100" s="285" t="s">
        <v>297</v>
      </c>
      <c r="F100" s="12"/>
    </row>
    <row r="101" spans="1:6" x14ac:dyDescent="0.25">
      <c r="A101" s="25" t="s">
        <v>307</v>
      </c>
      <c r="B101" s="32" t="s">
        <v>299</v>
      </c>
      <c r="C101" s="287" t="s">
        <v>308</v>
      </c>
      <c r="D101" s="284" t="s">
        <v>297</v>
      </c>
      <c r="E101" s="285" t="s">
        <v>297</v>
      </c>
      <c r="F101" s="12"/>
    </row>
    <row r="102" spans="1:6" x14ac:dyDescent="0.25">
      <c r="A102" s="25" t="s">
        <v>309</v>
      </c>
      <c r="B102" s="32" t="s">
        <v>299</v>
      </c>
      <c r="C102" s="342" t="s">
        <v>310</v>
      </c>
      <c r="D102" s="284" t="s">
        <v>297</v>
      </c>
      <c r="E102" s="285" t="s">
        <v>297</v>
      </c>
      <c r="F102" s="12"/>
    </row>
    <row r="103" spans="1:6" x14ac:dyDescent="0.25">
      <c r="A103" s="25" t="s">
        <v>311</v>
      </c>
      <c r="B103" s="32" t="s">
        <v>299</v>
      </c>
      <c r="C103" s="287" t="s">
        <v>312</v>
      </c>
      <c r="D103" s="284" t="s">
        <v>297</v>
      </c>
      <c r="E103" s="285" t="s">
        <v>297</v>
      </c>
      <c r="F103" s="12"/>
    </row>
    <row r="104" spans="1:6" x14ac:dyDescent="0.25">
      <c r="A104" s="25" t="s">
        <v>313</v>
      </c>
      <c r="B104" s="32" t="s">
        <v>299</v>
      </c>
      <c r="C104" s="343" t="s">
        <v>1060</v>
      </c>
      <c r="D104" s="284" t="s">
        <v>297</v>
      </c>
      <c r="E104" s="285" t="s">
        <v>297</v>
      </c>
      <c r="F104" s="12"/>
    </row>
    <row r="105" spans="1:6" x14ac:dyDescent="0.25">
      <c r="A105" s="25" t="s">
        <v>314</v>
      </c>
      <c r="B105" s="32" t="s">
        <v>299</v>
      </c>
      <c r="C105" s="290" t="s">
        <v>1061</v>
      </c>
      <c r="D105" s="284" t="s">
        <v>297</v>
      </c>
      <c r="E105" s="285" t="s">
        <v>297</v>
      </c>
      <c r="F105" s="12"/>
    </row>
    <row r="106" spans="1:6" x14ac:dyDescent="0.25">
      <c r="A106" s="25" t="s">
        <v>315</v>
      </c>
      <c r="B106" s="32" t="s">
        <v>299</v>
      </c>
      <c r="C106" s="287" t="s">
        <v>1062</v>
      </c>
      <c r="D106" s="284" t="s">
        <v>297</v>
      </c>
      <c r="E106" s="285" t="s">
        <v>297</v>
      </c>
      <c r="F106" s="12"/>
    </row>
    <row r="107" spans="1:6" x14ac:dyDescent="0.25">
      <c r="A107" s="25" t="s">
        <v>316</v>
      </c>
      <c r="B107" s="32" t="s">
        <v>299</v>
      </c>
      <c r="C107" s="344" t="s">
        <v>317</v>
      </c>
      <c r="D107" s="284" t="s">
        <v>297</v>
      </c>
      <c r="E107" s="285" t="s">
        <v>297</v>
      </c>
      <c r="F107" s="12"/>
    </row>
    <row r="108" spans="1:6" x14ac:dyDescent="0.25">
      <c r="A108" s="25" t="s">
        <v>318</v>
      </c>
      <c r="B108" s="32" t="s">
        <v>299</v>
      </c>
      <c r="C108" s="344" t="s">
        <v>319</v>
      </c>
      <c r="D108" s="284" t="s">
        <v>297</v>
      </c>
      <c r="E108" s="285" t="s">
        <v>297</v>
      </c>
      <c r="F108" s="12"/>
    </row>
    <row r="109" spans="1:6" x14ac:dyDescent="0.25">
      <c r="A109" s="33" t="s">
        <v>320</v>
      </c>
      <c r="B109" s="32" t="s">
        <v>299</v>
      </c>
      <c r="C109" s="287" t="s">
        <v>1063</v>
      </c>
      <c r="D109" s="284" t="s">
        <v>297</v>
      </c>
      <c r="E109" s="285" t="s">
        <v>297</v>
      </c>
      <c r="F109" s="12"/>
    </row>
    <row r="110" spans="1:6" x14ac:dyDescent="0.25">
      <c r="A110" s="33" t="s">
        <v>321</v>
      </c>
      <c r="B110" s="32" t="s">
        <v>299</v>
      </c>
      <c r="C110" s="345" t="s">
        <v>1064</v>
      </c>
      <c r="D110" s="284" t="s">
        <v>297</v>
      </c>
      <c r="E110" s="285" t="s">
        <v>297</v>
      </c>
      <c r="F110" s="12"/>
    </row>
    <row r="111" spans="1:6" x14ac:dyDescent="0.25">
      <c r="A111" s="30" t="s">
        <v>322</v>
      </c>
      <c r="B111" s="30"/>
      <c r="C111" s="30"/>
      <c r="D111" s="30"/>
      <c r="E111" s="30"/>
    </row>
    <row r="112" spans="1:6" x14ac:dyDescent="0.25">
      <c r="A112" s="34" t="s">
        <v>323</v>
      </c>
      <c r="B112" s="34"/>
      <c r="C112" s="34"/>
      <c r="D112" s="34"/>
      <c r="E112" s="34"/>
    </row>
    <row r="113" spans="1:5" x14ac:dyDescent="0.25">
      <c r="A113" s="16" t="s">
        <v>307</v>
      </c>
      <c r="B113" s="35" t="s">
        <v>299</v>
      </c>
      <c r="C113" s="292">
        <v>0</v>
      </c>
      <c r="D113" s="16"/>
      <c r="E113" s="16"/>
    </row>
    <row r="114" spans="1:5" x14ac:dyDescent="0.25">
      <c r="A114" s="16" t="s">
        <v>311</v>
      </c>
      <c r="B114" s="35" t="s">
        <v>299</v>
      </c>
      <c r="C114" s="292">
        <v>0</v>
      </c>
      <c r="D114" s="16"/>
      <c r="E114" s="16"/>
    </row>
    <row r="115" spans="1:5" x14ac:dyDescent="0.25">
      <c r="A115" s="16" t="s">
        <v>324</v>
      </c>
      <c r="B115" s="35" t="s">
        <v>299</v>
      </c>
      <c r="C115" s="292">
        <v>1</v>
      </c>
      <c r="D115" s="16"/>
      <c r="E115" s="16"/>
    </row>
    <row r="116" spans="1:5" x14ac:dyDescent="0.25">
      <c r="A116" s="34" t="s">
        <v>325</v>
      </c>
      <c r="B116" s="34"/>
      <c r="C116" s="34"/>
      <c r="D116" s="34"/>
      <c r="E116" s="34"/>
    </row>
    <row r="117" spans="1:5" x14ac:dyDescent="0.25">
      <c r="A117" s="16" t="s">
        <v>326</v>
      </c>
      <c r="B117" s="35" t="s">
        <v>299</v>
      </c>
      <c r="C117" s="292">
        <v>0</v>
      </c>
      <c r="D117" s="16"/>
      <c r="E117" s="16"/>
    </row>
    <row r="118" spans="1:5" x14ac:dyDescent="0.25">
      <c r="A118" s="16" t="s">
        <v>158</v>
      </c>
      <c r="B118" s="35" t="s">
        <v>299</v>
      </c>
      <c r="C118" s="293">
        <v>0</v>
      </c>
      <c r="D118" s="16"/>
      <c r="E118" s="16"/>
    </row>
    <row r="119" spans="1:5" x14ac:dyDescent="0.25">
      <c r="A119" s="34" t="s">
        <v>327</v>
      </c>
      <c r="B119" s="34"/>
      <c r="C119" s="34"/>
      <c r="D119" s="34"/>
      <c r="E119" s="34"/>
    </row>
    <row r="120" spans="1:5" x14ac:dyDescent="0.25">
      <c r="A120" s="16" t="s">
        <v>328</v>
      </c>
      <c r="B120" s="35" t="s">
        <v>299</v>
      </c>
      <c r="C120" s="292">
        <v>0</v>
      </c>
      <c r="D120" s="16"/>
      <c r="E120" s="16"/>
    </row>
    <row r="121" spans="1:5" x14ac:dyDescent="0.25">
      <c r="A121" s="16" t="s">
        <v>329</v>
      </c>
      <c r="B121" s="35" t="s">
        <v>299</v>
      </c>
      <c r="C121" s="292">
        <v>0</v>
      </c>
      <c r="D121" s="16"/>
      <c r="E121" s="16"/>
    </row>
    <row r="122" spans="1:5" x14ac:dyDescent="0.25">
      <c r="A122" s="16" t="s">
        <v>330</v>
      </c>
      <c r="B122" s="35" t="s">
        <v>299</v>
      </c>
      <c r="C122" s="292">
        <v>0</v>
      </c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331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332</v>
      </c>
      <c r="B126" s="16"/>
      <c r="C126" s="17" t="s">
        <v>333</v>
      </c>
      <c r="D126" s="18" t="s">
        <v>241</v>
      </c>
      <c r="E126" s="16"/>
    </row>
    <row r="127" spans="1:5" x14ac:dyDescent="0.25">
      <c r="A127" s="16" t="s">
        <v>334</v>
      </c>
      <c r="B127" s="35" t="s">
        <v>299</v>
      </c>
      <c r="C127" s="292">
        <v>152</v>
      </c>
      <c r="D127" s="295">
        <v>543</v>
      </c>
      <c r="E127" s="16"/>
    </row>
    <row r="128" spans="1:5" x14ac:dyDescent="0.25">
      <c r="A128" s="16" t="s">
        <v>335</v>
      </c>
      <c r="B128" s="35" t="s">
        <v>299</v>
      </c>
      <c r="C128" s="292">
        <v>168</v>
      </c>
      <c r="D128" s="295">
        <v>8449</v>
      </c>
      <c r="E128" s="16"/>
    </row>
    <row r="129" spans="1:5" x14ac:dyDescent="0.25">
      <c r="A129" s="16" t="s">
        <v>336</v>
      </c>
      <c r="B129" s="35" t="s">
        <v>299</v>
      </c>
      <c r="C129" s="292">
        <v>0</v>
      </c>
      <c r="D129" s="295">
        <v>0</v>
      </c>
      <c r="E129" s="16"/>
    </row>
    <row r="130" spans="1:5" x14ac:dyDescent="0.25">
      <c r="A130" s="16" t="s">
        <v>337</v>
      </c>
      <c r="B130" s="35" t="s">
        <v>299</v>
      </c>
      <c r="C130" s="292">
        <v>0</v>
      </c>
      <c r="D130" s="295">
        <v>0</v>
      </c>
      <c r="E130" s="16"/>
    </row>
    <row r="131" spans="1:5" x14ac:dyDescent="0.25">
      <c r="A131" s="21" t="s">
        <v>338</v>
      </c>
      <c r="B131" s="16"/>
      <c r="C131" s="17" t="s">
        <v>193</v>
      </c>
      <c r="D131" s="16"/>
      <c r="E131" s="16"/>
    </row>
    <row r="132" spans="1:5" x14ac:dyDescent="0.25">
      <c r="A132" s="16" t="s">
        <v>339</v>
      </c>
      <c r="B132" s="35" t="s">
        <v>299</v>
      </c>
      <c r="C132" s="292">
        <v>0</v>
      </c>
      <c r="D132" s="16"/>
      <c r="E132" s="16"/>
    </row>
    <row r="133" spans="1:5" x14ac:dyDescent="0.25">
      <c r="A133" s="16" t="s">
        <v>340</v>
      </c>
      <c r="B133" s="35" t="s">
        <v>299</v>
      </c>
      <c r="C133" s="292">
        <v>0</v>
      </c>
      <c r="D133" s="16"/>
      <c r="E133" s="16"/>
    </row>
    <row r="134" spans="1:5" x14ac:dyDescent="0.25">
      <c r="A134" s="16" t="s">
        <v>341</v>
      </c>
      <c r="B134" s="35" t="s">
        <v>299</v>
      </c>
      <c r="C134" s="292">
        <v>25</v>
      </c>
      <c r="D134" s="16"/>
      <c r="E134" s="16"/>
    </row>
    <row r="135" spans="1:5" x14ac:dyDescent="0.25">
      <c r="A135" s="16" t="s">
        <v>342</v>
      </c>
      <c r="B135" s="35" t="s">
        <v>299</v>
      </c>
      <c r="C135" s="292">
        <v>0</v>
      </c>
      <c r="D135" s="16"/>
      <c r="E135" s="16"/>
    </row>
    <row r="136" spans="1:5" x14ac:dyDescent="0.25">
      <c r="A136" s="16" t="s">
        <v>343</v>
      </c>
      <c r="B136" s="35" t="s">
        <v>299</v>
      </c>
      <c r="C136" s="292">
        <v>0</v>
      </c>
      <c r="D136" s="16"/>
      <c r="E136" s="16"/>
    </row>
    <row r="137" spans="1:5" x14ac:dyDescent="0.25">
      <c r="A137" s="16" t="s">
        <v>344</v>
      </c>
      <c r="B137" s="35" t="s">
        <v>299</v>
      </c>
      <c r="C137" s="292">
        <v>0</v>
      </c>
      <c r="D137" s="16"/>
      <c r="E137" s="16"/>
    </row>
    <row r="138" spans="1:5" x14ac:dyDescent="0.25">
      <c r="A138" s="16" t="s">
        <v>122</v>
      </c>
      <c r="B138" s="35" t="s">
        <v>299</v>
      </c>
      <c r="C138" s="292">
        <v>0</v>
      </c>
      <c r="D138" s="16"/>
      <c r="E138" s="16"/>
    </row>
    <row r="139" spans="1:5" x14ac:dyDescent="0.25">
      <c r="A139" s="16" t="s">
        <v>345</v>
      </c>
      <c r="B139" s="35" t="s">
        <v>299</v>
      </c>
      <c r="C139" s="292">
        <v>12</v>
      </c>
      <c r="D139" s="16"/>
      <c r="E139" s="16"/>
    </row>
    <row r="140" spans="1:5" x14ac:dyDescent="0.25">
      <c r="A140" s="16" t="s">
        <v>346</v>
      </c>
      <c r="B140" s="35"/>
      <c r="C140" s="292">
        <v>0</v>
      </c>
      <c r="D140" s="16"/>
      <c r="E140" s="16"/>
    </row>
    <row r="141" spans="1:5" x14ac:dyDescent="0.25">
      <c r="A141" s="16" t="s">
        <v>336</v>
      </c>
      <c r="B141" s="35" t="s">
        <v>299</v>
      </c>
      <c r="C141" s="292">
        <v>0</v>
      </c>
      <c r="D141" s="16"/>
      <c r="E141" s="16"/>
    </row>
    <row r="142" spans="1:5" x14ac:dyDescent="0.25">
      <c r="A142" s="16" t="s">
        <v>347</v>
      </c>
      <c r="B142" s="35" t="s">
        <v>299</v>
      </c>
      <c r="C142" s="292">
        <v>0</v>
      </c>
      <c r="D142" s="16"/>
      <c r="E142" s="16"/>
    </row>
    <row r="143" spans="1:5" x14ac:dyDescent="0.25">
      <c r="A143" s="16" t="s">
        <v>348</v>
      </c>
      <c r="B143" s="16"/>
      <c r="C143" s="22"/>
      <c r="D143" s="16"/>
      <c r="E143" s="25">
        <v>37</v>
      </c>
    </row>
    <row r="144" spans="1:5" x14ac:dyDescent="0.25">
      <c r="A144" s="16" t="s">
        <v>349</v>
      </c>
      <c r="B144" s="35" t="s">
        <v>299</v>
      </c>
      <c r="C144" s="292">
        <v>37</v>
      </c>
      <c r="D144" s="16"/>
      <c r="E144" s="16"/>
    </row>
    <row r="145" spans="1:6" x14ac:dyDescent="0.25">
      <c r="A145" s="16" t="s">
        <v>350</v>
      </c>
      <c r="B145" s="35" t="s">
        <v>299</v>
      </c>
      <c r="C145" s="292">
        <v>0</v>
      </c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351</v>
      </c>
      <c r="B147" s="35" t="s">
        <v>299</v>
      </c>
      <c r="C147" s="292">
        <v>0</v>
      </c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352</v>
      </c>
      <c r="B152" s="37"/>
      <c r="C152" s="37"/>
      <c r="D152" s="37"/>
      <c r="E152" s="37"/>
    </row>
    <row r="153" spans="1:6" x14ac:dyDescent="0.25">
      <c r="A153" s="38" t="s">
        <v>353</v>
      </c>
      <c r="B153" s="39" t="s">
        <v>354</v>
      </c>
      <c r="C153" s="40" t="s">
        <v>355</v>
      </c>
      <c r="D153" s="39" t="s">
        <v>158</v>
      </c>
      <c r="E153" s="39" t="s">
        <v>229</v>
      </c>
    </row>
    <row r="154" spans="1:6" x14ac:dyDescent="0.25">
      <c r="A154" s="16" t="s">
        <v>333</v>
      </c>
      <c r="B154" s="295">
        <v>106</v>
      </c>
      <c r="C154" s="295">
        <v>19</v>
      </c>
      <c r="D154" s="295">
        <v>27</v>
      </c>
      <c r="E154" s="25">
        <v>152</v>
      </c>
    </row>
    <row r="155" spans="1:6" x14ac:dyDescent="0.25">
      <c r="A155" s="16" t="s">
        <v>241</v>
      </c>
      <c r="B155" s="272">
        <v>368</v>
      </c>
      <c r="C155" s="272">
        <v>71</v>
      </c>
      <c r="D155" s="272">
        <v>104</v>
      </c>
      <c r="E155" s="25">
        <v>543</v>
      </c>
      <c r="F155" s="12"/>
    </row>
    <row r="156" spans="1:6" x14ac:dyDescent="0.25">
      <c r="A156" s="16" t="s">
        <v>356</v>
      </c>
      <c r="B156" s="295">
        <v>0</v>
      </c>
      <c r="C156" s="295">
        <v>0</v>
      </c>
      <c r="D156" s="295">
        <v>0</v>
      </c>
      <c r="E156" s="25">
        <v>0</v>
      </c>
    </row>
    <row r="157" spans="1:6" x14ac:dyDescent="0.25">
      <c r="A157" s="16" t="s">
        <v>286</v>
      </c>
      <c r="B157" s="295">
        <v>2568203</v>
      </c>
      <c r="C157" s="295">
        <v>1087335</v>
      </c>
      <c r="D157" s="295">
        <v>815811</v>
      </c>
      <c r="E157" s="25">
        <v>4471349</v>
      </c>
      <c r="F157" s="14"/>
    </row>
    <row r="158" spans="1:6" x14ac:dyDescent="0.25">
      <c r="A158" s="16" t="s">
        <v>287</v>
      </c>
      <c r="B158" s="295">
        <v>10097643</v>
      </c>
      <c r="C158" s="295">
        <v>5238377</v>
      </c>
      <c r="D158" s="295">
        <v>7081463</v>
      </c>
      <c r="E158" s="25">
        <v>22417483</v>
      </c>
      <c r="F158" s="14"/>
    </row>
    <row r="159" spans="1:6" x14ac:dyDescent="0.25">
      <c r="A159" s="38" t="s">
        <v>357</v>
      </c>
      <c r="B159" s="39" t="s">
        <v>354</v>
      </c>
      <c r="C159" s="40" t="s">
        <v>355</v>
      </c>
      <c r="D159" s="39" t="s">
        <v>158</v>
      </c>
      <c r="E159" s="39" t="s">
        <v>229</v>
      </c>
    </row>
    <row r="160" spans="1:6" x14ac:dyDescent="0.25">
      <c r="A160" s="16" t="s">
        <v>333</v>
      </c>
      <c r="B160" s="295">
        <v>118</v>
      </c>
      <c r="C160" s="295">
        <v>14</v>
      </c>
      <c r="D160" s="295">
        <v>36</v>
      </c>
      <c r="E160" s="25">
        <v>168</v>
      </c>
    </row>
    <row r="161" spans="1:5" x14ac:dyDescent="0.25">
      <c r="A161" s="16" t="s">
        <v>241</v>
      </c>
      <c r="B161" s="295">
        <v>1723</v>
      </c>
      <c r="C161" s="295">
        <v>4609</v>
      </c>
      <c r="D161" s="295">
        <v>2117</v>
      </c>
      <c r="E161" s="25">
        <v>8449</v>
      </c>
    </row>
    <row r="162" spans="1:5" x14ac:dyDescent="0.25">
      <c r="A162" s="16" t="s">
        <v>356</v>
      </c>
      <c r="B162" s="295">
        <v>0</v>
      </c>
      <c r="C162" s="295">
        <v>0</v>
      </c>
      <c r="D162" s="295">
        <v>0</v>
      </c>
      <c r="E162" s="25">
        <v>0</v>
      </c>
    </row>
    <row r="163" spans="1:5" x14ac:dyDescent="0.25">
      <c r="A163" s="16" t="s">
        <v>286</v>
      </c>
      <c r="B163" s="295">
        <v>775270</v>
      </c>
      <c r="C163" s="295">
        <v>1486444</v>
      </c>
      <c r="D163" s="295">
        <v>323486</v>
      </c>
      <c r="E163" s="25">
        <v>2585200</v>
      </c>
    </row>
    <row r="164" spans="1:5" x14ac:dyDescent="0.25">
      <c r="A164" s="16" t="s">
        <v>287</v>
      </c>
      <c r="B164" s="295">
        <v>0</v>
      </c>
      <c r="C164" s="295">
        <v>0</v>
      </c>
      <c r="D164" s="295">
        <v>0</v>
      </c>
      <c r="E164" s="25">
        <v>0</v>
      </c>
    </row>
    <row r="165" spans="1:5" x14ac:dyDescent="0.25">
      <c r="A165" s="38" t="s">
        <v>358</v>
      </c>
      <c r="B165" s="39" t="s">
        <v>354</v>
      </c>
      <c r="C165" s="40" t="s">
        <v>355</v>
      </c>
      <c r="D165" s="39" t="s">
        <v>158</v>
      </c>
      <c r="E165" s="39" t="s">
        <v>229</v>
      </c>
    </row>
    <row r="166" spans="1:5" x14ac:dyDescent="0.25">
      <c r="A166" s="16" t="s">
        <v>333</v>
      </c>
      <c r="B166" s="295">
        <v>0</v>
      </c>
      <c r="C166" s="295">
        <v>0</v>
      </c>
      <c r="D166" s="295">
        <v>0</v>
      </c>
      <c r="E166" s="25">
        <v>0</v>
      </c>
    </row>
    <row r="167" spans="1:5" x14ac:dyDescent="0.25">
      <c r="A167" s="16" t="s">
        <v>241</v>
      </c>
      <c r="B167" s="295">
        <v>0</v>
      </c>
      <c r="C167" s="295">
        <v>0</v>
      </c>
      <c r="D167" s="295">
        <v>0</v>
      </c>
      <c r="E167" s="25">
        <v>0</v>
      </c>
    </row>
    <row r="168" spans="1:5" x14ac:dyDescent="0.25">
      <c r="A168" s="16" t="s">
        <v>356</v>
      </c>
      <c r="B168" s="295">
        <v>0</v>
      </c>
      <c r="C168" s="295">
        <v>0</v>
      </c>
      <c r="D168" s="295">
        <v>0</v>
      </c>
      <c r="E168" s="25">
        <v>0</v>
      </c>
    </row>
    <row r="169" spans="1:5" x14ac:dyDescent="0.25">
      <c r="A169" s="16" t="s">
        <v>286</v>
      </c>
      <c r="B169" s="295">
        <v>0</v>
      </c>
      <c r="C169" s="295">
        <v>0</v>
      </c>
      <c r="D169" s="295">
        <v>0</v>
      </c>
      <c r="E169" s="25">
        <v>0</v>
      </c>
    </row>
    <row r="170" spans="1:5" x14ac:dyDescent="0.25">
      <c r="A170" s="16" t="s">
        <v>287</v>
      </c>
      <c r="B170" s="295">
        <v>0</v>
      </c>
      <c r="C170" s="295">
        <v>0</v>
      </c>
      <c r="D170" s="295">
        <v>0</v>
      </c>
      <c r="E170" s="25"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359</v>
      </c>
      <c r="B172" s="39" t="s">
        <v>360</v>
      </c>
      <c r="C172" s="40" t="s">
        <v>361</v>
      </c>
      <c r="D172" s="16"/>
      <c r="E172" s="16"/>
    </row>
    <row r="173" spans="1:5" x14ac:dyDescent="0.25">
      <c r="A173" s="20" t="s">
        <v>362</v>
      </c>
      <c r="B173" s="295">
        <v>3357643</v>
      </c>
      <c r="C173" s="295">
        <v>1129574</v>
      </c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363</v>
      </c>
      <c r="B179" s="30"/>
      <c r="C179" s="30"/>
      <c r="D179" s="30"/>
      <c r="E179" s="30"/>
    </row>
    <row r="180" spans="1:5" x14ac:dyDescent="0.25">
      <c r="A180" s="34" t="s">
        <v>364</v>
      </c>
      <c r="B180" s="34"/>
      <c r="C180" s="34"/>
      <c r="D180" s="34"/>
      <c r="E180" s="34"/>
    </row>
    <row r="181" spans="1:5" x14ac:dyDescent="0.25">
      <c r="A181" s="16" t="s">
        <v>365</v>
      </c>
      <c r="B181" s="35" t="s">
        <v>299</v>
      </c>
      <c r="C181" s="292">
        <v>857924</v>
      </c>
      <c r="D181" s="16"/>
      <c r="E181" s="16"/>
    </row>
    <row r="182" spans="1:5" x14ac:dyDescent="0.25">
      <c r="A182" s="16" t="s">
        <v>366</v>
      </c>
      <c r="B182" s="35" t="s">
        <v>299</v>
      </c>
      <c r="C182" s="292">
        <v>39307</v>
      </c>
      <c r="D182" s="16"/>
      <c r="E182" s="16"/>
    </row>
    <row r="183" spans="1:5" x14ac:dyDescent="0.25">
      <c r="A183" s="20" t="s">
        <v>367</v>
      </c>
      <c r="B183" s="35" t="s">
        <v>299</v>
      </c>
      <c r="C183" s="292">
        <v>116249</v>
      </c>
      <c r="D183" s="16"/>
      <c r="E183" s="16"/>
    </row>
    <row r="184" spans="1:5" x14ac:dyDescent="0.25">
      <c r="A184" s="16" t="s">
        <v>368</v>
      </c>
      <c r="B184" s="35" t="s">
        <v>299</v>
      </c>
      <c r="C184" s="292">
        <v>938664</v>
      </c>
      <c r="D184" s="16"/>
      <c r="E184" s="16"/>
    </row>
    <row r="185" spans="1:5" x14ac:dyDescent="0.25">
      <c r="A185" s="16" t="s">
        <v>369</v>
      </c>
      <c r="B185" s="35" t="s">
        <v>299</v>
      </c>
      <c r="C185" s="292">
        <v>11552</v>
      </c>
      <c r="D185" s="16"/>
      <c r="E185" s="16"/>
    </row>
    <row r="186" spans="1:5" x14ac:dyDescent="0.25">
      <c r="A186" s="16" t="s">
        <v>370</v>
      </c>
      <c r="B186" s="35" t="s">
        <v>299</v>
      </c>
      <c r="C186" s="292">
        <v>410274</v>
      </c>
      <c r="D186" s="16"/>
      <c r="E186" s="16"/>
    </row>
    <row r="187" spans="1:5" x14ac:dyDescent="0.25">
      <c r="A187" s="16" t="s">
        <v>371</v>
      </c>
      <c r="B187" s="35" t="s">
        <v>299</v>
      </c>
      <c r="C187" s="292">
        <v>21023</v>
      </c>
      <c r="D187" s="16"/>
      <c r="E187" s="16"/>
    </row>
    <row r="188" spans="1:5" x14ac:dyDescent="0.25">
      <c r="A188" s="16" t="s">
        <v>371</v>
      </c>
      <c r="B188" s="35" t="s">
        <v>299</v>
      </c>
      <c r="C188" s="292">
        <v>0</v>
      </c>
      <c r="D188" s="16"/>
      <c r="E188" s="16"/>
    </row>
    <row r="189" spans="1:5" x14ac:dyDescent="0.25">
      <c r="A189" s="16" t="s">
        <v>229</v>
      </c>
      <c r="B189" s="16"/>
      <c r="C189" s="22"/>
      <c r="D189" s="25">
        <v>2394993</v>
      </c>
      <c r="E189" s="16"/>
    </row>
    <row r="190" spans="1:5" x14ac:dyDescent="0.25">
      <c r="A190" s="34" t="s">
        <v>372</v>
      </c>
      <c r="B190" s="34"/>
      <c r="C190" s="34"/>
      <c r="D190" s="34"/>
      <c r="E190" s="34"/>
    </row>
    <row r="191" spans="1:5" x14ac:dyDescent="0.25">
      <c r="A191" s="16" t="s">
        <v>373</v>
      </c>
      <c r="B191" s="35" t="s">
        <v>299</v>
      </c>
      <c r="C191" s="292">
        <v>1938</v>
      </c>
      <c r="D191" s="16"/>
      <c r="E191" s="16"/>
    </row>
    <row r="192" spans="1:5" x14ac:dyDescent="0.25">
      <c r="A192" s="16" t="s">
        <v>374</v>
      </c>
      <c r="B192" s="35" t="s">
        <v>299</v>
      </c>
      <c r="C192" s="292">
        <v>22670</v>
      </c>
      <c r="D192" s="16"/>
      <c r="E192" s="16"/>
    </row>
    <row r="193" spans="1:5" x14ac:dyDescent="0.25">
      <c r="A193" s="16" t="s">
        <v>229</v>
      </c>
      <c r="B193" s="16"/>
      <c r="C193" s="22"/>
      <c r="D193" s="25">
        <v>24608</v>
      </c>
      <c r="E193" s="16"/>
    </row>
    <row r="194" spans="1:5" x14ac:dyDescent="0.25">
      <c r="A194" s="34" t="s">
        <v>375</v>
      </c>
      <c r="B194" s="34"/>
      <c r="C194" s="34"/>
      <c r="D194" s="34"/>
      <c r="E194" s="34"/>
    </row>
    <row r="195" spans="1:5" x14ac:dyDescent="0.25">
      <c r="A195" s="16" t="s">
        <v>376</v>
      </c>
      <c r="B195" s="35" t="s">
        <v>299</v>
      </c>
      <c r="C195" s="292">
        <v>131754</v>
      </c>
      <c r="D195" s="16"/>
      <c r="E195" s="16"/>
    </row>
    <row r="196" spans="1:5" x14ac:dyDescent="0.25">
      <c r="A196" s="16" t="s">
        <v>377</v>
      </c>
      <c r="B196" s="35" t="s">
        <v>299</v>
      </c>
      <c r="C196" s="292">
        <v>72938</v>
      </c>
      <c r="D196" s="16"/>
      <c r="E196" s="16"/>
    </row>
    <row r="197" spans="1:5" x14ac:dyDescent="0.25">
      <c r="A197" s="16" t="s">
        <v>229</v>
      </c>
      <c r="B197" s="16"/>
      <c r="C197" s="22"/>
      <c r="D197" s="25">
        <v>204692</v>
      </c>
      <c r="E197" s="16"/>
    </row>
    <row r="198" spans="1:5" x14ac:dyDescent="0.25">
      <c r="A198" s="34" t="s">
        <v>378</v>
      </c>
      <c r="B198" s="34"/>
      <c r="C198" s="34"/>
      <c r="D198" s="34"/>
      <c r="E198" s="34"/>
    </row>
    <row r="199" spans="1:5" x14ac:dyDescent="0.25">
      <c r="A199" s="16" t="s">
        <v>379</v>
      </c>
      <c r="B199" s="35" t="s">
        <v>299</v>
      </c>
      <c r="C199" s="292">
        <v>169505</v>
      </c>
      <c r="D199" s="16"/>
      <c r="E199" s="16"/>
    </row>
    <row r="200" spans="1:5" x14ac:dyDescent="0.25">
      <c r="A200" s="16" t="s">
        <v>380</v>
      </c>
      <c r="B200" s="35" t="s">
        <v>299</v>
      </c>
      <c r="C200" s="292">
        <v>73500</v>
      </c>
      <c r="D200" s="16"/>
      <c r="E200" s="16"/>
    </row>
    <row r="201" spans="1:5" x14ac:dyDescent="0.25">
      <c r="A201" s="16" t="s">
        <v>158</v>
      </c>
      <c r="B201" s="35" t="s">
        <v>299</v>
      </c>
      <c r="C201" s="292">
        <v>0</v>
      </c>
      <c r="D201" s="16"/>
      <c r="E201" s="16"/>
    </row>
    <row r="202" spans="1:5" x14ac:dyDescent="0.25">
      <c r="A202" s="16" t="s">
        <v>229</v>
      </c>
      <c r="B202" s="16"/>
      <c r="C202" s="22"/>
      <c r="D202" s="25">
        <v>243005</v>
      </c>
      <c r="E202" s="16"/>
    </row>
    <row r="203" spans="1:5" x14ac:dyDescent="0.25">
      <c r="A203" s="34" t="s">
        <v>381</v>
      </c>
      <c r="B203" s="34"/>
      <c r="C203" s="34"/>
      <c r="D203" s="34"/>
      <c r="E203" s="34"/>
    </row>
    <row r="204" spans="1:5" x14ac:dyDescent="0.25">
      <c r="A204" s="16" t="s">
        <v>382</v>
      </c>
      <c r="B204" s="35" t="s">
        <v>299</v>
      </c>
      <c r="C204" s="292">
        <v>0</v>
      </c>
      <c r="D204" s="16"/>
      <c r="E204" s="16"/>
    </row>
    <row r="205" spans="1:5" x14ac:dyDescent="0.25">
      <c r="A205" s="16" t="s">
        <v>383</v>
      </c>
      <c r="B205" s="35" t="s">
        <v>299</v>
      </c>
      <c r="C205" s="292">
        <v>679360</v>
      </c>
      <c r="D205" s="16"/>
      <c r="E205" s="16"/>
    </row>
    <row r="206" spans="1:5" x14ac:dyDescent="0.25">
      <c r="A206" s="16" t="s">
        <v>229</v>
      </c>
      <c r="B206" s="16"/>
      <c r="C206" s="22"/>
      <c r="D206" s="25">
        <v>679360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384</v>
      </c>
      <c r="B208" s="30"/>
      <c r="C208" s="30"/>
      <c r="D208" s="30"/>
      <c r="E208" s="30"/>
    </row>
    <row r="209" spans="1:5" x14ac:dyDescent="0.25">
      <c r="A209" s="37" t="s">
        <v>385</v>
      </c>
      <c r="B209" s="30"/>
      <c r="C209" s="30"/>
      <c r="D209" s="30"/>
      <c r="E209" s="30"/>
    </row>
    <row r="210" spans="1:5" x14ac:dyDescent="0.25">
      <c r="A210" s="21"/>
      <c r="B210" s="18" t="s">
        <v>386</v>
      </c>
      <c r="C210" s="17" t="s">
        <v>387</v>
      </c>
      <c r="D210" s="18" t="s">
        <v>388</v>
      </c>
      <c r="E210" s="18" t="s">
        <v>389</v>
      </c>
    </row>
    <row r="211" spans="1:5" x14ac:dyDescent="0.25">
      <c r="A211" s="16" t="s">
        <v>390</v>
      </c>
      <c r="B211" s="295">
        <v>99457</v>
      </c>
      <c r="C211" s="292">
        <v>0</v>
      </c>
      <c r="D211" s="295">
        <v>0</v>
      </c>
      <c r="E211" s="25">
        <v>99457</v>
      </c>
    </row>
    <row r="212" spans="1:5" x14ac:dyDescent="0.25">
      <c r="A212" s="16" t="s">
        <v>391</v>
      </c>
      <c r="B212" s="295">
        <v>384512</v>
      </c>
      <c r="C212" s="292">
        <v>0</v>
      </c>
      <c r="D212" s="295">
        <v>0</v>
      </c>
      <c r="E212" s="25">
        <v>384512</v>
      </c>
    </row>
    <row r="213" spans="1:5" x14ac:dyDescent="0.25">
      <c r="A213" s="16" t="s">
        <v>392</v>
      </c>
      <c r="B213" s="295">
        <v>24710566</v>
      </c>
      <c r="C213" s="292">
        <v>27330</v>
      </c>
      <c r="D213" s="295">
        <v>0</v>
      </c>
      <c r="E213" s="25">
        <v>24737896</v>
      </c>
    </row>
    <row r="214" spans="1:5" x14ac:dyDescent="0.25">
      <c r="A214" s="16" t="s">
        <v>393</v>
      </c>
      <c r="B214" s="295">
        <v>4900033</v>
      </c>
      <c r="C214" s="292">
        <v>0</v>
      </c>
      <c r="D214" s="295">
        <v>0</v>
      </c>
      <c r="E214" s="25">
        <v>4900033</v>
      </c>
    </row>
    <row r="215" spans="1:5" x14ac:dyDescent="0.25">
      <c r="A215" s="16" t="s">
        <v>394</v>
      </c>
      <c r="B215" s="295">
        <v>0</v>
      </c>
      <c r="C215" s="292">
        <v>0</v>
      </c>
      <c r="D215" s="295">
        <v>0</v>
      </c>
      <c r="E215" s="25">
        <v>0</v>
      </c>
    </row>
    <row r="216" spans="1:5" x14ac:dyDescent="0.25">
      <c r="A216" s="16" t="s">
        <v>395</v>
      </c>
      <c r="B216" s="295">
        <v>4631767</v>
      </c>
      <c r="C216" s="292">
        <v>631184</v>
      </c>
      <c r="D216" s="295">
        <v>0</v>
      </c>
      <c r="E216" s="25">
        <v>5262951</v>
      </c>
    </row>
    <row r="217" spans="1:5" x14ac:dyDescent="0.25">
      <c r="A217" s="16" t="s">
        <v>396</v>
      </c>
      <c r="B217" s="295">
        <v>0</v>
      </c>
      <c r="C217" s="292">
        <v>0</v>
      </c>
      <c r="D217" s="295">
        <v>0</v>
      </c>
      <c r="E217" s="25">
        <v>0</v>
      </c>
    </row>
    <row r="218" spans="1:5" x14ac:dyDescent="0.25">
      <c r="A218" s="16" t="s">
        <v>397</v>
      </c>
      <c r="B218" s="295">
        <v>0</v>
      </c>
      <c r="C218" s="292">
        <v>0</v>
      </c>
      <c r="D218" s="295">
        <v>0</v>
      </c>
      <c r="E218" s="25">
        <v>0</v>
      </c>
    </row>
    <row r="219" spans="1:5" x14ac:dyDescent="0.25">
      <c r="A219" s="16" t="s">
        <v>398</v>
      </c>
      <c r="B219" s="295">
        <v>630623</v>
      </c>
      <c r="C219" s="292">
        <v>350355</v>
      </c>
      <c r="D219" s="295">
        <v>0</v>
      </c>
      <c r="E219" s="25">
        <v>980978</v>
      </c>
    </row>
    <row r="220" spans="1:5" x14ac:dyDescent="0.25">
      <c r="A220" s="16" t="s">
        <v>229</v>
      </c>
      <c r="B220" s="25">
        <v>35356958</v>
      </c>
      <c r="C220" s="225">
        <v>1008869</v>
      </c>
      <c r="D220" s="25">
        <v>0</v>
      </c>
      <c r="E220" s="25">
        <v>36365827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399</v>
      </c>
      <c r="B222" s="37"/>
      <c r="C222" s="37"/>
      <c r="D222" s="37"/>
      <c r="E222" s="37"/>
    </row>
    <row r="223" spans="1:5" x14ac:dyDescent="0.25">
      <c r="A223" s="21"/>
      <c r="B223" s="18" t="s">
        <v>386</v>
      </c>
      <c r="C223" s="17" t="s">
        <v>387</v>
      </c>
      <c r="D223" s="18" t="s">
        <v>388</v>
      </c>
      <c r="E223" s="18" t="s">
        <v>389</v>
      </c>
    </row>
    <row r="224" spans="1:5" x14ac:dyDescent="0.25">
      <c r="A224" s="16" t="s">
        <v>390</v>
      </c>
      <c r="B224" s="42"/>
      <c r="C224" s="41"/>
      <c r="D224" s="42"/>
      <c r="E224" s="16"/>
    </row>
    <row r="225" spans="1:5" x14ac:dyDescent="0.25">
      <c r="A225" s="16" t="s">
        <v>391</v>
      </c>
      <c r="B225" s="295">
        <v>190744</v>
      </c>
      <c r="C225" s="292">
        <v>30570</v>
      </c>
      <c r="D225" s="295">
        <v>0</v>
      </c>
      <c r="E225" s="25">
        <v>221314</v>
      </c>
    </row>
    <row r="226" spans="1:5" x14ac:dyDescent="0.25">
      <c r="A226" s="16" t="s">
        <v>392</v>
      </c>
      <c r="B226" s="295">
        <v>13190477</v>
      </c>
      <c r="C226" s="292">
        <v>987070</v>
      </c>
      <c r="D226" s="295">
        <v>0</v>
      </c>
      <c r="E226" s="25">
        <v>14177547</v>
      </c>
    </row>
    <row r="227" spans="1:5" x14ac:dyDescent="0.25">
      <c r="A227" s="16" t="s">
        <v>393</v>
      </c>
      <c r="B227" s="295">
        <v>6460506</v>
      </c>
      <c r="C227" s="292">
        <v>760278</v>
      </c>
      <c r="D227" s="295">
        <v>0</v>
      </c>
      <c r="E227" s="25">
        <v>7220784</v>
      </c>
    </row>
    <row r="228" spans="1:5" x14ac:dyDescent="0.25">
      <c r="A228" s="16" t="s">
        <v>394</v>
      </c>
      <c r="B228" s="295">
        <v>0</v>
      </c>
      <c r="C228" s="292">
        <v>0</v>
      </c>
      <c r="D228" s="295">
        <v>0</v>
      </c>
      <c r="E228" s="25">
        <v>0</v>
      </c>
    </row>
    <row r="229" spans="1:5" x14ac:dyDescent="0.25">
      <c r="A229" s="16" t="s">
        <v>395</v>
      </c>
      <c r="B229" s="295">
        <v>0</v>
      </c>
      <c r="C229" s="292">
        <v>0</v>
      </c>
      <c r="D229" s="295">
        <v>0</v>
      </c>
      <c r="E229" s="25">
        <v>0</v>
      </c>
    </row>
    <row r="230" spans="1:5" x14ac:dyDescent="0.25">
      <c r="A230" s="16" t="s">
        <v>396</v>
      </c>
      <c r="B230" s="295">
        <v>0</v>
      </c>
      <c r="C230" s="292">
        <v>0</v>
      </c>
      <c r="D230" s="295">
        <v>0</v>
      </c>
      <c r="E230" s="25">
        <v>0</v>
      </c>
    </row>
    <row r="231" spans="1:5" x14ac:dyDescent="0.25">
      <c r="A231" s="16" t="s">
        <v>397</v>
      </c>
      <c r="B231" s="295">
        <v>0</v>
      </c>
      <c r="C231" s="292">
        <v>0</v>
      </c>
      <c r="D231" s="295">
        <v>0</v>
      </c>
      <c r="E231" s="25">
        <v>0</v>
      </c>
    </row>
    <row r="232" spans="1:5" x14ac:dyDescent="0.25">
      <c r="A232" s="16" t="s">
        <v>398</v>
      </c>
      <c r="B232" s="295">
        <v>0</v>
      </c>
      <c r="C232" s="292">
        <v>0</v>
      </c>
      <c r="D232" s="295">
        <v>0</v>
      </c>
      <c r="E232" s="25">
        <v>0</v>
      </c>
    </row>
    <row r="233" spans="1:5" x14ac:dyDescent="0.25">
      <c r="A233" s="16" t="s">
        <v>229</v>
      </c>
      <c r="B233" s="25">
        <v>19841727</v>
      </c>
      <c r="C233" s="225">
        <v>1777918</v>
      </c>
      <c r="D233" s="25">
        <v>0</v>
      </c>
      <c r="E233" s="25">
        <v>21619645</v>
      </c>
    </row>
    <row r="234" spans="1:5" x14ac:dyDescent="0.25">
      <c r="A234" s="16"/>
      <c r="B234" s="16"/>
      <c r="C234" s="22"/>
      <c r="D234" s="16"/>
      <c r="E234" s="16"/>
    </row>
    <row r="235" spans="1:5" x14ac:dyDescent="0.25">
      <c r="A235" s="30" t="s">
        <v>400</v>
      </c>
      <c r="B235" s="30"/>
      <c r="C235" s="30"/>
      <c r="D235" s="30"/>
      <c r="E235" s="30"/>
    </row>
    <row r="236" spans="1:5" x14ac:dyDescent="0.25">
      <c r="A236" s="30"/>
      <c r="B236" s="350" t="s">
        <v>401</v>
      </c>
      <c r="C236" s="350"/>
      <c r="D236" s="30"/>
      <c r="E236" s="30"/>
    </row>
    <row r="237" spans="1:5" x14ac:dyDescent="0.25">
      <c r="A237" s="43" t="s">
        <v>401</v>
      </c>
      <c r="B237" s="30"/>
      <c r="C237" s="292">
        <v>1274209</v>
      </c>
      <c r="D237" s="32">
        <v>1274209</v>
      </c>
      <c r="E237" s="30"/>
    </row>
    <row r="238" spans="1:5" x14ac:dyDescent="0.25">
      <c r="A238" s="34" t="s">
        <v>402</v>
      </c>
      <c r="B238" s="34"/>
      <c r="C238" s="34"/>
      <c r="D238" s="34"/>
      <c r="E238" s="34"/>
    </row>
    <row r="239" spans="1:5" x14ac:dyDescent="0.25">
      <c r="A239" s="16" t="s">
        <v>403</v>
      </c>
      <c r="B239" s="35" t="s">
        <v>299</v>
      </c>
      <c r="C239" s="292">
        <v>3133588</v>
      </c>
      <c r="D239" s="16"/>
      <c r="E239" s="16"/>
    </row>
    <row r="240" spans="1:5" x14ac:dyDescent="0.25">
      <c r="A240" s="16" t="s">
        <v>404</v>
      </c>
      <c r="B240" s="35" t="s">
        <v>299</v>
      </c>
      <c r="C240" s="292">
        <v>2840898</v>
      </c>
      <c r="D240" s="16"/>
      <c r="E240" s="16"/>
    </row>
    <row r="241" spans="1:5" x14ac:dyDescent="0.25">
      <c r="A241" s="16" t="s">
        <v>405</v>
      </c>
      <c r="B241" s="35" t="s">
        <v>299</v>
      </c>
      <c r="C241" s="292">
        <v>0</v>
      </c>
      <c r="D241" s="16"/>
      <c r="E241" s="16"/>
    </row>
    <row r="242" spans="1:5" x14ac:dyDescent="0.25">
      <c r="A242" s="16" t="s">
        <v>406</v>
      </c>
      <c r="B242" s="35" t="s">
        <v>299</v>
      </c>
      <c r="C242" s="292">
        <v>0</v>
      </c>
      <c r="D242" s="16"/>
      <c r="E242" s="16"/>
    </row>
    <row r="243" spans="1:5" x14ac:dyDescent="0.25">
      <c r="A243" s="16" t="s">
        <v>407</v>
      </c>
      <c r="B243" s="35" t="s">
        <v>299</v>
      </c>
      <c r="C243" s="292">
        <v>0</v>
      </c>
      <c r="D243" s="16"/>
      <c r="E243" s="16"/>
    </row>
    <row r="244" spans="1:5" x14ac:dyDescent="0.25">
      <c r="A244" s="16" t="s">
        <v>408</v>
      </c>
      <c r="B244" s="35" t="s">
        <v>299</v>
      </c>
      <c r="C244" s="292">
        <v>1031267</v>
      </c>
      <c r="D244" s="16"/>
      <c r="E244" s="16"/>
    </row>
    <row r="245" spans="1:5" x14ac:dyDescent="0.25">
      <c r="A245" s="16" t="s">
        <v>409</v>
      </c>
      <c r="B245" s="16"/>
      <c r="C245" s="22"/>
      <c r="D245" s="25">
        <v>7005753</v>
      </c>
      <c r="E245" s="16"/>
    </row>
    <row r="246" spans="1:5" x14ac:dyDescent="0.25">
      <c r="A246" s="34" t="s">
        <v>410</v>
      </c>
      <c r="B246" s="34"/>
      <c r="C246" s="34"/>
      <c r="D246" s="34"/>
      <c r="E246" s="34"/>
    </row>
    <row r="247" spans="1:5" x14ac:dyDescent="0.25">
      <c r="A247" s="21" t="s">
        <v>411</v>
      </c>
      <c r="B247" s="35" t="s">
        <v>299</v>
      </c>
      <c r="C247" s="292">
        <v>139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412</v>
      </c>
      <c r="B249" s="35" t="s">
        <v>299</v>
      </c>
      <c r="C249" s="292">
        <v>55026</v>
      </c>
      <c r="D249" s="16"/>
      <c r="E249" s="16"/>
    </row>
    <row r="250" spans="1:5" x14ac:dyDescent="0.25">
      <c r="A250" s="21" t="s">
        <v>413</v>
      </c>
      <c r="B250" s="35" t="s">
        <v>299</v>
      </c>
      <c r="C250" s="292">
        <v>176162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414</v>
      </c>
      <c r="B252" s="16"/>
      <c r="C252" s="22"/>
      <c r="D252" s="25">
        <v>231188</v>
      </c>
      <c r="E252" s="16"/>
    </row>
    <row r="253" spans="1:5" x14ac:dyDescent="0.25">
      <c r="A253" s="34" t="s">
        <v>415</v>
      </c>
      <c r="B253" s="34"/>
      <c r="C253" s="34"/>
      <c r="D253" s="34"/>
      <c r="E253" s="34"/>
    </row>
    <row r="254" spans="1:5" x14ac:dyDescent="0.25">
      <c r="A254" s="16" t="s">
        <v>416</v>
      </c>
      <c r="B254" s="35" t="s">
        <v>299</v>
      </c>
      <c r="C254" s="292">
        <v>0</v>
      </c>
      <c r="D254" s="16"/>
      <c r="E254" s="16"/>
    </row>
    <row r="255" spans="1:5" x14ac:dyDescent="0.25">
      <c r="A255" s="16" t="s">
        <v>415</v>
      </c>
      <c r="B255" s="35" t="s">
        <v>299</v>
      </c>
      <c r="C255" s="292">
        <v>0</v>
      </c>
      <c r="D255" s="16"/>
      <c r="E255" s="16"/>
    </row>
    <row r="256" spans="1:5" x14ac:dyDescent="0.25">
      <c r="A256" s="16" t="s">
        <v>417</v>
      </c>
      <c r="B256" s="16"/>
      <c r="C256" s="22"/>
      <c r="D256" s="25">
        <v>0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418</v>
      </c>
      <c r="B258" s="16"/>
      <c r="C258" s="22"/>
      <c r="D258" s="25">
        <v>8511150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419</v>
      </c>
      <c r="B264" s="30"/>
      <c r="C264" s="30"/>
      <c r="D264" s="30"/>
      <c r="E264" s="30"/>
    </row>
    <row r="265" spans="1:5" x14ac:dyDescent="0.25">
      <c r="A265" s="34" t="s">
        <v>420</v>
      </c>
      <c r="B265" s="34"/>
      <c r="C265" s="34"/>
      <c r="D265" s="34"/>
      <c r="E265" s="34"/>
    </row>
    <row r="266" spans="1:5" x14ac:dyDescent="0.25">
      <c r="A266" s="16" t="s">
        <v>421</v>
      </c>
      <c r="B266" s="35" t="s">
        <v>299</v>
      </c>
      <c r="C266" s="292">
        <v>2063916</v>
      </c>
      <c r="D266" s="16"/>
      <c r="E266" s="16"/>
    </row>
    <row r="267" spans="1:5" x14ac:dyDescent="0.25">
      <c r="A267" s="16" t="s">
        <v>422</v>
      </c>
      <c r="B267" s="35" t="s">
        <v>299</v>
      </c>
      <c r="C267" s="292">
        <v>0</v>
      </c>
      <c r="D267" s="16"/>
      <c r="E267" s="16"/>
    </row>
    <row r="268" spans="1:5" x14ac:dyDescent="0.25">
      <c r="A268" s="16" t="s">
        <v>423</v>
      </c>
      <c r="B268" s="35" t="s">
        <v>299</v>
      </c>
      <c r="C268" s="292">
        <v>5842546</v>
      </c>
      <c r="D268" s="16"/>
      <c r="E268" s="16"/>
    </row>
    <row r="269" spans="1:5" x14ac:dyDescent="0.25">
      <c r="A269" s="16" t="s">
        <v>424</v>
      </c>
      <c r="B269" s="35" t="s">
        <v>299</v>
      </c>
      <c r="C269" s="292">
        <v>2335000</v>
      </c>
      <c r="D269" s="16"/>
      <c r="E269" s="16"/>
    </row>
    <row r="270" spans="1:5" x14ac:dyDescent="0.25">
      <c r="A270" s="16" t="s">
        <v>425</v>
      </c>
      <c r="B270" s="35" t="s">
        <v>299</v>
      </c>
      <c r="C270" s="292">
        <v>404314</v>
      </c>
      <c r="D270" s="16"/>
      <c r="E270" s="16"/>
    </row>
    <row r="271" spans="1:5" x14ac:dyDescent="0.25">
      <c r="A271" s="16" t="s">
        <v>426</v>
      </c>
      <c r="B271" s="35" t="s">
        <v>299</v>
      </c>
      <c r="C271" s="292">
        <v>51911</v>
      </c>
      <c r="D271" s="16"/>
      <c r="E271" s="16"/>
    </row>
    <row r="272" spans="1:5" x14ac:dyDescent="0.25">
      <c r="A272" s="16" t="s">
        <v>427</v>
      </c>
      <c r="B272" s="35" t="s">
        <v>299</v>
      </c>
      <c r="C272" s="292">
        <v>0</v>
      </c>
      <c r="D272" s="16"/>
      <c r="E272" s="16"/>
    </row>
    <row r="273" spans="1:5" x14ac:dyDescent="0.25">
      <c r="A273" s="16" t="s">
        <v>428</v>
      </c>
      <c r="B273" s="35" t="s">
        <v>299</v>
      </c>
      <c r="C273" s="292">
        <v>252566</v>
      </c>
      <c r="D273" s="16"/>
      <c r="E273" s="16"/>
    </row>
    <row r="274" spans="1:5" x14ac:dyDescent="0.25">
      <c r="A274" s="16" t="s">
        <v>429</v>
      </c>
      <c r="B274" s="35" t="s">
        <v>299</v>
      </c>
      <c r="C274" s="292">
        <v>521965</v>
      </c>
      <c r="D274" s="16"/>
      <c r="E274" s="16"/>
    </row>
    <row r="275" spans="1:5" x14ac:dyDescent="0.25">
      <c r="A275" s="16" t="s">
        <v>430</v>
      </c>
      <c r="B275" s="35" t="s">
        <v>299</v>
      </c>
      <c r="C275" s="292">
        <v>0</v>
      </c>
      <c r="D275" s="16"/>
      <c r="E275" s="16"/>
    </row>
    <row r="276" spans="1:5" x14ac:dyDescent="0.25">
      <c r="A276" s="16" t="s">
        <v>431</v>
      </c>
      <c r="B276" s="16"/>
      <c r="C276" s="22"/>
      <c r="D276" s="25">
        <v>6802218</v>
      </c>
      <c r="E276" s="16"/>
    </row>
    <row r="277" spans="1:5" x14ac:dyDescent="0.25">
      <c r="A277" s="34" t="s">
        <v>432</v>
      </c>
      <c r="B277" s="34"/>
      <c r="C277" s="34"/>
      <c r="D277" s="34"/>
      <c r="E277" s="34"/>
    </row>
    <row r="278" spans="1:5" x14ac:dyDescent="0.25">
      <c r="A278" s="16" t="s">
        <v>421</v>
      </c>
      <c r="B278" s="35" t="s">
        <v>299</v>
      </c>
      <c r="C278" s="292">
        <v>6515433</v>
      </c>
      <c r="D278" s="16"/>
      <c r="E278" s="16"/>
    </row>
    <row r="279" spans="1:5" x14ac:dyDescent="0.25">
      <c r="A279" s="16" t="s">
        <v>422</v>
      </c>
      <c r="B279" s="35" t="s">
        <v>299</v>
      </c>
      <c r="C279" s="292">
        <v>0</v>
      </c>
      <c r="D279" s="16"/>
      <c r="E279" s="16"/>
    </row>
    <row r="280" spans="1:5" x14ac:dyDescent="0.25">
      <c r="A280" s="16" t="s">
        <v>433</v>
      </c>
      <c r="B280" s="35" t="s">
        <v>299</v>
      </c>
      <c r="C280" s="292">
        <v>0</v>
      </c>
      <c r="D280" s="16"/>
      <c r="E280" s="16"/>
    </row>
    <row r="281" spans="1:5" x14ac:dyDescent="0.25">
      <c r="A281" s="16" t="s">
        <v>434</v>
      </c>
      <c r="B281" s="16"/>
      <c r="C281" s="22"/>
      <c r="D281" s="25">
        <v>6515433</v>
      </c>
      <c r="E281" s="16"/>
    </row>
    <row r="282" spans="1:5" x14ac:dyDescent="0.25">
      <c r="A282" s="34" t="s">
        <v>435</v>
      </c>
      <c r="B282" s="34"/>
      <c r="C282" s="34"/>
      <c r="D282" s="34"/>
      <c r="E282" s="34"/>
    </row>
    <row r="283" spans="1:5" x14ac:dyDescent="0.25">
      <c r="A283" s="16" t="s">
        <v>390</v>
      </c>
      <c r="B283" s="35" t="s">
        <v>299</v>
      </c>
      <c r="C283" s="292">
        <v>99457</v>
      </c>
      <c r="D283" s="16"/>
      <c r="E283" s="16"/>
    </row>
    <row r="284" spans="1:5" x14ac:dyDescent="0.25">
      <c r="A284" s="16" t="s">
        <v>391</v>
      </c>
      <c r="B284" s="35" t="s">
        <v>299</v>
      </c>
      <c r="C284" s="292">
        <v>384512</v>
      </c>
      <c r="D284" s="16"/>
      <c r="E284" s="16"/>
    </row>
    <row r="285" spans="1:5" x14ac:dyDescent="0.25">
      <c r="A285" s="16" t="s">
        <v>392</v>
      </c>
      <c r="B285" s="35" t="s">
        <v>299</v>
      </c>
      <c r="C285" s="292">
        <v>24737896</v>
      </c>
      <c r="D285" s="16"/>
      <c r="E285" s="16"/>
    </row>
    <row r="286" spans="1:5" x14ac:dyDescent="0.25">
      <c r="A286" s="16" t="s">
        <v>436</v>
      </c>
      <c r="B286" s="35" t="s">
        <v>299</v>
      </c>
      <c r="C286" s="292">
        <v>4884293</v>
      </c>
      <c r="D286" s="16"/>
      <c r="E286" s="16"/>
    </row>
    <row r="287" spans="1:5" x14ac:dyDescent="0.25">
      <c r="A287" s="16" t="s">
        <v>437</v>
      </c>
      <c r="B287" s="35" t="s">
        <v>299</v>
      </c>
      <c r="C287" s="292">
        <v>0</v>
      </c>
      <c r="D287" s="16"/>
      <c r="E287" s="16"/>
    </row>
    <row r="288" spans="1:5" x14ac:dyDescent="0.25">
      <c r="A288" s="16" t="s">
        <v>438</v>
      </c>
      <c r="B288" s="35" t="s">
        <v>299</v>
      </c>
      <c r="C288" s="292">
        <v>5278691</v>
      </c>
      <c r="D288" s="16"/>
      <c r="E288" s="16"/>
    </row>
    <row r="289" spans="1:5" x14ac:dyDescent="0.25">
      <c r="A289" s="16" t="s">
        <v>397</v>
      </c>
      <c r="B289" s="35" t="s">
        <v>299</v>
      </c>
      <c r="C289" s="292">
        <v>0</v>
      </c>
      <c r="D289" s="16"/>
      <c r="E289" s="16"/>
    </row>
    <row r="290" spans="1:5" x14ac:dyDescent="0.25">
      <c r="A290" s="16" t="s">
        <v>398</v>
      </c>
      <c r="B290" s="35" t="s">
        <v>299</v>
      </c>
      <c r="C290" s="292">
        <v>980978</v>
      </c>
      <c r="D290" s="16"/>
      <c r="E290" s="16"/>
    </row>
    <row r="291" spans="1:5" x14ac:dyDescent="0.25">
      <c r="A291" s="16" t="s">
        <v>439</v>
      </c>
      <c r="B291" s="16"/>
      <c r="C291" s="22"/>
      <c r="D291" s="25">
        <v>36365827</v>
      </c>
      <c r="E291" s="16"/>
    </row>
    <row r="292" spans="1:5" x14ac:dyDescent="0.25">
      <c r="A292" s="16" t="s">
        <v>440</v>
      </c>
      <c r="B292" s="35" t="s">
        <v>299</v>
      </c>
      <c r="C292" s="292">
        <v>21619645</v>
      </c>
      <c r="D292" s="16"/>
      <c r="E292" s="16"/>
    </row>
    <row r="293" spans="1:5" x14ac:dyDescent="0.25">
      <c r="A293" s="16" t="s">
        <v>441</v>
      </c>
      <c r="B293" s="16"/>
      <c r="C293" s="22"/>
      <c r="D293" s="25">
        <v>14746182</v>
      </c>
      <c r="E293" s="16"/>
    </row>
    <row r="294" spans="1:5" x14ac:dyDescent="0.25">
      <c r="A294" s="34" t="s">
        <v>442</v>
      </c>
      <c r="B294" s="34"/>
      <c r="C294" s="34"/>
      <c r="D294" s="34"/>
      <c r="E294" s="34"/>
    </row>
    <row r="295" spans="1:5" x14ac:dyDescent="0.25">
      <c r="A295" s="16" t="s">
        <v>443</v>
      </c>
      <c r="B295" s="35" t="s">
        <v>299</v>
      </c>
      <c r="C295" s="292">
        <v>0</v>
      </c>
      <c r="D295" s="16"/>
      <c r="E295" s="16"/>
    </row>
    <row r="296" spans="1:5" x14ac:dyDescent="0.25">
      <c r="A296" s="16" t="s">
        <v>444</v>
      </c>
      <c r="B296" s="35" t="s">
        <v>299</v>
      </c>
      <c r="C296" s="292">
        <v>0</v>
      </c>
      <c r="D296" s="16"/>
      <c r="E296" s="16"/>
    </row>
    <row r="297" spans="1:5" x14ac:dyDescent="0.25">
      <c r="A297" s="16" t="s">
        <v>445</v>
      </c>
      <c r="B297" s="35" t="s">
        <v>299</v>
      </c>
      <c r="C297" s="292">
        <v>0</v>
      </c>
      <c r="D297" s="16"/>
      <c r="E297" s="16"/>
    </row>
    <row r="298" spans="1:5" x14ac:dyDescent="0.25">
      <c r="A298" s="16" t="s">
        <v>433</v>
      </c>
      <c r="B298" s="35" t="s">
        <v>299</v>
      </c>
      <c r="C298" s="292">
        <v>0</v>
      </c>
      <c r="D298" s="16"/>
      <c r="E298" s="16"/>
    </row>
    <row r="299" spans="1:5" x14ac:dyDescent="0.25">
      <c r="A299" s="16" t="s">
        <v>446</v>
      </c>
      <c r="B299" s="16"/>
      <c r="C299" s="22"/>
      <c r="D299" s="25">
        <v>0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447</v>
      </c>
      <c r="B301" s="34"/>
      <c r="C301" s="34"/>
      <c r="D301" s="34"/>
      <c r="E301" s="34"/>
    </row>
    <row r="302" spans="1:5" x14ac:dyDescent="0.25">
      <c r="A302" s="16" t="s">
        <v>448</v>
      </c>
      <c r="B302" s="35" t="s">
        <v>299</v>
      </c>
      <c r="C302" s="292">
        <v>0</v>
      </c>
      <c r="D302" s="16"/>
      <c r="E302" s="16"/>
    </row>
    <row r="303" spans="1:5" x14ac:dyDescent="0.25">
      <c r="A303" s="16" t="s">
        <v>449</v>
      </c>
      <c r="B303" s="35" t="s">
        <v>299</v>
      </c>
      <c r="C303" s="292">
        <v>0</v>
      </c>
      <c r="D303" s="16"/>
      <c r="E303" s="16"/>
    </row>
    <row r="304" spans="1:5" x14ac:dyDescent="0.25">
      <c r="A304" s="16" t="s">
        <v>450</v>
      </c>
      <c r="B304" s="35" t="s">
        <v>299</v>
      </c>
      <c r="C304" s="292">
        <v>0</v>
      </c>
      <c r="D304" s="16"/>
      <c r="E304" s="16"/>
    </row>
    <row r="305" spans="1:5" x14ac:dyDescent="0.25">
      <c r="A305" s="16" t="s">
        <v>451</v>
      </c>
      <c r="B305" s="35" t="s">
        <v>299</v>
      </c>
      <c r="C305" s="292">
        <v>0</v>
      </c>
      <c r="D305" s="16"/>
      <c r="E305" s="16"/>
    </row>
    <row r="306" spans="1:5" x14ac:dyDescent="0.25">
      <c r="A306" s="16" t="s">
        <v>452</v>
      </c>
      <c r="B306" s="16"/>
      <c r="C306" s="22"/>
      <c r="D306" s="25">
        <v>0</v>
      </c>
      <c r="E306" s="16"/>
    </row>
    <row r="307" spans="1:5" x14ac:dyDescent="0.25">
      <c r="A307" s="16"/>
      <c r="B307" s="16"/>
      <c r="C307" s="22"/>
      <c r="D307" s="16"/>
      <c r="E307" s="16"/>
    </row>
    <row r="308" spans="1:5" x14ac:dyDescent="0.25">
      <c r="A308" s="16" t="s">
        <v>453</v>
      </c>
      <c r="B308" s="16"/>
      <c r="C308" s="22"/>
      <c r="D308" s="25">
        <v>28063833</v>
      </c>
      <c r="E308" s="16"/>
    </row>
    <row r="309" spans="1:5" x14ac:dyDescent="0.25">
      <c r="A309" s="16"/>
      <c r="B309" s="16"/>
      <c r="C309" s="22"/>
      <c r="D309" s="16"/>
      <c r="E309" s="16"/>
    </row>
    <row r="310" spans="1:5" x14ac:dyDescent="0.25">
      <c r="A310" s="16"/>
      <c r="B310" s="16"/>
      <c r="C310" s="22"/>
      <c r="D310" s="16"/>
      <c r="E310" s="16"/>
    </row>
    <row r="311" spans="1:5" x14ac:dyDescent="0.25">
      <c r="A311" s="16"/>
      <c r="B311" s="16"/>
      <c r="C311" s="22"/>
      <c r="D311" s="16"/>
      <c r="E311" s="16"/>
    </row>
    <row r="312" spans="1:5" x14ac:dyDescent="0.25">
      <c r="A312" s="30" t="s">
        <v>454</v>
      </c>
      <c r="B312" s="30"/>
      <c r="C312" s="30"/>
      <c r="D312" s="30"/>
      <c r="E312" s="30"/>
    </row>
    <row r="313" spans="1:5" x14ac:dyDescent="0.25">
      <c r="A313" s="34" t="s">
        <v>455</v>
      </c>
      <c r="B313" s="34"/>
      <c r="C313" s="34"/>
      <c r="D313" s="34"/>
      <c r="E313" s="34"/>
    </row>
    <row r="314" spans="1:5" x14ac:dyDescent="0.25">
      <c r="A314" s="16" t="s">
        <v>456</v>
      </c>
      <c r="B314" s="35" t="s">
        <v>299</v>
      </c>
      <c r="C314" s="292">
        <v>0</v>
      </c>
      <c r="D314" s="16"/>
      <c r="E314" s="16"/>
    </row>
    <row r="315" spans="1:5" x14ac:dyDescent="0.25">
      <c r="A315" s="16" t="s">
        <v>457</v>
      </c>
      <c r="B315" s="35" t="s">
        <v>299</v>
      </c>
      <c r="C315" s="292">
        <v>506845</v>
      </c>
      <c r="D315" s="16"/>
      <c r="E315" s="16"/>
    </row>
    <row r="316" spans="1:5" x14ac:dyDescent="0.25">
      <c r="A316" s="16" t="s">
        <v>458</v>
      </c>
      <c r="B316" s="35" t="s">
        <v>299</v>
      </c>
      <c r="C316" s="292">
        <v>890672</v>
      </c>
      <c r="D316" s="16"/>
      <c r="E316" s="16"/>
    </row>
    <row r="317" spans="1:5" x14ac:dyDescent="0.25">
      <c r="A317" s="16" t="s">
        <v>459</v>
      </c>
      <c r="B317" s="35" t="s">
        <v>299</v>
      </c>
      <c r="C317" s="292">
        <v>58076</v>
      </c>
      <c r="D317" s="16"/>
      <c r="E317" s="16"/>
    </row>
    <row r="318" spans="1:5" x14ac:dyDescent="0.25">
      <c r="A318" s="16" t="s">
        <v>460</v>
      </c>
      <c r="B318" s="35" t="s">
        <v>299</v>
      </c>
      <c r="C318" s="292">
        <v>0</v>
      </c>
      <c r="D318" s="16"/>
      <c r="E318" s="16"/>
    </row>
    <row r="319" spans="1:5" x14ac:dyDescent="0.25">
      <c r="A319" s="16" t="s">
        <v>461</v>
      </c>
      <c r="B319" s="35" t="s">
        <v>299</v>
      </c>
      <c r="C319" s="292">
        <v>0</v>
      </c>
      <c r="D319" s="16"/>
      <c r="E319" s="16"/>
    </row>
    <row r="320" spans="1:5" x14ac:dyDescent="0.25">
      <c r="A320" s="16" t="s">
        <v>462</v>
      </c>
      <c r="B320" s="35" t="s">
        <v>299</v>
      </c>
      <c r="C320" s="292">
        <v>0</v>
      </c>
      <c r="D320" s="16"/>
      <c r="E320" s="16"/>
    </row>
    <row r="321" spans="1:5" x14ac:dyDescent="0.25">
      <c r="A321" s="16" t="s">
        <v>463</v>
      </c>
      <c r="B321" s="35" t="s">
        <v>299</v>
      </c>
      <c r="C321" s="292">
        <v>0</v>
      </c>
      <c r="D321" s="16"/>
      <c r="E321" s="16"/>
    </row>
    <row r="322" spans="1:5" x14ac:dyDescent="0.25">
      <c r="A322" s="16" t="s">
        <v>464</v>
      </c>
      <c r="B322" s="35" t="s">
        <v>299</v>
      </c>
      <c r="C322" s="292">
        <v>0</v>
      </c>
      <c r="D322" s="16"/>
      <c r="E322" s="16"/>
    </row>
    <row r="323" spans="1:5" x14ac:dyDescent="0.25">
      <c r="A323" s="16" t="s">
        <v>465</v>
      </c>
      <c r="B323" s="35" t="s">
        <v>299</v>
      </c>
      <c r="C323" s="292">
        <v>786484</v>
      </c>
      <c r="D323" s="16"/>
      <c r="E323" s="16"/>
    </row>
    <row r="324" spans="1:5" x14ac:dyDescent="0.25">
      <c r="A324" s="16" t="s">
        <v>466</v>
      </c>
      <c r="B324" s="16"/>
      <c r="C324" s="22"/>
      <c r="D324" s="25">
        <v>2242077</v>
      </c>
      <c r="E324" s="16"/>
    </row>
    <row r="325" spans="1:5" x14ac:dyDescent="0.25">
      <c r="A325" s="34" t="s">
        <v>467</v>
      </c>
      <c r="B325" s="34"/>
      <c r="C325" s="34"/>
      <c r="D325" s="34"/>
      <c r="E325" s="34"/>
    </row>
    <row r="326" spans="1:5" x14ac:dyDescent="0.25">
      <c r="A326" s="16" t="s">
        <v>468</v>
      </c>
      <c r="B326" s="35" t="s">
        <v>299</v>
      </c>
      <c r="C326" s="292">
        <v>0</v>
      </c>
      <c r="D326" s="16"/>
      <c r="E326" s="16"/>
    </row>
    <row r="327" spans="1:5" x14ac:dyDescent="0.25">
      <c r="A327" s="16" t="s">
        <v>469</v>
      </c>
      <c r="B327" s="35" t="s">
        <v>299</v>
      </c>
      <c r="C327" s="292">
        <v>0</v>
      </c>
      <c r="D327" s="16"/>
      <c r="E327" s="16"/>
    </row>
    <row r="328" spans="1:5" x14ac:dyDescent="0.25">
      <c r="A328" s="16" t="s">
        <v>470</v>
      </c>
      <c r="B328" s="35" t="s">
        <v>299</v>
      </c>
      <c r="C328" s="292">
        <v>0</v>
      </c>
      <c r="D328" s="16"/>
      <c r="E328" s="16"/>
    </row>
    <row r="329" spans="1:5" x14ac:dyDescent="0.25">
      <c r="A329" s="16" t="s">
        <v>471</v>
      </c>
      <c r="B329" s="16"/>
      <c r="C329" s="22"/>
      <c r="D329" s="25">
        <v>0</v>
      </c>
      <c r="E329" s="16"/>
    </row>
    <row r="330" spans="1:5" x14ac:dyDescent="0.25">
      <c r="A330" s="34" t="s">
        <v>472</v>
      </c>
      <c r="B330" s="34"/>
      <c r="C330" s="34"/>
      <c r="D330" s="34"/>
      <c r="E330" s="34"/>
    </row>
    <row r="331" spans="1:5" x14ac:dyDescent="0.25">
      <c r="A331" s="16" t="s">
        <v>473</v>
      </c>
      <c r="B331" s="35" t="s">
        <v>299</v>
      </c>
      <c r="C331" s="292">
        <v>0</v>
      </c>
      <c r="D331" s="16"/>
      <c r="E331" s="16"/>
    </row>
    <row r="332" spans="1:5" x14ac:dyDescent="0.25">
      <c r="A332" s="16" t="s">
        <v>474</v>
      </c>
      <c r="B332" s="35" t="s">
        <v>299</v>
      </c>
      <c r="C332" s="292">
        <v>0</v>
      </c>
      <c r="D332" s="16"/>
      <c r="E332" s="16"/>
    </row>
    <row r="333" spans="1:5" x14ac:dyDescent="0.25">
      <c r="A333" s="16" t="s">
        <v>475</v>
      </c>
      <c r="B333" s="35" t="s">
        <v>299</v>
      </c>
      <c r="C333" s="292">
        <v>0</v>
      </c>
      <c r="D333" s="16"/>
      <c r="E333" s="16"/>
    </row>
    <row r="334" spans="1:5" x14ac:dyDescent="0.25">
      <c r="A334" s="21" t="s">
        <v>476</v>
      </c>
      <c r="B334" s="35" t="s">
        <v>299</v>
      </c>
      <c r="C334" s="292">
        <v>74312</v>
      </c>
      <c r="D334" s="16"/>
      <c r="E334" s="16"/>
    </row>
    <row r="335" spans="1:5" x14ac:dyDescent="0.25">
      <c r="A335" s="16" t="s">
        <v>477</v>
      </c>
      <c r="B335" s="35" t="s">
        <v>299</v>
      </c>
      <c r="C335" s="292">
        <v>13765288</v>
      </c>
      <c r="D335" s="16"/>
      <c r="E335" s="16"/>
    </row>
    <row r="336" spans="1:5" x14ac:dyDescent="0.25">
      <c r="A336" s="21" t="s">
        <v>478</v>
      </c>
      <c r="B336" s="35" t="s">
        <v>299</v>
      </c>
      <c r="C336" s="292">
        <v>0</v>
      </c>
      <c r="D336" s="16"/>
      <c r="E336" s="16"/>
    </row>
    <row r="337" spans="1:5" x14ac:dyDescent="0.25">
      <c r="A337" s="21" t="s">
        <v>479</v>
      </c>
      <c r="B337" s="35" t="s">
        <v>299</v>
      </c>
      <c r="C337" s="298">
        <v>0</v>
      </c>
      <c r="D337" s="16"/>
      <c r="E337" s="16"/>
    </row>
    <row r="338" spans="1:5" x14ac:dyDescent="0.25">
      <c r="A338" s="16" t="s">
        <v>480</v>
      </c>
      <c r="B338" s="35" t="s">
        <v>299</v>
      </c>
      <c r="C338" s="292">
        <v>0</v>
      </c>
      <c r="D338" s="16"/>
      <c r="E338" s="16"/>
    </row>
    <row r="339" spans="1:5" x14ac:dyDescent="0.25">
      <c r="A339" s="16" t="s">
        <v>229</v>
      </c>
      <c r="B339" s="16"/>
      <c r="C339" s="22"/>
      <c r="D339" s="25">
        <v>13839600</v>
      </c>
      <c r="E339" s="16"/>
    </row>
    <row r="340" spans="1:5" x14ac:dyDescent="0.25">
      <c r="A340" s="16" t="s">
        <v>481</v>
      </c>
      <c r="B340" s="16"/>
      <c r="C340" s="22"/>
      <c r="D340" s="25">
        <v>786484</v>
      </c>
      <c r="E340" s="16"/>
    </row>
    <row r="341" spans="1:5" x14ac:dyDescent="0.25">
      <c r="A341" s="16" t="s">
        <v>482</v>
      </c>
      <c r="B341" s="16"/>
      <c r="C341" s="22"/>
      <c r="D341" s="25">
        <v>13053116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483</v>
      </c>
      <c r="B343" s="35" t="s">
        <v>299</v>
      </c>
      <c r="C343" s="297">
        <v>12768640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484</v>
      </c>
      <c r="B345" s="35" t="s">
        <v>299</v>
      </c>
      <c r="C345" s="293">
        <v>0</v>
      </c>
      <c r="D345" s="16"/>
      <c r="E345" s="16"/>
    </row>
    <row r="346" spans="1:5" x14ac:dyDescent="0.25">
      <c r="A346" s="16" t="s">
        <v>485</v>
      </c>
      <c r="B346" s="35" t="s">
        <v>299</v>
      </c>
      <c r="C346" s="293">
        <v>0</v>
      </c>
      <c r="D346" s="16"/>
      <c r="E346" s="16"/>
    </row>
    <row r="347" spans="1:5" x14ac:dyDescent="0.25">
      <c r="A347" s="16" t="s">
        <v>486</v>
      </c>
      <c r="B347" s="35" t="s">
        <v>299</v>
      </c>
      <c r="C347" s="293">
        <v>0</v>
      </c>
      <c r="D347" s="16"/>
      <c r="E347" s="16"/>
    </row>
    <row r="348" spans="1:5" x14ac:dyDescent="0.25">
      <c r="A348" s="16" t="s">
        <v>487</v>
      </c>
      <c r="B348" s="35" t="s">
        <v>299</v>
      </c>
      <c r="C348" s="293">
        <v>0</v>
      </c>
      <c r="D348" s="16"/>
      <c r="E348" s="16"/>
    </row>
    <row r="349" spans="1:5" x14ac:dyDescent="0.25">
      <c r="A349" s="16" t="s">
        <v>488</v>
      </c>
      <c r="B349" s="35" t="s">
        <v>299</v>
      </c>
      <c r="C349" s="293">
        <v>0</v>
      </c>
      <c r="D349" s="16"/>
      <c r="E349" s="16"/>
    </row>
    <row r="350" spans="1:5" x14ac:dyDescent="0.25">
      <c r="A350" s="16" t="s">
        <v>489</v>
      </c>
      <c r="B350" s="16"/>
      <c r="C350" s="22"/>
      <c r="D350" s="25">
        <v>28063833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490</v>
      </c>
      <c r="B352" s="16"/>
      <c r="C352" s="22"/>
      <c r="D352" s="25">
        <v>28063833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491</v>
      </c>
      <c r="B356" s="30"/>
      <c r="C356" s="30"/>
      <c r="D356" s="30"/>
      <c r="E356" s="30"/>
    </row>
    <row r="357" spans="1:5" x14ac:dyDescent="0.25">
      <c r="A357" s="34" t="s">
        <v>492</v>
      </c>
      <c r="B357" s="34"/>
      <c r="C357" s="34"/>
      <c r="D357" s="34"/>
      <c r="E357" s="34"/>
    </row>
    <row r="358" spans="1:5" x14ac:dyDescent="0.25">
      <c r="A358" s="16" t="s">
        <v>493</v>
      </c>
      <c r="B358" s="35" t="s">
        <v>299</v>
      </c>
      <c r="C358" s="293">
        <v>7056549</v>
      </c>
      <c r="D358" s="16"/>
      <c r="E358" s="16"/>
    </row>
    <row r="359" spans="1:5" x14ac:dyDescent="0.25">
      <c r="A359" s="16" t="s">
        <v>494</v>
      </c>
      <c r="B359" s="35" t="s">
        <v>299</v>
      </c>
      <c r="C359" s="293">
        <v>22417483</v>
      </c>
      <c r="D359" s="16"/>
      <c r="E359" s="16"/>
    </row>
    <row r="360" spans="1:5" x14ac:dyDescent="0.25">
      <c r="A360" s="16" t="s">
        <v>495</v>
      </c>
      <c r="B360" s="16"/>
      <c r="C360" s="22"/>
      <c r="D360" s="25">
        <v>29474032</v>
      </c>
      <c r="E360" s="16"/>
    </row>
    <row r="361" spans="1:5" x14ac:dyDescent="0.25">
      <c r="A361" s="34" t="s">
        <v>496</v>
      </c>
      <c r="B361" s="34"/>
      <c r="C361" s="34"/>
      <c r="D361" s="34"/>
      <c r="E361" s="34"/>
    </row>
    <row r="362" spans="1:5" x14ac:dyDescent="0.25">
      <c r="A362" s="16" t="s">
        <v>401</v>
      </c>
      <c r="B362" s="34"/>
      <c r="C362" s="292">
        <v>1274209</v>
      </c>
      <c r="D362" s="16"/>
      <c r="E362" s="34"/>
    </row>
    <row r="363" spans="1:5" x14ac:dyDescent="0.25">
      <c r="A363" s="16" t="s">
        <v>497</v>
      </c>
      <c r="B363" s="35" t="s">
        <v>299</v>
      </c>
      <c r="C363" s="292">
        <v>7005753</v>
      </c>
      <c r="D363" s="16"/>
      <c r="E363" s="16"/>
    </row>
    <row r="364" spans="1:5" x14ac:dyDescent="0.25">
      <c r="A364" s="16" t="s">
        <v>498</v>
      </c>
      <c r="B364" s="35" t="s">
        <v>299</v>
      </c>
      <c r="C364" s="292">
        <v>231188</v>
      </c>
      <c r="D364" s="16"/>
      <c r="E364" s="16"/>
    </row>
    <row r="365" spans="1:5" x14ac:dyDescent="0.25">
      <c r="A365" s="16" t="s">
        <v>499</v>
      </c>
      <c r="B365" s="35" t="s">
        <v>299</v>
      </c>
      <c r="C365" s="292">
        <v>0</v>
      </c>
      <c r="D365" s="16"/>
      <c r="E365" s="16"/>
    </row>
    <row r="366" spans="1:5" x14ac:dyDescent="0.25">
      <c r="A366" s="16" t="s">
        <v>418</v>
      </c>
      <c r="B366" s="16"/>
      <c r="C366" s="22"/>
      <c r="D366" s="25">
        <v>8511150</v>
      </c>
      <c r="E366" s="16"/>
    </row>
    <row r="367" spans="1:5" x14ac:dyDescent="0.25">
      <c r="A367" s="16" t="s">
        <v>500</v>
      </c>
      <c r="B367" s="16"/>
      <c r="C367" s="22"/>
      <c r="D367" s="25">
        <v>20962882</v>
      </c>
      <c r="E367" s="16"/>
    </row>
    <row r="368" spans="1:5" x14ac:dyDescent="0.25">
      <c r="A368" s="45" t="s">
        <v>501</v>
      </c>
      <c r="B368" s="34"/>
      <c r="C368" s="34"/>
      <c r="D368" s="34"/>
      <c r="E368" s="34"/>
    </row>
    <row r="369" spans="1:6" x14ac:dyDescent="0.25">
      <c r="A369" s="25" t="s">
        <v>502</v>
      </c>
      <c r="B369" s="16"/>
      <c r="C369" s="16"/>
      <c r="D369" s="16"/>
      <c r="E369" s="16"/>
    </row>
    <row r="370" spans="1:6" x14ac:dyDescent="0.25">
      <c r="A370" s="46" t="s">
        <v>503</v>
      </c>
      <c r="B370" s="32" t="s">
        <v>299</v>
      </c>
      <c r="C370" s="292">
        <v>0</v>
      </c>
      <c r="D370" s="25">
        <v>0</v>
      </c>
      <c r="E370" s="25"/>
    </row>
    <row r="371" spans="1:6" x14ac:dyDescent="0.25">
      <c r="A371" s="46" t="s">
        <v>504</v>
      </c>
      <c r="B371" s="32" t="s">
        <v>299</v>
      </c>
      <c r="C371" s="292">
        <v>72213</v>
      </c>
      <c r="D371" s="25">
        <v>0</v>
      </c>
      <c r="E371" s="25"/>
    </row>
    <row r="372" spans="1:6" x14ac:dyDescent="0.25">
      <c r="A372" s="46" t="s">
        <v>505</v>
      </c>
      <c r="B372" s="32" t="s">
        <v>299</v>
      </c>
      <c r="C372" s="292">
        <v>0</v>
      </c>
      <c r="D372" s="25">
        <v>0</v>
      </c>
      <c r="E372" s="25"/>
    </row>
    <row r="373" spans="1:6" x14ac:dyDescent="0.25">
      <c r="A373" s="46" t="s">
        <v>506</v>
      </c>
      <c r="B373" s="32" t="s">
        <v>299</v>
      </c>
      <c r="C373" s="292">
        <v>0</v>
      </c>
      <c r="D373" s="25">
        <v>0</v>
      </c>
      <c r="E373" s="25"/>
    </row>
    <row r="374" spans="1:6" x14ac:dyDescent="0.25">
      <c r="A374" s="46" t="s">
        <v>507</v>
      </c>
      <c r="B374" s="32" t="s">
        <v>299</v>
      </c>
      <c r="C374" s="292">
        <v>0</v>
      </c>
      <c r="D374" s="25">
        <v>0</v>
      </c>
      <c r="E374" s="25"/>
    </row>
    <row r="375" spans="1:6" x14ac:dyDescent="0.25">
      <c r="A375" s="46" t="s">
        <v>508</v>
      </c>
      <c r="B375" s="32" t="s">
        <v>299</v>
      </c>
      <c r="C375" s="292">
        <v>0</v>
      </c>
      <c r="D375" s="25">
        <v>0</v>
      </c>
      <c r="E375" s="25"/>
    </row>
    <row r="376" spans="1:6" x14ac:dyDescent="0.25">
      <c r="A376" s="46" t="s">
        <v>509</v>
      </c>
      <c r="B376" s="32" t="s">
        <v>299</v>
      </c>
      <c r="C376" s="292">
        <v>0</v>
      </c>
      <c r="D376" s="25">
        <v>0</v>
      </c>
      <c r="E376" s="25"/>
    </row>
    <row r="377" spans="1:6" x14ac:dyDescent="0.25">
      <c r="A377" s="46" t="s">
        <v>510</v>
      </c>
      <c r="B377" s="32" t="s">
        <v>299</v>
      </c>
      <c r="C377" s="292">
        <v>0</v>
      </c>
      <c r="D377" s="25">
        <v>0</v>
      </c>
      <c r="E377" s="25"/>
    </row>
    <row r="378" spans="1:6" x14ac:dyDescent="0.25">
      <c r="A378" s="46" t="s">
        <v>511</v>
      </c>
      <c r="B378" s="32" t="s">
        <v>299</v>
      </c>
      <c r="C378" s="292">
        <v>0</v>
      </c>
      <c r="D378" s="25">
        <v>0</v>
      </c>
      <c r="E378" s="25"/>
    </row>
    <row r="379" spans="1:6" x14ac:dyDescent="0.25">
      <c r="A379" s="46" t="s">
        <v>512</v>
      </c>
      <c r="B379" s="32" t="s">
        <v>299</v>
      </c>
      <c r="C379" s="292">
        <v>53846</v>
      </c>
      <c r="D379" s="25">
        <v>0</v>
      </c>
      <c r="E379" s="25"/>
    </row>
    <row r="380" spans="1:6" x14ac:dyDescent="0.25">
      <c r="A380" s="46" t="s">
        <v>513</v>
      </c>
      <c r="B380" s="32" t="s">
        <v>299</v>
      </c>
      <c r="C380" s="294">
        <v>242250</v>
      </c>
      <c r="D380" s="25">
        <v>0</v>
      </c>
      <c r="E380" s="204"/>
      <c r="F380" s="47"/>
    </row>
    <row r="381" spans="1:6" x14ac:dyDescent="0.25">
      <c r="A381" s="48" t="s">
        <v>514</v>
      </c>
      <c r="B381" s="35"/>
      <c r="C381" s="35"/>
      <c r="D381" s="25">
        <v>368309</v>
      </c>
      <c r="E381" s="25"/>
      <c r="F381" s="47"/>
    </row>
    <row r="382" spans="1:6" x14ac:dyDescent="0.25">
      <c r="A382" s="43" t="s">
        <v>515</v>
      </c>
      <c r="B382" s="35" t="s">
        <v>299</v>
      </c>
      <c r="C382" s="292">
        <v>0</v>
      </c>
      <c r="D382" s="25">
        <v>0</v>
      </c>
      <c r="E382" s="16"/>
    </row>
    <row r="383" spans="1:6" x14ac:dyDescent="0.25">
      <c r="A383" s="16" t="s">
        <v>516</v>
      </c>
      <c r="B383" s="16"/>
      <c r="C383" s="22"/>
      <c r="D383" s="25">
        <v>368309</v>
      </c>
      <c r="E383" s="16"/>
    </row>
    <row r="384" spans="1:6" x14ac:dyDescent="0.25">
      <c r="A384" s="16" t="s">
        <v>517</v>
      </c>
      <c r="B384" s="16"/>
      <c r="C384" s="22"/>
      <c r="D384" s="25">
        <v>21331191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518</v>
      </c>
      <c r="B388" s="34"/>
      <c r="C388" s="34"/>
      <c r="D388" s="34"/>
      <c r="E388" s="34"/>
    </row>
    <row r="389" spans="1:5" x14ac:dyDescent="0.25">
      <c r="A389" s="16" t="s">
        <v>519</v>
      </c>
      <c r="B389" s="35" t="s">
        <v>299</v>
      </c>
      <c r="C389" s="292">
        <v>11454792</v>
      </c>
      <c r="D389" s="16"/>
      <c r="E389" s="16"/>
    </row>
    <row r="390" spans="1:5" x14ac:dyDescent="0.25">
      <c r="A390" s="16" t="s">
        <v>10</v>
      </c>
      <c r="B390" s="35" t="s">
        <v>299</v>
      </c>
      <c r="C390" s="292">
        <v>2394993</v>
      </c>
      <c r="D390" s="16"/>
      <c r="E390" s="16"/>
    </row>
    <row r="391" spans="1:5" x14ac:dyDescent="0.25">
      <c r="A391" s="16" t="s">
        <v>263</v>
      </c>
      <c r="B391" s="35" t="s">
        <v>299</v>
      </c>
      <c r="C391" s="292">
        <v>4421030</v>
      </c>
      <c r="D391" s="16"/>
      <c r="E391" s="16"/>
    </row>
    <row r="392" spans="1:5" x14ac:dyDescent="0.25">
      <c r="A392" s="16" t="s">
        <v>520</v>
      </c>
      <c r="B392" s="35" t="s">
        <v>299</v>
      </c>
      <c r="C392" s="292">
        <v>1917420</v>
      </c>
      <c r="D392" s="16"/>
      <c r="E392" s="16"/>
    </row>
    <row r="393" spans="1:5" x14ac:dyDescent="0.25">
      <c r="A393" s="16" t="s">
        <v>521</v>
      </c>
      <c r="B393" s="35" t="s">
        <v>299</v>
      </c>
      <c r="C393" s="292">
        <v>200681</v>
      </c>
      <c r="D393" s="16"/>
      <c r="E393" s="16"/>
    </row>
    <row r="394" spans="1:5" x14ac:dyDescent="0.25">
      <c r="A394" s="16" t="s">
        <v>522</v>
      </c>
      <c r="B394" s="35" t="s">
        <v>299</v>
      </c>
      <c r="C394" s="292">
        <v>1674088</v>
      </c>
      <c r="D394" s="16"/>
      <c r="E394" s="16"/>
    </row>
    <row r="395" spans="1:5" x14ac:dyDescent="0.25">
      <c r="A395" s="16" t="s">
        <v>15</v>
      </c>
      <c r="B395" s="35" t="s">
        <v>299</v>
      </c>
      <c r="C395" s="292">
        <v>1777918</v>
      </c>
      <c r="D395" s="16"/>
      <c r="E395" s="16"/>
    </row>
    <row r="396" spans="1:5" x14ac:dyDescent="0.25">
      <c r="A396" s="16" t="s">
        <v>523</v>
      </c>
      <c r="B396" s="35" t="s">
        <v>299</v>
      </c>
      <c r="C396" s="292">
        <v>24608</v>
      </c>
      <c r="D396" s="16"/>
      <c r="E396" s="16"/>
    </row>
    <row r="397" spans="1:5" x14ac:dyDescent="0.25">
      <c r="A397" s="16" t="s">
        <v>524</v>
      </c>
      <c r="B397" s="35" t="s">
        <v>299</v>
      </c>
      <c r="C397" s="292">
        <v>204692</v>
      </c>
      <c r="D397" s="16"/>
      <c r="E397" s="16"/>
    </row>
    <row r="398" spans="1:5" x14ac:dyDescent="0.25">
      <c r="A398" s="16" t="s">
        <v>525</v>
      </c>
      <c r="B398" s="35" t="s">
        <v>299</v>
      </c>
      <c r="C398" s="292">
        <v>65882</v>
      </c>
      <c r="D398" s="16"/>
      <c r="E398" s="16"/>
    </row>
    <row r="399" spans="1:5" x14ac:dyDescent="0.25">
      <c r="A399" s="16" t="s">
        <v>526</v>
      </c>
      <c r="B399" s="35" t="s">
        <v>299</v>
      </c>
      <c r="C399" s="292">
        <v>679360</v>
      </c>
      <c r="D399" s="16"/>
      <c r="E399" s="16"/>
    </row>
    <row r="400" spans="1:5" x14ac:dyDescent="0.25">
      <c r="A400" s="25" t="s">
        <v>527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292">
        <v>0</v>
      </c>
      <c r="D401" s="25">
        <v>0</v>
      </c>
      <c r="E401" s="25"/>
    </row>
    <row r="402" spans="1:9" x14ac:dyDescent="0.25">
      <c r="A402" s="26" t="s">
        <v>270</v>
      </c>
      <c r="B402" s="32" t="s">
        <v>299</v>
      </c>
      <c r="C402" s="292">
        <v>0</v>
      </c>
      <c r="D402" s="25">
        <v>0</v>
      </c>
      <c r="E402" s="25"/>
    </row>
    <row r="403" spans="1:9" x14ac:dyDescent="0.25">
      <c r="A403" s="26" t="s">
        <v>528</v>
      </c>
      <c r="B403" s="32" t="s">
        <v>299</v>
      </c>
      <c r="C403" s="292">
        <v>177123</v>
      </c>
      <c r="D403" s="25">
        <v>0</v>
      </c>
      <c r="E403" s="25"/>
    </row>
    <row r="404" spans="1:9" x14ac:dyDescent="0.25">
      <c r="A404" s="26" t="s">
        <v>272</v>
      </c>
      <c r="B404" s="32" t="s">
        <v>299</v>
      </c>
      <c r="C404" s="292">
        <v>0</v>
      </c>
      <c r="D404" s="25">
        <v>0</v>
      </c>
      <c r="E404" s="25"/>
    </row>
    <row r="405" spans="1:9" x14ac:dyDescent="0.25">
      <c r="A405" s="26" t="s">
        <v>273</v>
      </c>
      <c r="B405" s="32" t="s">
        <v>299</v>
      </c>
      <c r="C405" s="292">
        <v>0</v>
      </c>
      <c r="D405" s="25">
        <v>0</v>
      </c>
      <c r="E405" s="25"/>
    </row>
    <row r="406" spans="1:9" x14ac:dyDescent="0.25">
      <c r="A406" s="26" t="s">
        <v>274</v>
      </c>
      <c r="B406" s="32" t="s">
        <v>299</v>
      </c>
      <c r="C406" s="292">
        <v>0</v>
      </c>
      <c r="D406" s="25">
        <v>0</v>
      </c>
      <c r="E406" s="25"/>
    </row>
    <row r="407" spans="1:9" x14ac:dyDescent="0.25">
      <c r="A407" s="26" t="s">
        <v>275</v>
      </c>
      <c r="B407" s="32" t="s">
        <v>299</v>
      </c>
      <c r="C407" s="292">
        <v>0</v>
      </c>
      <c r="D407" s="25">
        <v>0</v>
      </c>
      <c r="E407" s="25"/>
    </row>
    <row r="408" spans="1:9" x14ac:dyDescent="0.25">
      <c r="A408" s="26" t="s">
        <v>276</v>
      </c>
      <c r="B408" s="32" t="s">
        <v>299</v>
      </c>
      <c r="C408" s="292">
        <v>341507</v>
      </c>
      <c r="D408" s="25">
        <v>0</v>
      </c>
      <c r="E408" s="25"/>
    </row>
    <row r="409" spans="1:9" x14ac:dyDescent="0.25">
      <c r="A409" s="26" t="s">
        <v>277</v>
      </c>
      <c r="B409" s="32" t="s">
        <v>299</v>
      </c>
      <c r="C409" s="292">
        <v>0</v>
      </c>
      <c r="D409" s="25">
        <v>0</v>
      </c>
      <c r="E409" s="25"/>
    </row>
    <row r="410" spans="1:9" x14ac:dyDescent="0.25">
      <c r="A410" s="26" t="s">
        <v>278</v>
      </c>
      <c r="B410" s="32" t="s">
        <v>299</v>
      </c>
      <c r="C410" s="292">
        <v>0</v>
      </c>
      <c r="D410" s="25">
        <v>0</v>
      </c>
      <c r="E410" s="25"/>
    </row>
    <row r="411" spans="1:9" x14ac:dyDescent="0.25">
      <c r="A411" s="26" t="s">
        <v>279</v>
      </c>
      <c r="B411" s="32" t="s">
        <v>299</v>
      </c>
      <c r="C411" s="292">
        <v>64835</v>
      </c>
      <c r="D411" s="25">
        <v>0</v>
      </c>
      <c r="E411" s="25"/>
    </row>
    <row r="412" spans="1:9" x14ac:dyDescent="0.25">
      <c r="A412" s="26" t="s">
        <v>280</v>
      </c>
      <c r="B412" s="32" t="s">
        <v>299</v>
      </c>
      <c r="C412" s="292">
        <v>0</v>
      </c>
      <c r="D412" s="25">
        <v>0</v>
      </c>
      <c r="E412" s="25"/>
    </row>
    <row r="413" spans="1:9" x14ac:dyDescent="0.25">
      <c r="A413" s="26" t="s">
        <v>281</v>
      </c>
      <c r="B413" s="32" t="s">
        <v>299</v>
      </c>
      <c r="C413" s="292">
        <v>0</v>
      </c>
      <c r="D413" s="25">
        <v>0</v>
      </c>
      <c r="E413" s="25"/>
    </row>
    <row r="414" spans="1:9" x14ac:dyDescent="0.25">
      <c r="A414" s="26" t="s">
        <v>282</v>
      </c>
      <c r="B414" s="32" t="s">
        <v>299</v>
      </c>
      <c r="C414" s="294">
        <v>56935</v>
      </c>
      <c r="D414" s="25">
        <v>0</v>
      </c>
      <c r="E414" s="204"/>
      <c r="F414" s="47"/>
      <c r="G414" s="47"/>
      <c r="H414" s="47"/>
      <c r="I414" s="47"/>
    </row>
    <row r="415" spans="1:9" x14ac:dyDescent="0.25">
      <c r="A415" s="49" t="s">
        <v>529</v>
      </c>
      <c r="B415" s="35"/>
      <c r="C415" s="35"/>
      <c r="D415" s="25">
        <v>640400</v>
      </c>
      <c r="E415" s="25"/>
      <c r="F415" s="47"/>
      <c r="G415" s="47"/>
      <c r="H415" s="47"/>
      <c r="I415" s="47"/>
    </row>
    <row r="416" spans="1:9" x14ac:dyDescent="0.25">
      <c r="A416" s="25" t="s">
        <v>530</v>
      </c>
      <c r="B416" s="16"/>
      <c r="C416" s="22"/>
      <c r="D416" s="25">
        <v>25455864</v>
      </c>
      <c r="E416" s="25"/>
    </row>
    <row r="417" spans="1:13" x14ac:dyDescent="0.25">
      <c r="A417" s="25" t="s">
        <v>531</v>
      </c>
      <c r="B417" s="16"/>
      <c r="C417" s="22"/>
      <c r="D417" s="25">
        <v>-4124673</v>
      </c>
      <c r="E417" s="25"/>
    </row>
    <row r="418" spans="1:13" x14ac:dyDescent="0.25">
      <c r="A418" s="25" t="s">
        <v>532</v>
      </c>
      <c r="B418" s="16"/>
      <c r="C418" s="294">
        <v>1731469</v>
      </c>
      <c r="D418" s="25">
        <v>0</v>
      </c>
      <c r="E418" s="25"/>
    </row>
    <row r="419" spans="1:13" x14ac:dyDescent="0.25">
      <c r="A419" s="46" t="s">
        <v>533</v>
      </c>
      <c r="B419" s="35" t="s">
        <v>299</v>
      </c>
      <c r="C419" s="292">
        <v>0</v>
      </c>
      <c r="D419" s="25">
        <v>0</v>
      </c>
      <c r="E419" s="25"/>
    </row>
    <row r="420" spans="1:13" x14ac:dyDescent="0.25">
      <c r="A420" s="48" t="s">
        <v>534</v>
      </c>
      <c r="B420" s="16"/>
      <c r="C420" s="16"/>
      <c r="D420" s="25">
        <v>1731469</v>
      </c>
      <c r="E420" s="25"/>
    </row>
    <row r="421" spans="1:13" x14ac:dyDescent="0.25">
      <c r="A421" s="25" t="s">
        <v>535</v>
      </c>
      <c r="B421" s="16"/>
      <c r="C421" s="22"/>
      <c r="D421" s="25">
        <v>-2393204</v>
      </c>
      <c r="E421" s="25"/>
      <c r="F421" s="50"/>
    </row>
    <row r="422" spans="1:13" x14ac:dyDescent="0.25">
      <c r="A422" s="25" t="s">
        <v>536</v>
      </c>
      <c r="B422" s="35" t="s">
        <v>299</v>
      </c>
      <c r="C422" s="292">
        <v>0</v>
      </c>
      <c r="D422" s="25">
        <v>0</v>
      </c>
      <c r="E422" s="16"/>
    </row>
    <row r="423" spans="1:13" x14ac:dyDescent="0.25">
      <c r="A423" s="16" t="s">
        <v>537</v>
      </c>
      <c r="B423" s="35" t="s">
        <v>299</v>
      </c>
      <c r="C423" s="292">
        <v>0</v>
      </c>
      <c r="D423" s="25">
        <v>0</v>
      </c>
      <c r="E423" s="16"/>
    </row>
    <row r="424" spans="1:13" x14ac:dyDescent="0.25">
      <c r="A424" s="16" t="s">
        <v>538</v>
      </c>
      <c r="B424" s="16"/>
      <c r="C424" s="22"/>
      <c r="D424" s="25">
        <v>-2393204</v>
      </c>
      <c r="E424" s="16"/>
    </row>
    <row r="426" spans="1:13" ht="29.1" customHeight="1" x14ac:dyDescent="0.25">
      <c r="A426" s="352" t="s">
        <v>539</v>
      </c>
      <c r="B426" s="352"/>
      <c r="C426" s="352"/>
      <c r="D426" s="352"/>
      <c r="E426" s="352"/>
    </row>
    <row r="427" spans="1:13" x14ac:dyDescent="0.25"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540</v>
      </c>
      <c r="D612" s="217">
        <f>CE90-(BE90+CD90)</f>
        <v>74110</v>
      </c>
      <c r="E612" s="219">
        <f>SUM(C624:D647)+SUM(C668:D713)</f>
        <v>23947448.844177574</v>
      </c>
      <c r="F612" s="219">
        <f>CE64-(AX64+BD64+BE64+BG64+BJ64+BN64+BP64+BQ64+CB64+CC64+CD64)</f>
        <v>1854756</v>
      </c>
      <c r="G612" s="217">
        <f>CE91-(AX91+AY91+BD91+BE91+BG91+BJ91+BN91+BP91+BQ91+CB91+CC91+CD91)</f>
        <v>52833</v>
      </c>
      <c r="H612" s="222">
        <f>CE60-(AX60+AY60+AZ60+BD60+BE60+BG60+BJ60+BN60+BO60+BP60+BQ60+BR60+CB60+CC60+CD60)</f>
        <v>110.05000000000003</v>
      </c>
      <c r="I612" s="217">
        <f>CE92-(AX92+AY92+AZ92+BD92+BE92+BF92+BG92+BJ92+BN92+BO92+BP92+BQ92+BR92+CB92+CC92+CD92)</f>
        <v>21599</v>
      </c>
      <c r="J612" s="217">
        <f>CE93-(AX93+AY93+AZ93+BA93+BD93+BE93+BF93+BG93+BJ93+BN93+BO93+BP93+BQ93+BR93+CB93+CC93+CD93)</f>
        <v>56772</v>
      </c>
      <c r="K612" s="217">
        <f>CE89-(AW89+AX89+AY89+AZ89+BA89+BB89+BC89+BD89+BE89+BF89+BG89+BH89+BI89+BJ89+BK89+BL89+BM89+BN89+BO89+BP89+BQ89+BR89+BS89+BT89+BU89+BV89+BW89+BX89+CB89+CC89+CD89)</f>
        <v>29474032</v>
      </c>
      <c r="L612" s="223">
        <f>CE94-(AW94+AX94+AY94+AZ94+BA94+BB94+BC94+BD94+BE94+BF94+BG94+BH94+BI94+BJ94+BK94+BL94+BM94+BN94+BO94+BP94+BQ94+BR94+BS94+BT94+BU94+BV94+BW94+BX94+BY94+BZ94+CA94+CB94+CC94+CD94)</f>
        <v>49.76</v>
      </c>
    </row>
    <row r="613" spans="1:14" s="202" customFormat="1" ht="12.6" customHeight="1" x14ac:dyDescent="0.2">
      <c r="A613" s="212"/>
      <c r="C613" s="210" t="s">
        <v>541</v>
      </c>
      <c r="D613" s="218" t="s">
        <v>542</v>
      </c>
      <c r="E613" s="220" t="s">
        <v>543</v>
      </c>
      <c r="F613" s="221" t="s">
        <v>544</v>
      </c>
      <c r="G613" s="218" t="s">
        <v>545</v>
      </c>
      <c r="H613" s="221" t="s">
        <v>546</v>
      </c>
      <c r="I613" s="218" t="s">
        <v>547</v>
      </c>
      <c r="J613" s="218" t="s">
        <v>548</v>
      </c>
      <c r="K613" s="210" t="s">
        <v>549</v>
      </c>
      <c r="L613" s="211" t="s">
        <v>550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864126</v>
      </c>
      <c r="D614" s="217"/>
      <c r="E614" s="219"/>
      <c r="F614" s="219"/>
      <c r="G614" s="217"/>
      <c r="H614" s="219"/>
      <c r="I614" s="217"/>
      <c r="J614" s="217"/>
      <c r="N614" s="213" t="s">
        <v>551</v>
      </c>
    </row>
    <row r="615" spans="1:14" s="202" customFormat="1" ht="12.6" customHeight="1" x14ac:dyDescent="0.2">
      <c r="A615" s="212"/>
      <c r="B615" s="211" t="s">
        <v>552</v>
      </c>
      <c r="C615" s="217">
        <f>CD69-CD84</f>
        <v>688310</v>
      </c>
      <c r="D615" s="217">
        <f>SUM(C614:C615)</f>
        <v>1552436</v>
      </c>
      <c r="E615" s="219"/>
      <c r="F615" s="219"/>
      <c r="G615" s="217"/>
      <c r="H615" s="219"/>
      <c r="I615" s="217"/>
      <c r="J615" s="217"/>
      <c r="N615" s="213" t="s">
        <v>553</v>
      </c>
    </row>
    <row r="616" spans="1:14" s="202" customFormat="1" ht="12.6" customHeight="1" x14ac:dyDescent="0.2">
      <c r="A616" s="212">
        <v>8310</v>
      </c>
      <c r="B616" s="216" t="s">
        <v>554</v>
      </c>
      <c r="C616" s="217">
        <f>AX85</f>
        <v>0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555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306372</v>
      </c>
      <c r="D617" s="217">
        <f>(D615/D612)*BJ90</f>
        <v>0</v>
      </c>
      <c r="E617" s="219"/>
      <c r="F617" s="219"/>
      <c r="G617" s="217"/>
      <c r="H617" s="219"/>
      <c r="I617" s="217"/>
      <c r="J617" s="217"/>
      <c r="N617" s="213" t="s">
        <v>556</v>
      </c>
    </row>
    <row r="618" spans="1:14" s="202" customFormat="1" ht="12.6" customHeight="1" x14ac:dyDescent="0.2">
      <c r="A618" s="212">
        <v>8470</v>
      </c>
      <c r="B618" s="216" t="s">
        <v>557</v>
      </c>
      <c r="C618" s="217">
        <f>BG85</f>
        <v>0</v>
      </c>
      <c r="D618" s="217">
        <f>(D615/D612)*BG90</f>
        <v>0</v>
      </c>
      <c r="E618" s="219"/>
      <c r="F618" s="219"/>
      <c r="G618" s="217"/>
      <c r="H618" s="219"/>
      <c r="I618" s="217"/>
      <c r="J618" s="217"/>
      <c r="N618" s="213" t="s">
        <v>558</v>
      </c>
    </row>
    <row r="619" spans="1:14" s="202" customFormat="1" ht="12.6" customHeight="1" x14ac:dyDescent="0.2">
      <c r="A619" s="212">
        <v>8610</v>
      </c>
      <c r="B619" s="216" t="s">
        <v>559</v>
      </c>
      <c r="C619" s="217">
        <f>BN85</f>
        <v>623326</v>
      </c>
      <c r="D619" s="217">
        <f>(D615/D612)*BN90</f>
        <v>126168.15582242612</v>
      </c>
      <c r="E619" s="219"/>
      <c r="F619" s="219"/>
      <c r="G619" s="217"/>
      <c r="H619" s="219"/>
      <c r="I619" s="217"/>
      <c r="J619" s="217"/>
      <c r="N619" s="213" t="s">
        <v>560</v>
      </c>
    </row>
    <row r="620" spans="1:14" s="202" customFormat="1" ht="12.6" customHeight="1" x14ac:dyDescent="0.2">
      <c r="A620" s="212">
        <v>8790</v>
      </c>
      <c r="B620" s="216" t="s">
        <v>561</v>
      </c>
      <c r="C620" s="217">
        <f>CC85</f>
        <v>0</v>
      </c>
      <c r="D620" s="217">
        <f>(D615/D612)*CC90</f>
        <v>0</v>
      </c>
      <c r="E620" s="219"/>
      <c r="F620" s="219"/>
      <c r="G620" s="217"/>
      <c r="H620" s="219"/>
      <c r="I620" s="217"/>
      <c r="J620" s="217"/>
      <c r="N620" s="213" t="s">
        <v>562</v>
      </c>
    </row>
    <row r="621" spans="1:14" s="202" customFormat="1" ht="12.6" customHeight="1" x14ac:dyDescent="0.2">
      <c r="A621" s="212">
        <v>8630</v>
      </c>
      <c r="B621" s="216" t="s">
        <v>563</v>
      </c>
      <c r="C621" s="217">
        <f>BP85</f>
        <v>156453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564</v>
      </c>
    </row>
    <row r="622" spans="1:14" s="202" customFormat="1" ht="12.6" customHeight="1" x14ac:dyDescent="0.2">
      <c r="A622" s="212">
        <v>8770</v>
      </c>
      <c r="B622" s="211" t="s">
        <v>565</v>
      </c>
      <c r="C622" s="217">
        <f>CB85</f>
        <v>0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566</v>
      </c>
    </row>
    <row r="623" spans="1:14" s="202" customFormat="1" ht="12.6" customHeight="1" x14ac:dyDescent="0.2">
      <c r="A623" s="212">
        <v>8640</v>
      </c>
      <c r="B623" s="216" t="s">
        <v>567</v>
      </c>
      <c r="C623" s="217">
        <f>BQ85</f>
        <v>0</v>
      </c>
      <c r="D623" s="217">
        <f>(D615/D612)*BQ90</f>
        <v>0</v>
      </c>
      <c r="E623" s="219">
        <f>SUM(C616:D623)</f>
        <v>1212319.1558224261</v>
      </c>
      <c r="F623" s="219"/>
      <c r="G623" s="217"/>
      <c r="H623" s="219"/>
      <c r="I623" s="217"/>
      <c r="J623" s="217"/>
      <c r="N623" s="213" t="s">
        <v>568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43049</v>
      </c>
      <c r="D624" s="217">
        <f>(D615/D612)*BD90</f>
        <v>0</v>
      </c>
      <c r="E624" s="219">
        <f>(E623/E612)*SUM(C624:D624)</f>
        <v>2179.318877705361</v>
      </c>
      <c r="F624" s="219">
        <f>SUM(C624:E624)</f>
        <v>45228.318877705358</v>
      </c>
      <c r="G624" s="217"/>
      <c r="H624" s="219"/>
      <c r="I624" s="217"/>
      <c r="J624" s="217"/>
      <c r="N624" s="213" t="s">
        <v>569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971468</v>
      </c>
      <c r="D625" s="217">
        <f>(D615/D612)*AY90</f>
        <v>26394.135204425853</v>
      </c>
      <c r="E625" s="219">
        <f>(E623/E612)*SUM(C625:D625)</f>
        <v>50515.918804115885</v>
      </c>
      <c r="F625" s="219">
        <f>(F624/F612)*AY64</f>
        <v>7317.8073694254717</v>
      </c>
      <c r="G625" s="217">
        <f>SUM(C625:F625)</f>
        <v>1055695.8613779673</v>
      </c>
      <c r="H625" s="219"/>
      <c r="I625" s="217"/>
      <c r="J625" s="217"/>
      <c r="N625" s="213" t="s">
        <v>570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290944</v>
      </c>
      <c r="D626" s="217">
        <f>(D615/D612)*BR90</f>
        <v>25493.38297125894</v>
      </c>
      <c r="E626" s="219">
        <f>(E623/E612)*SUM(C626:D626)</f>
        <v>16019.372397057901</v>
      </c>
      <c r="F626" s="219">
        <f>(F624/F612)*BR64</f>
        <v>140.53104650542494</v>
      </c>
      <c r="G626" s="217">
        <f>(G625/G612)*BR91</f>
        <v>0</v>
      </c>
      <c r="H626" s="219"/>
      <c r="I626" s="217"/>
      <c r="J626" s="217"/>
      <c r="N626" s="213" t="s">
        <v>571</v>
      </c>
    </row>
    <row r="627" spans="1:14" s="202" customFormat="1" ht="12.6" customHeight="1" x14ac:dyDescent="0.2">
      <c r="A627" s="212">
        <v>8620</v>
      </c>
      <c r="B627" s="211" t="s">
        <v>572</v>
      </c>
      <c r="C627" s="217">
        <f>BO85</f>
        <v>0</v>
      </c>
      <c r="D627" s="217">
        <f>(D615/D612)*BO90</f>
        <v>0</v>
      </c>
      <c r="E627" s="219">
        <f>(E623/E612)*SUM(C627:D627)</f>
        <v>0</v>
      </c>
      <c r="F627" s="219">
        <f>(F624/F612)*BO64</f>
        <v>0</v>
      </c>
      <c r="G627" s="217">
        <f>(G625/G612)*BO91</f>
        <v>0</v>
      </c>
      <c r="H627" s="219"/>
      <c r="I627" s="217"/>
      <c r="J627" s="217"/>
      <c r="N627" s="213" t="s">
        <v>573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67832</v>
      </c>
      <c r="D628" s="217">
        <f>(D615/D612)*AZ90</f>
        <v>62110.008635811631</v>
      </c>
      <c r="E628" s="219">
        <f>(E623/E612)*SUM(C628:D628)</f>
        <v>6578.2032666723344</v>
      </c>
      <c r="F628" s="219">
        <f>(F624/F612)*AZ64</f>
        <v>0</v>
      </c>
      <c r="G628" s="217">
        <f>(G625/G612)*AZ91</f>
        <v>0</v>
      </c>
      <c r="H628" s="219">
        <f>SUM(C626:G628)</f>
        <v>469117.49831730622</v>
      </c>
      <c r="I628" s="217"/>
      <c r="J628" s="217"/>
      <c r="N628" s="213" t="s">
        <v>574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573166</v>
      </c>
      <c r="D629" s="217">
        <f>(D615/D612)*BF90</f>
        <v>32050.021319659965</v>
      </c>
      <c r="E629" s="219">
        <f>(E623/E612)*SUM(C629:D629)</f>
        <v>30638.544457517371</v>
      </c>
      <c r="F629" s="219">
        <f>(F624/F612)*BF64</f>
        <v>1116.7865465652355</v>
      </c>
      <c r="G629" s="217">
        <f>(G625/G612)*BF91</f>
        <v>0</v>
      </c>
      <c r="H629" s="219">
        <f>(H628/H612)*BF60</f>
        <v>32056.00715444018</v>
      </c>
      <c r="I629" s="217">
        <f>SUM(C629:H629)</f>
        <v>669027.35947818274</v>
      </c>
      <c r="J629" s="217"/>
      <c r="N629" s="213" t="s">
        <v>575</v>
      </c>
    </row>
    <row r="630" spans="1:14" s="202" customFormat="1" ht="12.6" customHeight="1" x14ac:dyDescent="0.2">
      <c r="A630" s="212">
        <v>8350</v>
      </c>
      <c r="B630" s="216" t="s">
        <v>576</v>
      </c>
      <c r="C630" s="217">
        <f>BA85</f>
        <v>319910</v>
      </c>
      <c r="D630" s="217">
        <f>(D615/D612)*BA90</f>
        <v>29326.816893806503</v>
      </c>
      <c r="E630" s="219">
        <f>(E623/E612)*SUM(C630:D630)</f>
        <v>17679.815741280938</v>
      </c>
      <c r="F630" s="219">
        <f>(F624/F612)*BA64</f>
        <v>435.98031935979401</v>
      </c>
      <c r="G630" s="217">
        <f>(G625/G612)*BA91</f>
        <v>0</v>
      </c>
      <c r="H630" s="219">
        <f>(H628/H612)*BA60</f>
        <v>16624.790944457007</v>
      </c>
      <c r="I630" s="217">
        <f>(I629/I612)*BA92</f>
        <v>15332.58683002456</v>
      </c>
      <c r="J630" s="217">
        <f>SUM(C630:I630)</f>
        <v>399309.99072892882</v>
      </c>
      <c r="N630" s="213" t="s">
        <v>577</v>
      </c>
    </row>
    <row r="631" spans="1:14" s="202" customFormat="1" ht="12.6" customHeight="1" x14ac:dyDescent="0.2">
      <c r="A631" s="212">
        <v>8200</v>
      </c>
      <c r="B631" s="216" t="s">
        <v>578</v>
      </c>
      <c r="C631" s="217">
        <f>AW85</f>
        <v>0</v>
      </c>
      <c r="D631" s="217">
        <f>(D615/D612)*AW90</f>
        <v>0</v>
      </c>
      <c r="E631" s="219">
        <f>(E623/E612)*SUM(C631:D631)</f>
        <v>0</v>
      </c>
      <c r="F631" s="219">
        <f>(F624/F612)*AW64</f>
        <v>0</v>
      </c>
      <c r="G631" s="217">
        <f>(G625/G612)*AW91</f>
        <v>0</v>
      </c>
      <c r="H631" s="219">
        <f>(H628/H612)*AW60</f>
        <v>0</v>
      </c>
      <c r="I631" s="217">
        <f>(I629/I612)*AW92</f>
        <v>0</v>
      </c>
      <c r="J631" s="217">
        <f>(J630/J612)*AW93</f>
        <v>0</v>
      </c>
      <c r="N631" s="213" t="s">
        <v>579</v>
      </c>
    </row>
    <row r="632" spans="1:14" s="202" customFormat="1" ht="12.6" customHeight="1" x14ac:dyDescent="0.2">
      <c r="A632" s="212">
        <v>8360</v>
      </c>
      <c r="B632" s="216" t="s">
        <v>580</v>
      </c>
      <c r="C632" s="217">
        <f>BB85</f>
        <v>329959</v>
      </c>
      <c r="D632" s="217">
        <f>(D615/D612)*BB90</f>
        <v>38941.823289704495</v>
      </c>
      <c r="E632" s="219">
        <f>(E623/E612)*SUM(C632:D632)</f>
        <v>18675.289279572175</v>
      </c>
      <c r="F632" s="219">
        <f>(F624/F612)*BB64</f>
        <v>54.817593708866092</v>
      </c>
      <c r="G632" s="217">
        <f>(G625/G612)*BB91</f>
        <v>0</v>
      </c>
      <c r="H632" s="219">
        <f>(H628/H612)*BB60</f>
        <v>15047.56718818801</v>
      </c>
      <c r="I632" s="217">
        <f>(I629/I612)*BB92</f>
        <v>20350.524338032599</v>
      </c>
      <c r="J632" s="217">
        <f>(J630/J612)*BB93</f>
        <v>0</v>
      </c>
      <c r="N632" s="213" t="s">
        <v>581</v>
      </c>
    </row>
    <row r="633" spans="1:14" s="202" customFormat="1" ht="12.6" customHeight="1" x14ac:dyDescent="0.2">
      <c r="A633" s="212">
        <v>8370</v>
      </c>
      <c r="B633" s="216" t="s">
        <v>582</v>
      </c>
      <c r="C633" s="217">
        <f>BC85</f>
        <v>0</v>
      </c>
      <c r="D633" s="217">
        <f>(D615/D612)*BC90</f>
        <v>0</v>
      </c>
      <c r="E633" s="219">
        <f>(E623/E612)*SUM(C633:D633)</f>
        <v>0</v>
      </c>
      <c r="F633" s="219">
        <f>(F624/F612)*BC64</f>
        <v>0</v>
      </c>
      <c r="G633" s="217">
        <f>(G625/G612)*BC91</f>
        <v>0</v>
      </c>
      <c r="H633" s="219">
        <f>(H628/H612)*BC60</f>
        <v>0</v>
      </c>
      <c r="I633" s="217">
        <f>(I629/I612)*BC92</f>
        <v>0</v>
      </c>
      <c r="J633" s="217">
        <f>(J630/J612)*BC93</f>
        <v>0</v>
      </c>
      <c r="N633" s="213" t="s">
        <v>583</v>
      </c>
    </row>
    <row r="634" spans="1:14" s="202" customFormat="1" ht="12.6" customHeight="1" x14ac:dyDescent="0.2">
      <c r="A634" s="212">
        <v>8490</v>
      </c>
      <c r="B634" s="216" t="s">
        <v>584</v>
      </c>
      <c r="C634" s="217">
        <f>BI85</f>
        <v>0</v>
      </c>
      <c r="D634" s="217">
        <f>(D615/D612)*BI90</f>
        <v>0</v>
      </c>
      <c r="E634" s="219">
        <f>(E623/E612)*SUM(C634:D634)</f>
        <v>0</v>
      </c>
      <c r="F634" s="219">
        <f>(F624/F612)*BI64</f>
        <v>0</v>
      </c>
      <c r="G634" s="217">
        <f>(G625/G612)*BI91</f>
        <v>0</v>
      </c>
      <c r="H634" s="219">
        <f>(H628/H612)*BI60</f>
        <v>0</v>
      </c>
      <c r="I634" s="217">
        <f>(I629/I612)*BI92</f>
        <v>0</v>
      </c>
      <c r="J634" s="217">
        <f>(J630/J612)*BI93</f>
        <v>0</v>
      </c>
      <c r="N634" s="213" t="s">
        <v>585</v>
      </c>
    </row>
    <row r="635" spans="1:14" s="202" customFormat="1" ht="12.6" customHeight="1" x14ac:dyDescent="0.2">
      <c r="A635" s="212">
        <v>8530</v>
      </c>
      <c r="B635" s="216" t="s">
        <v>586</v>
      </c>
      <c r="C635" s="217">
        <f>BK85</f>
        <v>591150</v>
      </c>
      <c r="D635" s="217">
        <f>(D615/D612)*BK90</f>
        <v>29347.764620159222</v>
      </c>
      <c r="E635" s="219">
        <f>(E623/E612)*SUM(C635:D635)</f>
        <v>31412.169667371847</v>
      </c>
      <c r="F635" s="219">
        <f>(F624/F612)*BK64</f>
        <v>52.110853094237918</v>
      </c>
      <c r="G635" s="217">
        <f>(G625/G612)*BK91</f>
        <v>0</v>
      </c>
      <c r="H635" s="219">
        <f>(H628/H612)*BK60</f>
        <v>21953.249580500924</v>
      </c>
      <c r="I635" s="217">
        <f>(I629/I612)*BK92</f>
        <v>15332.58683002456</v>
      </c>
      <c r="J635" s="217">
        <f>(J630/J612)*BK93</f>
        <v>0</v>
      </c>
      <c r="N635" s="213" t="s">
        <v>587</v>
      </c>
    </row>
    <row r="636" spans="1:14" s="202" customFormat="1" ht="12.6" customHeight="1" x14ac:dyDescent="0.2">
      <c r="A636" s="212">
        <v>8480</v>
      </c>
      <c r="B636" s="216" t="s">
        <v>588</v>
      </c>
      <c r="C636" s="217">
        <f>BH85</f>
        <v>1441771</v>
      </c>
      <c r="D636" s="217">
        <f>(D615/D612)*BH90</f>
        <v>15752.690217244635</v>
      </c>
      <c r="E636" s="219">
        <f>(E623/E612)*SUM(C636:D636)</f>
        <v>73785.892652401264</v>
      </c>
      <c r="F636" s="219">
        <f>(F624/F612)*BH64</f>
        <v>115.51198460805101</v>
      </c>
      <c r="G636" s="217">
        <f>(G625/G612)*BH91</f>
        <v>0</v>
      </c>
      <c r="H636" s="219">
        <f>(H628/H612)*BH60</f>
        <v>10912.683286617934</v>
      </c>
      <c r="I636" s="217">
        <f>(I629/I612)*BH92</f>
        <v>8239.3294884576426</v>
      </c>
      <c r="J636" s="217">
        <f>(J630/J612)*BH93</f>
        <v>0</v>
      </c>
      <c r="N636" s="213" t="s">
        <v>589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301253</v>
      </c>
      <c r="D637" s="217">
        <f>(D615/D612)*BL90</f>
        <v>82240.773660774517</v>
      </c>
      <c r="E637" s="219">
        <f>(E623/E612)*SUM(C637:D637)</f>
        <v>19414.044935338636</v>
      </c>
      <c r="F637" s="219">
        <f>(F624/F612)*BL64</f>
        <v>32.700352830778215</v>
      </c>
      <c r="G637" s="217">
        <f>(G625/G612)*BL91</f>
        <v>0</v>
      </c>
      <c r="H637" s="219">
        <f>(H628/H612)*BL60</f>
        <v>10870.055617529582</v>
      </c>
      <c r="I637" s="217">
        <f>(I629/I612)*BL92</f>
        <v>42993.192969846641</v>
      </c>
      <c r="J637" s="217">
        <f>(J630/J612)*BL93</f>
        <v>0</v>
      </c>
      <c r="N637" s="213" t="s">
        <v>590</v>
      </c>
    </row>
    <row r="638" spans="1:14" s="202" customFormat="1" ht="12.6" customHeight="1" x14ac:dyDescent="0.2">
      <c r="A638" s="212">
        <v>8590</v>
      </c>
      <c r="B638" s="216" t="s">
        <v>591</v>
      </c>
      <c r="C638" s="217">
        <f>BM85</f>
        <v>0</v>
      </c>
      <c r="D638" s="217">
        <f>(D615/D612)*BM90</f>
        <v>0</v>
      </c>
      <c r="E638" s="219">
        <f>(E623/E612)*SUM(C638:D638)</f>
        <v>0</v>
      </c>
      <c r="F638" s="219">
        <f>(F624/F612)*BM64</f>
        <v>0</v>
      </c>
      <c r="G638" s="217">
        <f>(G625/G612)*BM91</f>
        <v>0</v>
      </c>
      <c r="H638" s="219">
        <f>(H628/H612)*BM60</f>
        <v>0</v>
      </c>
      <c r="I638" s="217">
        <f>(I629/I612)*BM92</f>
        <v>0</v>
      </c>
      <c r="J638" s="217">
        <f>(J630/J612)*BM93</f>
        <v>0</v>
      </c>
      <c r="N638" s="213" t="s">
        <v>592</v>
      </c>
    </row>
    <row r="639" spans="1:14" s="202" customFormat="1" ht="12.6" customHeight="1" x14ac:dyDescent="0.2">
      <c r="A639" s="212">
        <v>8660</v>
      </c>
      <c r="B639" s="216" t="s">
        <v>593</v>
      </c>
      <c r="C639" s="217">
        <f>BS85</f>
        <v>0</v>
      </c>
      <c r="D639" s="217">
        <f>(D615/D612)*BS90</f>
        <v>0</v>
      </c>
      <c r="E639" s="219">
        <f>(E623/E612)*SUM(C639:D639)</f>
        <v>0</v>
      </c>
      <c r="F639" s="219">
        <f>(F624/F612)*BS64</f>
        <v>0</v>
      </c>
      <c r="G639" s="217">
        <f>(G625/G612)*BS91</f>
        <v>0</v>
      </c>
      <c r="H639" s="219">
        <f>(H628/H612)*BS60</f>
        <v>0</v>
      </c>
      <c r="I639" s="217">
        <f>(I629/I612)*BS92</f>
        <v>0</v>
      </c>
      <c r="J639" s="217">
        <f>(J630/J612)*BS93</f>
        <v>0</v>
      </c>
      <c r="N639" s="213" t="s">
        <v>594</v>
      </c>
    </row>
    <row r="640" spans="1:14" s="202" customFormat="1" ht="12.6" customHeight="1" x14ac:dyDescent="0.2">
      <c r="A640" s="212">
        <v>8670</v>
      </c>
      <c r="B640" s="216" t="s">
        <v>595</v>
      </c>
      <c r="C640" s="217">
        <f>BT85</f>
        <v>0</v>
      </c>
      <c r="D640" s="217">
        <f>(D615/D612)*BT90</f>
        <v>0</v>
      </c>
      <c r="E640" s="219">
        <f>(E623/E612)*SUM(C640:D640)</f>
        <v>0</v>
      </c>
      <c r="F640" s="219">
        <f>(F624/F612)*BT64</f>
        <v>0</v>
      </c>
      <c r="G640" s="217">
        <f>(G625/G612)*BT91</f>
        <v>0</v>
      </c>
      <c r="H640" s="219">
        <f>(H628/H612)*BT60</f>
        <v>0</v>
      </c>
      <c r="I640" s="217">
        <f>(I629/I612)*BT92</f>
        <v>0</v>
      </c>
      <c r="J640" s="217">
        <f>(J630/J612)*BT93</f>
        <v>0</v>
      </c>
      <c r="N640" s="213" t="s">
        <v>596</v>
      </c>
    </row>
    <row r="641" spans="1:14" s="202" customFormat="1" ht="12.6" customHeight="1" x14ac:dyDescent="0.2">
      <c r="A641" s="212">
        <v>8680</v>
      </c>
      <c r="B641" s="216" t="s">
        <v>597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>
        <f>(G625/G612)*BU91</f>
        <v>0</v>
      </c>
      <c r="H641" s="219">
        <f>(H628/H612)*BU60</f>
        <v>0</v>
      </c>
      <c r="I641" s="217">
        <f>(I629/I612)*BU92</f>
        <v>0</v>
      </c>
      <c r="J641" s="217">
        <f>(J630/J612)*BU93</f>
        <v>0</v>
      </c>
      <c r="N641" s="213" t="s">
        <v>598</v>
      </c>
    </row>
    <row r="642" spans="1:14" s="202" customFormat="1" ht="12.6" customHeight="1" x14ac:dyDescent="0.2">
      <c r="A642" s="212">
        <v>8690</v>
      </c>
      <c r="B642" s="216" t="s">
        <v>599</v>
      </c>
      <c r="C642" s="217">
        <f>BV85</f>
        <v>413529</v>
      </c>
      <c r="D642" s="217">
        <f>(D615/D612)*BV90</f>
        <v>29515.346430980975</v>
      </c>
      <c r="E642" s="219">
        <f>(E623/E612)*SUM(C642:D642)</f>
        <v>22428.741848537029</v>
      </c>
      <c r="F642" s="219">
        <f>(F624/F612)*BV64</f>
        <v>5.2184008245984623</v>
      </c>
      <c r="G642" s="217">
        <f>(G625/G612)*BV91</f>
        <v>0</v>
      </c>
      <c r="H642" s="219">
        <f>(H628/H612)*BV60</f>
        <v>13640.854108272419</v>
      </c>
      <c r="I642" s="217">
        <f>(I629/I612)*BV92</f>
        <v>15425.511598691375</v>
      </c>
      <c r="J642" s="217">
        <f>(J630/J612)*BV93</f>
        <v>0</v>
      </c>
      <c r="N642" s="213" t="s">
        <v>600</v>
      </c>
    </row>
    <row r="643" spans="1:14" s="202" customFormat="1" ht="12.6" customHeight="1" x14ac:dyDescent="0.2">
      <c r="A643" s="212">
        <v>8700</v>
      </c>
      <c r="B643" s="216" t="s">
        <v>601</v>
      </c>
      <c r="C643" s="217">
        <f>BW85</f>
        <v>3147</v>
      </c>
      <c r="D643" s="217">
        <f>(D615/D612)*BW90</f>
        <v>0</v>
      </c>
      <c r="E643" s="219">
        <f>(E623/E612)*SUM(C643:D643)</f>
        <v>159.31418867194992</v>
      </c>
      <c r="F643" s="219">
        <f>(F624/F612)*BW64</f>
        <v>0</v>
      </c>
      <c r="G643" s="217">
        <f>(G625/G612)*BW91</f>
        <v>0</v>
      </c>
      <c r="H643" s="219">
        <f>(H628/H612)*BW60</f>
        <v>0</v>
      </c>
      <c r="I643" s="217">
        <f>(I629/I612)*BW92</f>
        <v>0</v>
      </c>
      <c r="J643" s="217">
        <f>(J630/J612)*BW93</f>
        <v>0</v>
      </c>
      <c r="N643" s="213" t="s">
        <v>602</v>
      </c>
    </row>
    <row r="644" spans="1:14" s="202" customFormat="1" ht="12.6" customHeight="1" x14ac:dyDescent="0.2">
      <c r="A644" s="212">
        <v>8710</v>
      </c>
      <c r="B644" s="216" t="s">
        <v>603</v>
      </c>
      <c r="C644" s="217">
        <f>BX85</f>
        <v>0</v>
      </c>
      <c r="D644" s="217">
        <f>(D615/D612)*BX90</f>
        <v>0</v>
      </c>
      <c r="E644" s="219">
        <f>(E623/E612)*SUM(C644:D644)</f>
        <v>0</v>
      </c>
      <c r="F644" s="219">
        <f>(F624/F612)*BX64</f>
        <v>0</v>
      </c>
      <c r="G644" s="217">
        <f>(G625/G612)*BX91</f>
        <v>0</v>
      </c>
      <c r="H644" s="219">
        <f>(H628/H612)*BX60</f>
        <v>0</v>
      </c>
      <c r="I644" s="217">
        <f>(I629/I612)*BX92</f>
        <v>0</v>
      </c>
      <c r="J644" s="217">
        <f>(J630/J612)*BX93</f>
        <v>0</v>
      </c>
      <c r="K644" s="219">
        <f>SUM(C631:J644)</f>
        <v>3617508.7649819846</v>
      </c>
      <c r="L644" s="219"/>
      <c r="N644" s="213" t="s">
        <v>604</v>
      </c>
    </row>
    <row r="645" spans="1:14" s="202" customFormat="1" ht="12.6" customHeight="1" x14ac:dyDescent="0.2">
      <c r="A645" s="212">
        <v>8720</v>
      </c>
      <c r="B645" s="216" t="s">
        <v>605</v>
      </c>
      <c r="C645" s="217">
        <f>BY85</f>
        <v>553671</v>
      </c>
      <c r="D645" s="217">
        <f>(D615/D612)*BY90</f>
        <v>15438.474321953852</v>
      </c>
      <c r="E645" s="219">
        <f>(E623/E612)*SUM(C645:D645)</f>
        <v>28810.681336867488</v>
      </c>
      <c r="F645" s="219">
        <f>(F624/F612)*BY64</f>
        <v>276.8434792601231</v>
      </c>
      <c r="G645" s="217">
        <f>(G625/G612)*BY91</f>
        <v>0</v>
      </c>
      <c r="H645" s="219">
        <f>(H628/H612)*BY60</f>
        <v>16923.184628075469</v>
      </c>
      <c r="I645" s="217">
        <f>(I629/I612)*BY92</f>
        <v>9230.5270209036735</v>
      </c>
      <c r="J645" s="217">
        <f>(J630/J612)*BY93</f>
        <v>0</v>
      </c>
      <c r="K645" s="219">
        <v>0</v>
      </c>
      <c r="L645" s="219"/>
      <c r="N645" s="213" t="s">
        <v>606</v>
      </c>
    </row>
    <row r="646" spans="1:14" s="202" customFormat="1" ht="12.6" customHeight="1" x14ac:dyDescent="0.2">
      <c r="A646" s="212">
        <v>8730</v>
      </c>
      <c r="B646" s="216" t="s">
        <v>607</v>
      </c>
      <c r="C646" s="217">
        <f>BZ85</f>
        <v>0</v>
      </c>
      <c r="D646" s="217">
        <f>(D615/D612)*BZ90</f>
        <v>0</v>
      </c>
      <c r="E646" s="219">
        <f>(E623/E612)*SUM(C646:D646)</f>
        <v>0</v>
      </c>
      <c r="F646" s="219">
        <f>(F624/F612)*BZ64</f>
        <v>0</v>
      </c>
      <c r="G646" s="217">
        <f>(G625/G612)*BZ91</f>
        <v>0</v>
      </c>
      <c r="H646" s="219">
        <f>(H628/H612)*BZ60</f>
        <v>0</v>
      </c>
      <c r="I646" s="217">
        <f>(I629/I612)*BZ92</f>
        <v>0</v>
      </c>
      <c r="J646" s="217">
        <f>(J630/J612)*BZ93</f>
        <v>0</v>
      </c>
      <c r="K646" s="219">
        <v>0</v>
      </c>
      <c r="L646" s="219"/>
      <c r="N646" s="213" t="s">
        <v>608</v>
      </c>
    </row>
    <row r="647" spans="1:14" s="202" customFormat="1" ht="12.6" customHeight="1" x14ac:dyDescent="0.2">
      <c r="A647" s="212">
        <v>8740</v>
      </c>
      <c r="B647" s="216" t="s">
        <v>609</v>
      </c>
      <c r="C647" s="217">
        <f>CA85</f>
        <v>0</v>
      </c>
      <c r="D647" s="217">
        <f>(D615/D612)*CA90</f>
        <v>0</v>
      </c>
      <c r="E647" s="219">
        <f>(E623/E612)*SUM(C647:D647)</f>
        <v>0</v>
      </c>
      <c r="F647" s="219">
        <f>(F624/F612)*CA64</f>
        <v>0</v>
      </c>
      <c r="G647" s="217">
        <f>(G625/G612)*CA91</f>
        <v>0</v>
      </c>
      <c r="H647" s="219">
        <f>(H628/H612)*CA60</f>
        <v>0</v>
      </c>
      <c r="I647" s="217">
        <f>(I629/I612)*CA92</f>
        <v>0</v>
      </c>
      <c r="J647" s="217">
        <f>(J630/J612)*CA93</f>
        <v>0</v>
      </c>
      <c r="K647" s="219">
        <v>0</v>
      </c>
      <c r="L647" s="219">
        <f>SUM(C645:K647)</f>
        <v>624350.71078706055</v>
      </c>
      <c r="N647" s="213" t="s">
        <v>610</v>
      </c>
    </row>
    <row r="648" spans="1:14" s="202" customFormat="1" ht="12.6" customHeight="1" x14ac:dyDescent="0.2">
      <c r="A648" s="212"/>
      <c r="B648" s="212"/>
      <c r="C648" s="202">
        <f>SUM(C614:C647)</f>
        <v>8539436</v>
      </c>
      <c r="L648" s="215"/>
    </row>
    <row r="666" spans="1:14" s="202" customFormat="1" ht="12.6" customHeight="1" x14ac:dyDescent="0.2">
      <c r="C666" s="210" t="s">
        <v>611</v>
      </c>
      <c r="M666" s="210" t="s">
        <v>612</v>
      </c>
    </row>
    <row r="667" spans="1:14" s="202" customFormat="1" ht="12.6" customHeight="1" x14ac:dyDescent="0.2">
      <c r="C667" s="210" t="s">
        <v>541</v>
      </c>
      <c r="D667" s="210" t="s">
        <v>542</v>
      </c>
      <c r="E667" s="211" t="s">
        <v>543</v>
      </c>
      <c r="F667" s="210" t="s">
        <v>544</v>
      </c>
      <c r="G667" s="210" t="s">
        <v>545</v>
      </c>
      <c r="H667" s="210" t="s">
        <v>546</v>
      </c>
      <c r="I667" s="210" t="s">
        <v>547</v>
      </c>
      <c r="J667" s="210" t="s">
        <v>548</v>
      </c>
      <c r="K667" s="210" t="s">
        <v>549</v>
      </c>
      <c r="L667" s="211" t="s">
        <v>550</v>
      </c>
      <c r="M667" s="210" t="s">
        <v>613</v>
      </c>
    </row>
    <row r="668" spans="1:14" s="202" customFormat="1" ht="12.6" customHeight="1" x14ac:dyDescent="0.2">
      <c r="A668" s="212">
        <v>6010</v>
      </c>
      <c r="B668" s="211" t="s">
        <v>339</v>
      </c>
      <c r="C668" s="217">
        <f>C85</f>
        <v>0</v>
      </c>
      <c r="D668" s="217">
        <f>(D615/D612)*C90</f>
        <v>0</v>
      </c>
      <c r="E668" s="219">
        <f>(E623/E612)*SUM(C668:D668)</f>
        <v>0</v>
      </c>
      <c r="F668" s="219">
        <f>(F624/F612)*C64</f>
        <v>0</v>
      </c>
      <c r="G668" s="217">
        <f>(G625/G612)*C91</f>
        <v>0</v>
      </c>
      <c r="H668" s="219">
        <f>(H628/H612)*C60</f>
        <v>0</v>
      </c>
      <c r="I668" s="217">
        <f>(I629/I612)*C92</f>
        <v>0</v>
      </c>
      <c r="J668" s="217">
        <f>(J630/J612)*C93</f>
        <v>0</v>
      </c>
      <c r="K668" s="217">
        <f>(K644/K612)*C89</f>
        <v>0</v>
      </c>
      <c r="L668" s="217">
        <f>(L647/L612)*C94</f>
        <v>0</v>
      </c>
      <c r="M668" s="202">
        <f t="shared" ref="M668:M713" si="0">ROUND(SUM(D668:L668),0)</f>
        <v>0</v>
      </c>
      <c r="N668" s="211" t="s">
        <v>614</v>
      </c>
    </row>
    <row r="669" spans="1:14" s="202" customFormat="1" ht="12.6" customHeight="1" x14ac:dyDescent="0.2">
      <c r="A669" s="212">
        <v>6030</v>
      </c>
      <c r="B669" s="211" t="s">
        <v>340</v>
      </c>
      <c r="C669" s="217">
        <f>D85</f>
        <v>0</v>
      </c>
      <c r="D669" s="217">
        <f>(D615/D612)*D90</f>
        <v>0</v>
      </c>
      <c r="E669" s="219">
        <f>(E623/E612)*SUM(C669:D669)</f>
        <v>0</v>
      </c>
      <c r="F669" s="219">
        <f>(F624/F612)*D64</f>
        <v>0</v>
      </c>
      <c r="G669" s="217">
        <f>(G625/G612)*D91</f>
        <v>0</v>
      </c>
      <c r="H669" s="219">
        <f>(H628/H612)*D60</f>
        <v>0</v>
      </c>
      <c r="I669" s="217">
        <f>(I629/I612)*D92</f>
        <v>0</v>
      </c>
      <c r="J669" s="217">
        <f>(J630/J612)*D93</f>
        <v>0</v>
      </c>
      <c r="K669" s="217">
        <f>(K644/K612)*D89</f>
        <v>0</v>
      </c>
      <c r="L669" s="217">
        <f>(L647/L612)*D94</f>
        <v>0</v>
      </c>
      <c r="M669" s="202">
        <f t="shared" si="0"/>
        <v>0</v>
      </c>
      <c r="N669" s="211" t="s">
        <v>615</v>
      </c>
    </row>
    <row r="670" spans="1:14" s="202" customFormat="1" ht="12.6" customHeight="1" x14ac:dyDescent="0.2">
      <c r="A670" s="212">
        <v>6070</v>
      </c>
      <c r="B670" s="211" t="s">
        <v>616</v>
      </c>
      <c r="C670" s="217">
        <f>E85</f>
        <v>350091</v>
      </c>
      <c r="D670" s="217">
        <f>(D615/D612)*E90</f>
        <v>31652.014518958305</v>
      </c>
      <c r="E670" s="219">
        <f>(E623/E612)*SUM(C670:D670)</f>
        <v>19325.414248259367</v>
      </c>
      <c r="F670" s="219">
        <f>(F624/F612)*E64</f>
        <v>221.92834534892808</v>
      </c>
      <c r="G670" s="217">
        <f>(G625/G612)*E91</f>
        <v>32650.181467862858</v>
      </c>
      <c r="H670" s="219">
        <f>(H628/H612)*E60</f>
        <v>9974.8745666742052</v>
      </c>
      <c r="I670" s="217">
        <f>(I629/I612)*E92</f>
        <v>16540.608822693161</v>
      </c>
      <c r="J670" s="217">
        <f>(J630/J612)*E93</f>
        <v>13427.090331528309</v>
      </c>
      <c r="K670" s="217">
        <f>(K644/K612)*E89</f>
        <v>141876.41885600248</v>
      </c>
      <c r="L670" s="217">
        <f>(L647/L612)*E94</f>
        <v>27980.347368471565</v>
      </c>
      <c r="M670" s="202">
        <f t="shared" si="0"/>
        <v>293649</v>
      </c>
      <c r="N670" s="211" t="s">
        <v>617</v>
      </c>
    </row>
    <row r="671" spans="1:14" s="202" customFormat="1" ht="12.6" customHeight="1" x14ac:dyDescent="0.2">
      <c r="A671" s="212">
        <v>6100</v>
      </c>
      <c r="B671" s="211" t="s">
        <v>618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>
        <f>(F624/F612)*F64</f>
        <v>0</v>
      </c>
      <c r="G671" s="217">
        <f>(G625/G612)*F91</f>
        <v>0</v>
      </c>
      <c r="H671" s="219">
        <f>(H628/H612)*F60</f>
        <v>0</v>
      </c>
      <c r="I671" s="217">
        <f>(I629/I612)*F92</f>
        <v>0</v>
      </c>
      <c r="J671" s="217">
        <f>(J630/J612)*F93</f>
        <v>0</v>
      </c>
      <c r="K671" s="217">
        <f>(K644/K612)*F89</f>
        <v>0</v>
      </c>
      <c r="L671" s="217">
        <f>(L647/L612)*F94</f>
        <v>0</v>
      </c>
      <c r="M671" s="202">
        <f t="shared" si="0"/>
        <v>0</v>
      </c>
      <c r="N671" s="211" t="s">
        <v>619</v>
      </c>
    </row>
    <row r="672" spans="1:14" s="202" customFormat="1" ht="12.6" customHeight="1" x14ac:dyDescent="0.2">
      <c r="A672" s="212">
        <v>6120</v>
      </c>
      <c r="B672" s="211" t="s">
        <v>620</v>
      </c>
      <c r="C672" s="217">
        <f>G85</f>
        <v>0</v>
      </c>
      <c r="D672" s="217">
        <f>(D615/D612)*G90</f>
        <v>0</v>
      </c>
      <c r="E672" s="219">
        <f>(E623/E612)*SUM(C672:D672)</f>
        <v>0</v>
      </c>
      <c r="F672" s="219">
        <f>(F624/F612)*G64</f>
        <v>0</v>
      </c>
      <c r="G672" s="217">
        <f>(G625/G612)*G91</f>
        <v>0</v>
      </c>
      <c r="H672" s="219">
        <f>(H628/H612)*G60</f>
        <v>0</v>
      </c>
      <c r="I672" s="217">
        <f>(I629/I612)*G92</f>
        <v>0</v>
      </c>
      <c r="J672" s="217">
        <f>(J630/J612)*G93</f>
        <v>0</v>
      </c>
      <c r="K672" s="217">
        <f>(K644/K612)*G89</f>
        <v>0</v>
      </c>
      <c r="L672" s="217">
        <f>(L647/L612)*G94</f>
        <v>0</v>
      </c>
      <c r="M672" s="202">
        <f t="shared" si="0"/>
        <v>0</v>
      </c>
      <c r="N672" s="211" t="s">
        <v>621</v>
      </c>
    </row>
    <row r="673" spans="1:14" s="202" customFormat="1" ht="12.6" customHeight="1" x14ac:dyDescent="0.2">
      <c r="A673" s="212">
        <v>6140</v>
      </c>
      <c r="B673" s="211" t="s">
        <v>622</v>
      </c>
      <c r="C673" s="217">
        <f>H85</f>
        <v>0</v>
      </c>
      <c r="D673" s="217">
        <f>(D615/D612)*H90</f>
        <v>0</v>
      </c>
      <c r="E673" s="219">
        <f>(E623/E612)*SUM(C673:D673)</f>
        <v>0</v>
      </c>
      <c r="F673" s="219">
        <f>(F624/F612)*H64</f>
        <v>0</v>
      </c>
      <c r="G673" s="217">
        <f>(G625/G612)*H91</f>
        <v>0</v>
      </c>
      <c r="H673" s="219">
        <f>(H628/H612)*H60</f>
        <v>0</v>
      </c>
      <c r="I673" s="217">
        <f>(I629/I612)*H92</f>
        <v>0</v>
      </c>
      <c r="J673" s="217">
        <f>(J630/J612)*H93</f>
        <v>0</v>
      </c>
      <c r="K673" s="217">
        <f>(K644/K612)*H89</f>
        <v>0</v>
      </c>
      <c r="L673" s="217">
        <f>(L647/L612)*H94</f>
        <v>0</v>
      </c>
      <c r="M673" s="202">
        <f t="shared" si="0"/>
        <v>0</v>
      </c>
      <c r="N673" s="211" t="s">
        <v>623</v>
      </c>
    </row>
    <row r="674" spans="1:14" s="202" customFormat="1" ht="12.6" customHeight="1" x14ac:dyDescent="0.2">
      <c r="A674" s="212">
        <v>6150</v>
      </c>
      <c r="B674" s="211" t="s">
        <v>624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>
        <f>(G625/G612)*I91</f>
        <v>0</v>
      </c>
      <c r="H674" s="219">
        <f>(H628/H612)*I60</f>
        <v>0</v>
      </c>
      <c r="I674" s="217">
        <f>(I629/I612)*I92</f>
        <v>0</v>
      </c>
      <c r="J674" s="217">
        <f>(J630/J612)*I93</f>
        <v>0</v>
      </c>
      <c r="K674" s="217">
        <f>(K644/K612)*I89</f>
        <v>0</v>
      </c>
      <c r="L674" s="217">
        <f>(L647/L612)*I94</f>
        <v>0</v>
      </c>
      <c r="M674" s="202">
        <f t="shared" si="0"/>
        <v>0</v>
      </c>
      <c r="N674" s="211" t="s">
        <v>625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0</v>
      </c>
      <c r="D675" s="217">
        <f>(D615/D612)*J90</f>
        <v>0</v>
      </c>
      <c r="E675" s="219">
        <f>(E623/E612)*SUM(C675:D675)</f>
        <v>0</v>
      </c>
      <c r="F675" s="219">
        <f>(F624/F612)*J64</f>
        <v>0</v>
      </c>
      <c r="G675" s="217">
        <f>(G625/G612)*J91</f>
        <v>0</v>
      </c>
      <c r="H675" s="219">
        <f>(H628/H612)*J60</f>
        <v>0</v>
      </c>
      <c r="I675" s="217">
        <f>(I629/I612)*J92</f>
        <v>0</v>
      </c>
      <c r="J675" s="217">
        <f>(J630/J612)*J93</f>
        <v>0</v>
      </c>
      <c r="K675" s="217">
        <f>(K644/K612)*J89</f>
        <v>0</v>
      </c>
      <c r="L675" s="217">
        <f>(L647/L612)*J94</f>
        <v>0</v>
      </c>
      <c r="M675" s="202">
        <f t="shared" si="0"/>
        <v>0</v>
      </c>
      <c r="N675" s="211" t="s">
        <v>626</v>
      </c>
    </row>
    <row r="676" spans="1:14" s="202" customFormat="1" ht="12.6" customHeight="1" x14ac:dyDescent="0.2">
      <c r="A676" s="212">
        <v>6200</v>
      </c>
      <c r="B676" s="211" t="s">
        <v>345</v>
      </c>
      <c r="C676" s="217">
        <f>K85</f>
        <v>1214273</v>
      </c>
      <c r="D676" s="217">
        <f>(D615/D612)*K90</f>
        <v>97553.561624612063</v>
      </c>
      <c r="E676" s="219">
        <f>(E623/E612)*SUM(C676:D676)</f>
        <v>66410.099886729819</v>
      </c>
      <c r="F676" s="219">
        <f>(F624/F612)*K64</f>
        <v>489.04218942673913</v>
      </c>
      <c r="G676" s="217">
        <f>(G625/G612)*K91</f>
        <v>223955.46749804585</v>
      </c>
      <c r="H676" s="219">
        <f>(H628/H612)*K60</f>
        <v>49192.330127957401</v>
      </c>
      <c r="I676" s="217">
        <f>(I629/I612)*K92</f>
        <v>49807.676005413115</v>
      </c>
      <c r="J676" s="217">
        <f>(J630/J612)*K93</f>
        <v>71897.180392290407</v>
      </c>
      <c r="K676" s="217">
        <f>(K644/K612)*K89</f>
        <v>134595.87432683975</v>
      </c>
      <c r="L676" s="217">
        <f>(L647/L612)*K94</f>
        <v>144795.16082159724</v>
      </c>
      <c r="M676" s="202">
        <f t="shared" si="0"/>
        <v>838696</v>
      </c>
      <c r="N676" s="211" t="s">
        <v>627</v>
      </c>
    </row>
    <row r="677" spans="1:14" s="202" customFormat="1" ht="12.6" customHeight="1" x14ac:dyDescent="0.2">
      <c r="A677" s="212">
        <v>6210</v>
      </c>
      <c r="B677" s="211" t="s">
        <v>346</v>
      </c>
      <c r="C677" s="217">
        <f>L85</f>
        <v>2824726</v>
      </c>
      <c r="D677" s="217">
        <f>(D615/D612)*L90</f>
        <v>255499.4183241128</v>
      </c>
      <c r="E677" s="219">
        <f>(E623/E612)*SUM(C677:D677)</f>
        <v>155933.78247442757</v>
      </c>
      <c r="F677" s="219">
        <f>(F624/F612)*L64</f>
        <v>1790.6186493041575</v>
      </c>
      <c r="G677" s="217">
        <f>(G625/G612)*L91</f>
        <v>263379.46262417402</v>
      </c>
      <c r="H677" s="219">
        <f>(H628/H612)*L60</f>
        <v>80310.528562453852</v>
      </c>
      <c r="I677" s="217">
        <f>(I629/I612)*L92</f>
        <v>133532.89257421388</v>
      </c>
      <c r="J677" s="217">
        <f>(J630/J612)*L93</f>
        <v>108345.15425189213</v>
      </c>
      <c r="K677" s="217">
        <f>(K644/K612)*L89</f>
        <v>182699.82716494889</v>
      </c>
      <c r="L677" s="217">
        <f>(L647/L612)*L94</f>
        <v>225975.80991308205</v>
      </c>
      <c r="M677" s="202">
        <f t="shared" si="0"/>
        <v>1407467</v>
      </c>
      <c r="N677" s="211" t="s">
        <v>628</v>
      </c>
    </row>
    <row r="678" spans="1:14" s="202" customFormat="1" ht="12.6" customHeight="1" x14ac:dyDescent="0.2">
      <c r="A678" s="212">
        <v>6330</v>
      </c>
      <c r="B678" s="211" t="s">
        <v>629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>
        <f>(G625/G612)*M91</f>
        <v>0</v>
      </c>
      <c r="H678" s="219">
        <f>(H628/H612)*M60</f>
        <v>0</v>
      </c>
      <c r="I678" s="217">
        <f>(I629/I612)*M92</f>
        <v>0</v>
      </c>
      <c r="J678" s="217">
        <f>(J630/J612)*M93</f>
        <v>0</v>
      </c>
      <c r="K678" s="217">
        <f>(K644/K612)*M89</f>
        <v>0</v>
      </c>
      <c r="L678" s="217">
        <f>(L647/L612)*M94</f>
        <v>0</v>
      </c>
      <c r="M678" s="202">
        <f t="shared" si="0"/>
        <v>0</v>
      </c>
      <c r="N678" s="211" t="s">
        <v>630</v>
      </c>
    </row>
    <row r="679" spans="1:14" s="202" customFormat="1" ht="12.6" customHeight="1" x14ac:dyDescent="0.2">
      <c r="A679" s="212">
        <v>6400</v>
      </c>
      <c r="B679" s="211" t="s">
        <v>631</v>
      </c>
      <c r="C679" s="217">
        <f>N85</f>
        <v>1119764</v>
      </c>
      <c r="D679" s="217">
        <f>(D615/D612)*N90</f>
        <v>257468.50460126839</v>
      </c>
      <c r="E679" s="219">
        <f>(E623/E612)*SUM(C679:D679)</f>
        <v>69721.21991839484</v>
      </c>
      <c r="F679" s="219">
        <f>(F624/F612)*N64</f>
        <v>760.88673331750385</v>
      </c>
      <c r="G679" s="217">
        <f>(G625/G612)*N91</f>
        <v>529256.6441488883</v>
      </c>
      <c r="H679" s="219">
        <f>(H628/H612)*N60</f>
        <v>34144.762939769396</v>
      </c>
      <c r="I679" s="217">
        <f>(I629/I612)*N92</f>
        <v>134555.06502954886</v>
      </c>
      <c r="J679" s="217">
        <f>(J630/J612)*N93</f>
        <v>50367.41428186182</v>
      </c>
      <c r="K679" s="217">
        <f>(K644/K612)*N89</f>
        <v>129640.79848720395</v>
      </c>
      <c r="L679" s="217">
        <f>(L647/L612)*N94</f>
        <v>100252.45536954611</v>
      </c>
      <c r="M679" s="202">
        <f t="shared" si="0"/>
        <v>1306168</v>
      </c>
      <c r="N679" s="211" t="s">
        <v>632</v>
      </c>
    </row>
    <row r="680" spans="1:14" s="202" customFormat="1" ht="12.6" customHeight="1" x14ac:dyDescent="0.2">
      <c r="A680" s="212">
        <v>7010</v>
      </c>
      <c r="B680" s="211" t="s">
        <v>633</v>
      </c>
      <c r="C680" s="217">
        <f>O85</f>
        <v>0</v>
      </c>
      <c r="D680" s="217">
        <f>(D615/D612)*O90</f>
        <v>0</v>
      </c>
      <c r="E680" s="219">
        <f>(E623/E612)*SUM(C680:D680)</f>
        <v>0</v>
      </c>
      <c r="F680" s="219">
        <f>(F624/F612)*O64</f>
        <v>0</v>
      </c>
      <c r="G680" s="217">
        <f>(G625/G612)*O91</f>
        <v>0</v>
      </c>
      <c r="H680" s="219">
        <f>(H628/H612)*O60</f>
        <v>0</v>
      </c>
      <c r="I680" s="217">
        <f>(I629/I612)*O92</f>
        <v>0</v>
      </c>
      <c r="J680" s="217">
        <f>(J630/J612)*O93</f>
        <v>0</v>
      </c>
      <c r="K680" s="217">
        <f>(K644/K612)*O89</f>
        <v>0</v>
      </c>
      <c r="L680" s="217">
        <f>(L647/L612)*O94</f>
        <v>0</v>
      </c>
      <c r="M680" s="202">
        <f t="shared" si="0"/>
        <v>0</v>
      </c>
      <c r="N680" s="211" t="s">
        <v>634</v>
      </c>
    </row>
    <row r="681" spans="1:14" s="202" customFormat="1" ht="12.6" customHeight="1" x14ac:dyDescent="0.2">
      <c r="A681" s="212">
        <v>7020</v>
      </c>
      <c r="B681" s="211" t="s">
        <v>635</v>
      </c>
      <c r="C681" s="217">
        <f>P85</f>
        <v>0</v>
      </c>
      <c r="D681" s="217">
        <f>(D615/D612)*P90</f>
        <v>0</v>
      </c>
      <c r="E681" s="219">
        <f>(E623/E612)*SUM(C681:D681)</f>
        <v>0</v>
      </c>
      <c r="F681" s="219">
        <f>(F624/F612)*P64</f>
        <v>0</v>
      </c>
      <c r="G681" s="217">
        <f>(G625/G612)*P91</f>
        <v>0</v>
      </c>
      <c r="H681" s="219">
        <f>(H628/H612)*P60</f>
        <v>0</v>
      </c>
      <c r="I681" s="217">
        <f>(I629/I612)*P92</f>
        <v>0</v>
      </c>
      <c r="J681" s="217">
        <f>(J630/J612)*P93</f>
        <v>0</v>
      </c>
      <c r="K681" s="217">
        <f>(K644/K612)*P89</f>
        <v>0</v>
      </c>
      <c r="L681" s="217">
        <f>(L647/L612)*P94</f>
        <v>0</v>
      </c>
      <c r="M681" s="202">
        <f t="shared" si="0"/>
        <v>0</v>
      </c>
      <c r="N681" s="211" t="s">
        <v>636</v>
      </c>
    </row>
    <row r="682" spans="1:14" s="202" customFormat="1" ht="12.6" customHeight="1" x14ac:dyDescent="0.2">
      <c r="A682" s="212">
        <v>7030</v>
      </c>
      <c r="B682" s="211" t="s">
        <v>637</v>
      </c>
      <c r="C682" s="217">
        <f>Q85</f>
        <v>0</v>
      </c>
      <c r="D682" s="217">
        <f>(D615/D612)*Q90</f>
        <v>0</v>
      </c>
      <c r="E682" s="219">
        <f>(E623/E612)*SUM(C682:D682)</f>
        <v>0</v>
      </c>
      <c r="F682" s="219">
        <f>(F624/F612)*Q64</f>
        <v>0</v>
      </c>
      <c r="G682" s="217">
        <f>(G625/G612)*Q91</f>
        <v>0</v>
      </c>
      <c r="H682" s="219">
        <f>(H628/H612)*Q60</f>
        <v>0</v>
      </c>
      <c r="I682" s="217">
        <f>(I629/I612)*Q92</f>
        <v>0</v>
      </c>
      <c r="J682" s="217">
        <f>(J630/J612)*Q93</f>
        <v>0</v>
      </c>
      <c r="K682" s="217">
        <f>(K644/K612)*Q89</f>
        <v>0</v>
      </c>
      <c r="L682" s="217">
        <f>(L647/L612)*Q94</f>
        <v>0</v>
      </c>
      <c r="M682" s="202">
        <f t="shared" si="0"/>
        <v>0</v>
      </c>
      <c r="N682" s="211" t="s">
        <v>638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0</v>
      </c>
      <c r="D683" s="217">
        <f>(D615/D612)*R90</f>
        <v>0</v>
      </c>
      <c r="E683" s="219">
        <f>(E623/E612)*SUM(C683:D683)</f>
        <v>0</v>
      </c>
      <c r="F683" s="219">
        <f>(F624/F612)*R64</f>
        <v>0</v>
      </c>
      <c r="G683" s="217">
        <f>(G625/G612)*R91</f>
        <v>0</v>
      </c>
      <c r="H683" s="219">
        <f>(H628/H612)*R60</f>
        <v>0</v>
      </c>
      <c r="I683" s="217">
        <f>(I629/I612)*R92</f>
        <v>0</v>
      </c>
      <c r="J683" s="217">
        <f>(J630/J612)*R93</f>
        <v>0</v>
      </c>
      <c r="K683" s="217">
        <f>(K644/K612)*R89</f>
        <v>0</v>
      </c>
      <c r="L683" s="217">
        <f>(L647/L612)*R94</f>
        <v>0</v>
      </c>
      <c r="M683" s="202">
        <f t="shared" si="0"/>
        <v>0</v>
      </c>
      <c r="N683" s="211" t="s">
        <v>639</v>
      </c>
    </row>
    <row r="684" spans="1:14" s="202" customFormat="1" ht="12.6" customHeight="1" x14ac:dyDescent="0.2">
      <c r="A684" s="212">
        <v>7050</v>
      </c>
      <c r="B684" s="211" t="s">
        <v>640</v>
      </c>
      <c r="C684" s="217">
        <f>S85</f>
        <v>73378</v>
      </c>
      <c r="D684" s="217">
        <f>(D615/D612)*S90</f>
        <v>66802.299338820667</v>
      </c>
      <c r="E684" s="219">
        <f>(E623/E612)*SUM(C684:D684)</f>
        <v>7096.5079939482976</v>
      </c>
      <c r="F684" s="219">
        <f>(F624/F612)*S64</f>
        <v>10.485571750361396</v>
      </c>
      <c r="G684" s="217">
        <f>(G625/G612)*S91</f>
        <v>0</v>
      </c>
      <c r="H684" s="219">
        <f>(H628/H612)*S60</f>
        <v>0</v>
      </c>
      <c r="I684" s="217">
        <f>(I629/I612)*S92</f>
        <v>34908.738095833694</v>
      </c>
      <c r="J684" s="217">
        <f>(J630/J612)*S93</f>
        <v>0</v>
      </c>
      <c r="K684" s="217">
        <f>(K644/K612)*S89</f>
        <v>15114.38049509044</v>
      </c>
      <c r="L684" s="217">
        <f>(L647/L612)*S94</f>
        <v>0</v>
      </c>
      <c r="M684" s="202">
        <f t="shared" si="0"/>
        <v>123932</v>
      </c>
      <c r="N684" s="211" t="s">
        <v>641</v>
      </c>
    </row>
    <row r="685" spans="1:14" s="202" customFormat="1" ht="12.6" customHeight="1" x14ac:dyDescent="0.2">
      <c r="A685" s="212">
        <v>7060</v>
      </c>
      <c r="B685" s="211" t="s">
        <v>642</v>
      </c>
      <c r="C685" s="217">
        <f>T85</f>
        <v>0</v>
      </c>
      <c r="D685" s="217">
        <f>(D615/D612)*T90</f>
        <v>0</v>
      </c>
      <c r="E685" s="219">
        <f>(E623/E612)*SUM(C685:D685)</f>
        <v>0</v>
      </c>
      <c r="F685" s="219">
        <f>(F624/F612)*T64</f>
        <v>0</v>
      </c>
      <c r="G685" s="217">
        <f>(G625/G612)*T91</f>
        <v>0</v>
      </c>
      <c r="H685" s="219">
        <f>(H628/H612)*T60</f>
        <v>0</v>
      </c>
      <c r="I685" s="217">
        <f>(I629/I612)*T92</f>
        <v>0</v>
      </c>
      <c r="J685" s="217">
        <f>(J630/J612)*T93</f>
        <v>0</v>
      </c>
      <c r="K685" s="217">
        <f>(K644/K612)*T89</f>
        <v>0</v>
      </c>
      <c r="L685" s="217">
        <f>(L647/L612)*T94</f>
        <v>0</v>
      </c>
      <c r="M685" s="202">
        <f t="shared" si="0"/>
        <v>0</v>
      </c>
      <c r="N685" s="211" t="s">
        <v>643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1743447</v>
      </c>
      <c r="D686" s="217">
        <f>(D615/D612)*U90</f>
        <v>24781.160275266495</v>
      </c>
      <c r="E686" s="219">
        <f>(E623/E612)*SUM(C686:D686)</f>
        <v>89515.04122693</v>
      </c>
      <c r="F686" s="219">
        <f>(F624/F612)*U64</f>
        <v>16112.812333021626</v>
      </c>
      <c r="G686" s="217">
        <f>(G625/G612)*U91</f>
        <v>0</v>
      </c>
      <c r="H686" s="219">
        <f>(H628/H612)*U60</f>
        <v>29072.070318255592</v>
      </c>
      <c r="I686" s="217">
        <f>(I629/I612)*U92</f>
        <v>12947.517767576295</v>
      </c>
      <c r="J686" s="217">
        <f>(J630/J612)*U93</f>
        <v>0</v>
      </c>
      <c r="K686" s="217">
        <f>(K644/K612)*U89</f>
        <v>535016.98647793836</v>
      </c>
      <c r="L686" s="217">
        <f>(L647/L612)*U94</f>
        <v>0</v>
      </c>
      <c r="M686" s="202">
        <f t="shared" si="0"/>
        <v>707446</v>
      </c>
      <c r="N686" s="211" t="s">
        <v>644</v>
      </c>
    </row>
    <row r="687" spans="1:14" s="202" customFormat="1" ht="12.6" customHeight="1" x14ac:dyDescent="0.2">
      <c r="A687" s="212">
        <v>7110</v>
      </c>
      <c r="B687" s="211" t="s">
        <v>645</v>
      </c>
      <c r="C687" s="217">
        <f>V85</f>
        <v>21405</v>
      </c>
      <c r="D687" s="217">
        <f>(D615/D612)*V90</f>
        <v>670.32724328700579</v>
      </c>
      <c r="E687" s="219">
        <f>(E623/E612)*SUM(C687:D687)</f>
        <v>1117.5445978494001</v>
      </c>
      <c r="F687" s="219">
        <f>(F624/F612)*V64</f>
        <v>9.2663192212496064</v>
      </c>
      <c r="G687" s="217">
        <f>(G625/G612)*V91</f>
        <v>0</v>
      </c>
      <c r="H687" s="219">
        <f>(H628/H612)*V60</f>
        <v>341.02135270681043</v>
      </c>
      <c r="I687" s="217">
        <f>(I629/I612)*V92</f>
        <v>340.72415177832357</v>
      </c>
      <c r="J687" s="217">
        <f>(J630/J612)*V93</f>
        <v>640.05511795132327</v>
      </c>
      <c r="K687" s="217">
        <f>(K644/K612)*V89</f>
        <v>11992.604165427882</v>
      </c>
      <c r="L687" s="217">
        <f>(L647/L612)*V94</f>
        <v>0</v>
      </c>
      <c r="M687" s="202">
        <f t="shared" si="0"/>
        <v>15112</v>
      </c>
      <c r="N687" s="211" t="s">
        <v>646</v>
      </c>
    </row>
    <row r="688" spans="1:14" s="202" customFormat="1" ht="12.6" customHeight="1" x14ac:dyDescent="0.2">
      <c r="A688" s="212">
        <v>7120</v>
      </c>
      <c r="B688" s="211" t="s">
        <v>647</v>
      </c>
      <c r="C688" s="217">
        <f>W85</f>
        <v>361873</v>
      </c>
      <c r="D688" s="217">
        <f>(D615/D612)*W90</f>
        <v>5488.3043044123597</v>
      </c>
      <c r="E688" s="219">
        <f>(E623/E612)*SUM(C688:D688)</f>
        <v>18597.352445099063</v>
      </c>
      <c r="F688" s="219">
        <f>(F624/F612)*W64</f>
        <v>76.349593372980308</v>
      </c>
      <c r="G688" s="217">
        <f>(G625/G612)*W91</f>
        <v>0</v>
      </c>
      <c r="H688" s="219">
        <f>(H628/H612)*W60</f>
        <v>2813.4261598311864</v>
      </c>
      <c r="I688" s="217">
        <f>(I629/I612)*W92</f>
        <v>2849.6929057823422</v>
      </c>
      <c r="J688" s="217">
        <f>(J630/J612)*W93</f>
        <v>5261.1123981053825</v>
      </c>
      <c r="K688" s="217">
        <f>(K644/K612)*W89</f>
        <v>98893.848400744901</v>
      </c>
      <c r="L688" s="217">
        <f>(L647/L612)*W94</f>
        <v>0</v>
      </c>
      <c r="M688" s="202">
        <f t="shared" si="0"/>
        <v>133980</v>
      </c>
      <c r="N688" s="211" t="s">
        <v>648</v>
      </c>
    </row>
    <row r="689" spans="1:14" s="202" customFormat="1" ht="12.6" customHeight="1" x14ac:dyDescent="0.2">
      <c r="A689" s="212">
        <v>7130</v>
      </c>
      <c r="B689" s="211" t="s">
        <v>649</v>
      </c>
      <c r="C689" s="217">
        <f>X85</f>
        <v>613135</v>
      </c>
      <c r="D689" s="217">
        <f>(D615/D612)*X90</f>
        <v>16527.756092295236</v>
      </c>
      <c r="E689" s="219">
        <f>(E623/E612)*SUM(C689:D689)</f>
        <v>31876.139537269752</v>
      </c>
      <c r="F689" s="219">
        <f>(F624/F612)*X64</f>
        <v>229.12193527068763</v>
      </c>
      <c r="G689" s="217">
        <f>(G625/G612)*X91</f>
        <v>0</v>
      </c>
      <c r="H689" s="219">
        <f>(H628/H612)*X60</f>
        <v>8482.9061485819093</v>
      </c>
      <c r="I689" s="217">
        <f>(I629/I612)*X92</f>
        <v>8611.0285631249044</v>
      </c>
      <c r="J689" s="217">
        <f>(J630/J612)*X93</f>
        <v>15790.370767040888</v>
      </c>
      <c r="K689" s="217">
        <f>(K644/K612)*X89</f>
        <v>296811.76752131362</v>
      </c>
      <c r="L689" s="217">
        <f>(L647/L612)*X94</f>
        <v>0</v>
      </c>
      <c r="M689" s="202">
        <f t="shared" si="0"/>
        <v>378329</v>
      </c>
      <c r="N689" s="211" t="s">
        <v>650</v>
      </c>
    </row>
    <row r="690" spans="1:14" s="202" customFormat="1" ht="12.6" customHeight="1" x14ac:dyDescent="0.2">
      <c r="A690" s="212">
        <v>7140</v>
      </c>
      <c r="B690" s="211" t="s">
        <v>651</v>
      </c>
      <c r="C690" s="217">
        <f>Y85</f>
        <v>738398</v>
      </c>
      <c r="D690" s="217">
        <f>(D615/D612)*Y90</f>
        <v>17177.135609229525</v>
      </c>
      <c r="E690" s="219">
        <f>(E623/E612)*SUM(C690:D690)</f>
        <v>38250.346269552887</v>
      </c>
      <c r="F690" s="219">
        <f>(F624/F612)*Y64</f>
        <v>239.16857611056878</v>
      </c>
      <c r="G690" s="217">
        <f>(G625/G612)*Y91</f>
        <v>0</v>
      </c>
      <c r="H690" s="219">
        <f>(H628/H612)*Y60</f>
        <v>8866.5551703770707</v>
      </c>
      <c r="I690" s="217">
        <f>(I629/I612)*Y92</f>
        <v>8982.7276377921662</v>
      </c>
      <c r="J690" s="217">
        <f>(J630/J612)*Y93</f>
        <v>16486.69446679013</v>
      </c>
      <c r="K690" s="217">
        <f>(K644/K612)*Y89</f>
        <v>309821.60314812319</v>
      </c>
      <c r="L690" s="217">
        <f>(L647/L612)*Y94</f>
        <v>0</v>
      </c>
      <c r="M690" s="202">
        <f t="shared" si="0"/>
        <v>399824</v>
      </c>
      <c r="N690" s="211" t="s">
        <v>652</v>
      </c>
    </row>
    <row r="691" spans="1:14" s="202" customFormat="1" ht="12.6" customHeight="1" x14ac:dyDescent="0.2">
      <c r="A691" s="212">
        <v>7150</v>
      </c>
      <c r="B691" s="211" t="s">
        <v>653</v>
      </c>
      <c r="C691" s="217">
        <f>Z85</f>
        <v>0</v>
      </c>
      <c r="D691" s="217">
        <f>(D615/D612)*Z90</f>
        <v>0</v>
      </c>
      <c r="E691" s="219">
        <f>(E623/E612)*SUM(C691:D691)</f>
        <v>0</v>
      </c>
      <c r="F691" s="219">
        <f>(F624/F612)*Z64</f>
        <v>0</v>
      </c>
      <c r="G691" s="217">
        <f>(G625/G612)*Z91</f>
        <v>0</v>
      </c>
      <c r="H691" s="219">
        <f>(H628/H612)*Z60</f>
        <v>0</v>
      </c>
      <c r="I691" s="217">
        <f>(I629/I612)*Z92</f>
        <v>0</v>
      </c>
      <c r="J691" s="217">
        <f>(J630/J612)*Z93</f>
        <v>0</v>
      </c>
      <c r="K691" s="217">
        <f>(K644/K612)*Z89</f>
        <v>0</v>
      </c>
      <c r="L691" s="217">
        <f>(L647/L612)*Z94</f>
        <v>0</v>
      </c>
      <c r="M691" s="202">
        <f t="shared" si="0"/>
        <v>0</v>
      </c>
      <c r="N691" s="211" t="s">
        <v>654</v>
      </c>
    </row>
    <row r="692" spans="1:14" s="202" customFormat="1" ht="12.6" customHeight="1" x14ac:dyDescent="0.2">
      <c r="A692" s="212">
        <v>7160</v>
      </c>
      <c r="B692" s="211" t="s">
        <v>655</v>
      </c>
      <c r="C692" s="217">
        <f>AA85</f>
        <v>0</v>
      </c>
      <c r="D692" s="217">
        <f>(D615/D612)*AA90</f>
        <v>0</v>
      </c>
      <c r="E692" s="219">
        <f>(E623/E612)*SUM(C692:D692)</f>
        <v>0</v>
      </c>
      <c r="F692" s="219">
        <f>(F624/F612)*AA64</f>
        <v>0</v>
      </c>
      <c r="G692" s="217">
        <f>(G625/G612)*AA91</f>
        <v>0</v>
      </c>
      <c r="H692" s="219">
        <f>(H628/H612)*AA60</f>
        <v>0</v>
      </c>
      <c r="I692" s="217">
        <f>(I629/I612)*AA92</f>
        <v>0</v>
      </c>
      <c r="J692" s="217">
        <f>(J630/J612)*AA93</f>
        <v>0</v>
      </c>
      <c r="K692" s="217">
        <f>(K644/K612)*AA89</f>
        <v>0</v>
      </c>
      <c r="L692" s="217">
        <f>(L647/L612)*AA94</f>
        <v>0</v>
      </c>
      <c r="M692" s="202">
        <f t="shared" si="0"/>
        <v>0</v>
      </c>
      <c r="N692" s="211" t="s">
        <v>656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682043</v>
      </c>
      <c r="D693" s="217">
        <f>(D615/D612)*AB90</f>
        <v>7771.606476858723</v>
      </c>
      <c r="E693" s="219">
        <f>(E623/E612)*SUM(C693:D693)</f>
        <v>34921.275616435065</v>
      </c>
      <c r="F693" s="219">
        <f>(F624/F612)*AB64</f>
        <v>8338.8825924554312</v>
      </c>
      <c r="G693" s="217">
        <f>(G625/G612)*AB91</f>
        <v>0</v>
      </c>
      <c r="H693" s="219">
        <f>(H628/H612)*AB60</f>
        <v>1747.7344326224033</v>
      </c>
      <c r="I693" s="217">
        <f>(I629/I612)*AB92</f>
        <v>4057.714898450944</v>
      </c>
      <c r="J693" s="217">
        <f>(J630/J612)*AB93</f>
        <v>0</v>
      </c>
      <c r="K693" s="217">
        <f>(K644/K612)*AB89</f>
        <v>219364.46727439517</v>
      </c>
      <c r="L693" s="217">
        <f>(L647/L612)*AB94</f>
        <v>0</v>
      </c>
      <c r="M693" s="202">
        <f t="shared" si="0"/>
        <v>276202</v>
      </c>
      <c r="N693" s="211" t="s">
        <v>657</v>
      </c>
    </row>
    <row r="694" spans="1:14" s="202" customFormat="1" ht="12.6" customHeight="1" x14ac:dyDescent="0.2">
      <c r="A694" s="212">
        <v>7180</v>
      </c>
      <c r="B694" s="211" t="s">
        <v>658</v>
      </c>
      <c r="C694" s="217">
        <f>AC85</f>
        <v>0</v>
      </c>
      <c r="D694" s="217">
        <f>(D615/D612)*AC90</f>
        <v>0</v>
      </c>
      <c r="E694" s="219">
        <f>(E623/E612)*SUM(C694:D694)</f>
        <v>0</v>
      </c>
      <c r="F694" s="219">
        <f>(F624/F612)*AC64</f>
        <v>0</v>
      </c>
      <c r="G694" s="217">
        <f>(G625/G612)*AC91</f>
        <v>0</v>
      </c>
      <c r="H694" s="219">
        <f>(H628/H612)*AC60</f>
        <v>0</v>
      </c>
      <c r="I694" s="217">
        <f>(I629/I612)*AC92</f>
        <v>0</v>
      </c>
      <c r="J694" s="217">
        <f>(J630/J612)*AC93</f>
        <v>0</v>
      </c>
      <c r="K694" s="217">
        <f>(K644/K612)*AC89</f>
        <v>0</v>
      </c>
      <c r="L694" s="217">
        <f>(L647/L612)*AC94</f>
        <v>0</v>
      </c>
      <c r="M694" s="202">
        <f t="shared" si="0"/>
        <v>0</v>
      </c>
      <c r="N694" s="211" t="s">
        <v>659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0</v>
      </c>
      <c r="D695" s="217">
        <f>(D615/D612)*AD90</f>
        <v>0</v>
      </c>
      <c r="E695" s="219">
        <f>(E623/E612)*SUM(C695:D695)</f>
        <v>0</v>
      </c>
      <c r="F695" s="219">
        <f>(F624/F612)*AD64</f>
        <v>0</v>
      </c>
      <c r="G695" s="217">
        <f>(G625/G612)*AD91</f>
        <v>0</v>
      </c>
      <c r="H695" s="219">
        <f>(H628/H612)*AD60</f>
        <v>0</v>
      </c>
      <c r="I695" s="217">
        <f>(I629/I612)*AD92</f>
        <v>0</v>
      </c>
      <c r="J695" s="217">
        <f>(J630/J612)*AD93</f>
        <v>0</v>
      </c>
      <c r="K695" s="217">
        <f>(K644/K612)*AD89</f>
        <v>0</v>
      </c>
      <c r="L695" s="217">
        <f>(L647/L612)*AD94</f>
        <v>0</v>
      </c>
      <c r="M695" s="202">
        <f t="shared" si="0"/>
        <v>0</v>
      </c>
      <c r="N695" s="211" t="s">
        <v>660</v>
      </c>
    </row>
    <row r="696" spans="1:14" s="202" customFormat="1" ht="12.6" customHeight="1" x14ac:dyDescent="0.2">
      <c r="A696" s="212">
        <v>7200</v>
      </c>
      <c r="B696" s="211" t="s">
        <v>661</v>
      </c>
      <c r="C696" s="217">
        <f>AE85</f>
        <v>954480</v>
      </c>
      <c r="D696" s="217">
        <f>(D615/D612)*AE90</f>
        <v>60308.504169477805</v>
      </c>
      <c r="E696" s="219">
        <f>(E623/E612)*SUM(C696:D696)</f>
        <v>51372.801784360352</v>
      </c>
      <c r="F696" s="219">
        <f>(F624/F612)*AE64</f>
        <v>131.45980768883322</v>
      </c>
      <c r="G696" s="217">
        <f>(G625/G612)*AE91</f>
        <v>0</v>
      </c>
      <c r="H696" s="219">
        <f>(H628/H612)*AE60</f>
        <v>0</v>
      </c>
      <c r="I696" s="217">
        <f>(I629/I612)*AE92</f>
        <v>31532.471500939399</v>
      </c>
      <c r="J696" s="217">
        <f>(J630/J612)*AE93</f>
        <v>3910.6664349553375</v>
      </c>
      <c r="K696" s="217">
        <f>(K644/K612)*AE89</f>
        <v>220617.22807631639</v>
      </c>
      <c r="L696" s="217">
        <f>(L647/L612)*AE94</f>
        <v>0</v>
      </c>
      <c r="M696" s="202">
        <f t="shared" si="0"/>
        <v>367873</v>
      </c>
      <c r="N696" s="211" t="s">
        <v>662</v>
      </c>
    </row>
    <row r="697" spans="1:14" s="202" customFormat="1" ht="12.6" customHeight="1" x14ac:dyDescent="0.2">
      <c r="A697" s="212">
        <v>7220</v>
      </c>
      <c r="B697" s="211" t="s">
        <v>663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>
        <f>(G625/G612)*AF91</f>
        <v>0</v>
      </c>
      <c r="H697" s="219">
        <f>(H628/H612)*AF60</f>
        <v>0</v>
      </c>
      <c r="I697" s="217">
        <f>(I629/I612)*AF92</f>
        <v>0</v>
      </c>
      <c r="J697" s="217">
        <f>(J630/J612)*AF93</f>
        <v>0</v>
      </c>
      <c r="K697" s="217">
        <f>(K644/K612)*AF89</f>
        <v>0</v>
      </c>
      <c r="L697" s="217">
        <f>(L647/L612)*AF94</f>
        <v>0</v>
      </c>
      <c r="M697" s="202">
        <f t="shared" si="0"/>
        <v>0</v>
      </c>
      <c r="N697" s="211" t="s">
        <v>664</v>
      </c>
    </row>
    <row r="698" spans="1:14" s="202" customFormat="1" ht="12.6" customHeight="1" x14ac:dyDescent="0.2">
      <c r="A698" s="212">
        <v>7230</v>
      </c>
      <c r="B698" s="211" t="s">
        <v>665</v>
      </c>
      <c r="C698" s="217">
        <f>AG85</f>
        <v>2728519</v>
      </c>
      <c r="D698" s="217">
        <f>(D615/D612)*AG90</f>
        <v>60832.197328295777</v>
      </c>
      <c r="E698" s="219">
        <f>(E623/E612)*SUM(C698:D698)</f>
        <v>141208.52333126453</v>
      </c>
      <c r="F698" s="219">
        <f>(F624/F612)*AG64</f>
        <v>2954.3708032907793</v>
      </c>
      <c r="G698" s="217">
        <f>(G625/G612)*AG91</f>
        <v>979.10580901179935</v>
      </c>
      <c r="H698" s="219">
        <f>(H628/H612)*AG60</f>
        <v>45611.605924535892</v>
      </c>
      <c r="I698" s="217">
        <f>(I629/I612)*AG92</f>
        <v>31780.270884050904</v>
      </c>
      <c r="J698" s="217">
        <f>(J630/J612)*AG93</f>
        <v>106228.04886174544</v>
      </c>
      <c r="K698" s="217">
        <f>(K644/K612)*AG89</f>
        <v>775682.06944868143</v>
      </c>
      <c r="L698" s="217">
        <f>(L647/L612)*AG94</f>
        <v>75785.335473348998</v>
      </c>
      <c r="M698" s="202">
        <f t="shared" si="0"/>
        <v>1241062</v>
      </c>
      <c r="N698" s="211" t="s">
        <v>666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0</v>
      </c>
      <c r="D699" s="217">
        <f>(D615/D612)*AH90</f>
        <v>0</v>
      </c>
      <c r="E699" s="219">
        <f>(E623/E612)*SUM(C699:D699)</f>
        <v>0</v>
      </c>
      <c r="F699" s="219">
        <f>(F624/F612)*AH64</f>
        <v>0</v>
      </c>
      <c r="G699" s="217">
        <f>(G625/G612)*AH91</f>
        <v>0</v>
      </c>
      <c r="H699" s="219">
        <f>(H628/H612)*AH60</f>
        <v>0</v>
      </c>
      <c r="I699" s="217">
        <f>(I629/I612)*AH92</f>
        <v>0</v>
      </c>
      <c r="J699" s="217">
        <f>(J630/J612)*AH93</f>
        <v>0</v>
      </c>
      <c r="K699" s="217">
        <f>(K644/K612)*AH89</f>
        <v>0</v>
      </c>
      <c r="L699" s="217">
        <f>(L647/L612)*AH94</f>
        <v>0</v>
      </c>
      <c r="M699" s="202">
        <f t="shared" si="0"/>
        <v>0</v>
      </c>
      <c r="N699" s="211" t="s">
        <v>667</v>
      </c>
    </row>
    <row r="700" spans="1:14" s="202" customFormat="1" ht="12.6" customHeight="1" x14ac:dyDescent="0.2">
      <c r="A700" s="212">
        <v>7250</v>
      </c>
      <c r="B700" s="211" t="s">
        <v>668</v>
      </c>
      <c r="C700" s="217">
        <f>AI85</f>
        <v>0</v>
      </c>
      <c r="D700" s="217">
        <f>(D615/D612)*AI90</f>
        <v>0</v>
      </c>
      <c r="E700" s="219">
        <f>(E623/E612)*SUM(C700:D700)</f>
        <v>0</v>
      </c>
      <c r="F700" s="219">
        <f>(F624/F612)*AI64</f>
        <v>0</v>
      </c>
      <c r="G700" s="217">
        <f>(G625/G612)*AI91</f>
        <v>0</v>
      </c>
      <c r="H700" s="219">
        <f>(H628/H612)*AI60</f>
        <v>0</v>
      </c>
      <c r="I700" s="217">
        <f>(I629/I612)*AI92</f>
        <v>0</v>
      </c>
      <c r="J700" s="217">
        <f>(J630/J612)*AI93</f>
        <v>0</v>
      </c>
      <c r="K700" s="217">
        <f>(K644/K612)*AI89</f>
        <v>0</v>
      </c>
      <c r="L700" s="217">
        <f>(L647/L612)*AI94</f>
        <v>0</v>
      </c>
      <c r="M700" s="202">
        <f t="shared" si="0"/>
        <v>0</v>
      </c>
      <c r="N700" s="211" t="s">
        <v>669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2934409</v>
      </c>
      <c r="D701" s="217">
        <f>(D615/D612)*AJ90</f>
        <v>116113.24717312104</v>
      </c>
      <c r="E701" s="219">
        <f>(E623/E612)*SUM(C701:D701)</f>
        <v>154430.08478999659</v>
      </c>
      <c r="F701" s="219">
        <f>(F624/F612)*AJ64</f>
        <v>4260.5316526776578</v>
      </c>
      <c r="G701" s="217">
        <f>(G625/G612)*AJ91</f>
        <v>0</v>
      </c>
      <c r="H701" s="219">
        <f>(H628/H612)*AJ60</f>
        <v>58868.811011013153</v>
      </c>
      <c r="I701" s="217">
        <f>(I629/I612)*AJ92</f>
        <v>60679.87393943053</v>
      </c>
      <c r="J701" s="217">
        <f>(J630/J612)*AJ93</f>
        <v>4705.4601528509365</v>
      </c>
      <c r="K701" s="217">
        <f>(K644/K612)*AJ89</f>
        <v>470632.66631038481</v>
      </c>
      <c r="L701" s="217">
        <f>(L647/L612)*AJ94</f>
        <v>44919.122681223409</v>
      </c>
      <c r="M701" s="202">
        <f t="shared" si="0"/>
        <v>914610</v>
      </c>
      <c r="N701" s="211" t="s">
        <v>670</v>
      </c>
    </row>
    <row r="702" spans="1:14" s="202" customFormat="1" ht="12.6" customHeight="1" x14ac:dyDescent="0.2">
      <c r="A702" s="212">
        <v>7310</v>
      </c>
      <c r="B702" s="211" t="s">
        <v>671</v>
      </c>
      <c r="C702" s="217">
        <f>AK85</f>
        <v>168380</v>
      </c>
      <c r="D702" s="217">
        <f>(D615/D612)*AK90</f>
        <v>13825.499392794494</v>
      </c>
      <c r="E702" s="219">
        <f>(E623/E612)*SUM(C702:D702)</f>
        <v>9223.9978733176104</v>
      </c>
      <c r="F702" s="219">
        <f>(F624/F612)*AK64</f>
        <v>16.606219446502585</v>
      </c>
      <c r="G702" s="217">
        <f>(G625/G612)*AK91</f>
        <v>0</v>
      </c>
      <c r="H702" s="219">
        <f>(H628/H612)*AK60</f>
        <v>0</v>
      </c>
      <c r="I702" s="217">
        <f>(I629/I612)*AK92</f>
        <v>7217.1570331226712</v>
      </c>
      <c r="J702" s="217">
        <f>(J630/J612)*AK93</f>
        <v>0</v>
      </c>
      <c r="K702" s="217">
        <f>(K644/K612)*AK89</f>
        <v>41847.267484965494</v>
      </c>
      <c r="L702" s="217">
        <f>(L647/L612)*AK94</f>
        <v>0</v>
      </c>
      <c r="M702" s="202">
        <f t="shared" si="0"/>
        <v>72131</v>
      </c>
      <c r="N702" s="211" t="s">
        <v>672</v>
      </c>
    </row>
    <row r="703" spans="1:14" s="202" customFormat="1" ht="12.6" customHeight="1" x14ac:dyDescent="0.2">
      <c r="A703" s="212">
        <v>7320</v>
      </c>
      <c r="B703" s="211" t="s">
        <v>673</v>
      </c>
      <c r="C703" s="217">
        <f>AL85</f>
        <v>33347</v>
      </c>
      <c r="D703" s="217">
        <f>(D615/D612)*AL90</f>
        <v>1885.2953717447037</v>
      </c>
      <c r="E703" s="219">
        <f>(E623/E612)*SUM(C703:D703)</f>
        <v>1783.6048783603442</v>
      </c>
      <c r="F703" s="219">
        <f>(F624/F612)*AL64</f>
        <v>1.2924076808584977</v>
      </c>
      <c r="G703" s="217">
        <f>(G625/G612)*AL91</f>
        <v>0</v>
      </c>
      <c r="H703" s="219">
        <f>(H628/H612)*AL60</f>
        <v>0</v>
      </c>
      <c r="I703" s="217">
        <f>(I629/I612)*AL92</f>
        <v>991.19753244603214</v>
      </c>
      <c r="J703" s="217">
        <f>(J630/J612)*AL93</f>
        <v>0</v>
      </c>
      <c r="K703" s="217">
        <f>(K644/K612)*AL89</f>
        <v>5805.3870805205024</v>
      </c>
      <c r="L703" s="217">
        <f>(L647/L612)*AL94</f>
        <v>0</v>
      </c>
      <c r="M703" s="202">
        <f t="shared" si="0"/>
        <v>10467</v>
      </c>
      <c r="N703" s="211" t="s">
        <v>674</v>
      </c>
    </row>
    <row r="704" spans="1:14" s="202" customFormat="1" ht="12.6" customHeight="1" x14ac:dyDescent="0.2">
      <c r="A704" s="212">
        <v>7330</v>
      </c>
      <c r="B704" s="211" t="s">
        <v>675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>
        <f>(G625/G612)*AM91</f>
        <v>0</v>
      </c>
      <c r="H704" s="219">
        <f>(H628/H612)*AM60</f>
        <v>0</v>
      </c>
      <c r="I704" s="217">
        <f>(I629/I612)*AM92</f>
        <v>0</v>
      </c>
      <c r="J704" s="217">
        <f>(J630/J612)*AM93</f>
        <v>0</v>
      </c>
      <c r="K704" s="217">
        <f>(K644/K612)*AM89</f>
        <v>0</v>
      </c>
      <c r="L704" s="217">
        <f>(L647/L612)*AM94</f>
        <v>0</v>
      </c>
      <c r="M704" s="202">
        <f t="shared" si="0"/>
        <v>0</v>
      </c>
      <c r="N704" s="211" t="s">
        <v>676</v>
      </c>
    </row>
    <row r="705" spans="1:14" s="202" customFormat="1" ht="12.6" customHeight="1" x14ac:dyDescent="0.2">
      <c r="A705" s="212">
        <v>7340</v>
      </c>
      <c r="B705" s="211" t="s">
        <v>677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>
        <f>(G625/G612)*AN91</f>
        <v>0</v>
      </c>
      <c r="H705" s="219">
        <f>(H628/H612)*AN60</f>
        <v>0</v>
      </c>
      <c r="I705" s="217">
        <f>(I629/I612)*AN92</f>
        <v>0</v>
      </c>
      <c r="J705" s="217">
        <f>(J630/J612)*AN93</f>
        <v>0</v>
      </c>
      <c r="K705" s="217">
        <f>(K644/K612)*AN89</f>
        <v>0</v>
      </c>
      <c r="L705" s="217">
        <f>(L647/L612)*AN94</f>
        <v>0</v>
      </c>
      <c r="M705" s="202">
        <f t="shared" si="0"/>
        <v>0</v>
      </c>
      <c r="N705" s="211" t="s">
        <v>678</v>
      </c>
    </row>
    <row r="706" spans="1:14" s="202" customFormat="1" ht="12.6" customHeight="1" x14ac:dyDescent="0.2">
      <c r="A706" s="212">
        <v>7350</v>
      </c>
      <c r="B706" s="211" t="s">
        <v>679</v>
      </c>
      <c r="C706" s="217">
        <f>AO85</f>
        <v>58664</v>
      </c>
      <c r="D706" s="217">
        <f>(D615/D612)*AO90</f>
        <v>5299.7747672378891</v>
      </c>
      <c r="E706" s="219">
        <f>(E623/E612)*SUM(C706:D706)</f>
        <v>3238.1114971203833</v>
      </c>
      <c r="F706" s="219">
        <f>(F624/F612)*AO64</f>
        <v>37.187202137909608</v>
      </c>
      <c r="G706" s="217">
        <f>(G625/G612)*AO91</f>
        <v>5474.9998299843473</v>
      </c>
      <c r="H706" s="219">
        <f>(H628/H612)*AO60</f>
        <v>1662.4790944457009</v>
      </c>
      <c r="I706" s="217">
        <f>(I629/I612)*AO92</f>
        <v>2787.7430600044654</v>
      </c>
      <c r="J706" s="217">
        <f>(J630/J612)*AO93</f>
        <v>2250.7432719167409</v>
      </c>
      <c r="K706" s="217">
        <f>(K644/K612)*AO89</f>
        <v>27095.570263087277</v>
      </c>
      <c r="L706" s="217">
        <f>(L647/L612)*AO94</f>
        <v>4642.4791597912463</v>
      </c>
      <c r="M706" s="202">
        <f t="shared" si="0"/>
        <v>52489</v>
      </c>
      <c r="N706" s="211" t="s">
        <v>680</v>
      </c>
    </row>
    <row r="707" spans="1:14" s="202" customFormat="1" ht="12.6" customHeight="1" x14ac:dyDescent="0.2">
      <c r="A707" s="212">
        <v>7380</v>
      </c>
      <c r="B707" s="211" t="s">
        <v>681</v>
      </c>
      <c r="C707" s="217">
        <f>AP85</f>
        <v>0</v>
      </c>
      <c r="D707" s="217">
        <f>(D615/D612)*AP90</f>
        <v>0</v>
      </c>
      <c r="E707" s="219">
        <f>(E623/E612)*SUM(C707:D707)</f>
        <v>0</v>
      </c>
      <c r="F707" s="219">
        <f>(F624/F612)*AP64</f>
        <v>0</v>
      </c>
      <c r="G707" s="217">
        <f>(G625/G612)*AP91</f>
        <v>0</v>
      </c>
      <c r="H707" s="219">
        <f>(H628/H612)*AP60</f>
        <v>0</v>
      </c>
      <c r="I707" s="217">
        <f>(I629/I612)*AP92</f>
        <v>0</v>
      </c>
      <c r="J707" s="217">
        <f>(J630/J612)*AP93</f>
        <v>0</v>
      </c>
      <c r="K707" s="217">
        <f>(K644/K612)*AP89</f>
        <v>0</v>
      </c>
      <c r="L707" s="217">
        <f>(L647/L612)*AP94</f>
        <v>0</v>
      </c>
      <c r="M707" s="202">
        <f t="shared" si="0"/>
        <v>0</v>
      </c>
      <c r="N707" s="211" t="s">
        <v>682</v>
      </c>
    </row>
    <row r="708" spans="1:14" s="202" customFormat="1" ht="12.6" customHeight="1" x14ac:dyDescent="0.2">
      <c r="A708" s="212">
        <v>7390</v>
      </c>
      <c r="B708" s="211" t="s">
        <v>683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>
        <f>(G625/G612)*AQ91</f>
        <v>0</v>
      </c>
      <c r="H708" s="219">
        <f>(H628/H612)*AQ60</f>
        <v>0</v>
      </c>
      <c r="I708" s="217">
        <f>(I629/I612)*AQ92</f>
        <v>0</v>
      </c>
      <c r="J708" s="217">
        <f>(J630/J612)*AQ93</f>
        <v>0</v>
      </c>
      <c r="K708" s="217">
        <f>(K644/K612)*AQ89</f>
        <v>0</v>
      </c>
      <c r="L708" s="217">
        <f>(L647/L612)*AQ94</f>
        <v>0</v>
      </c>
      <c r="M708" s="202">
        <f t="shared" si="0"/>
        <v>0</v>
      </c>
      <c r="N708" s="211" t="s">
        <v>684</v>
      </c>
    </row>
    <row r="709" spans="1:14" s="202" customFormat="1" ht="12.6" customHeight="1" x14ac:dyDescent="0.2">
      <c r="A709" s="212">
        <v>7400</v>
      </c>
      <c r="B709" s="211" t="s">
        <v>685</v>
      </c>
      <c r="C709" s="217">
        <f>AR85</f>
        <v>0</v>
      </c>
      <c r="D709" s="217">
        <f>(D615/D612)*AR90</f>
        <v>0</v>
      </c>
      <c r="E709" s="219">
        <f>(E623/E612)*SUM(C709:D709)</f>
        <v>0</v>
      </c>
      <c r="F709" s="219">
        <f>(F624/F612)*AR64</f>
        <v>0</v>
      </c>
      <c r="G709" s="217">
        <f>(G625/G612)*AR91</f>
        <v>0</v>
      </c>
      <c r="H709" s="219">
        <f>(H628/H612)*AR60</f>
        <v>0</v>
      </c>
      <c r="I709" s="217">
        <f>(I629/I612)*AR92</f>
        <v>0</v>
      </c>
      <c r="J709" s="217">
        <f>(J630/J612)*AR93</f>
        <v>0</v>
      </c>
      <c r="K709" s="217">
        <f>(K644/K612)*AR89</f>
        <v>0</v>
      </c>
      <c r="L709" s="217">
        <f>(L647/L612)*AR94</f>
        <v>0</v>
      </c>
      <c r="M709" s="202">
        <f t="shared" si="0"/>
        <v>0</v>
      </c>
      <c r="N709" s="211" t="s">
        <v>686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>
        <f>(G625/G612)*AS91</f>
        <v>0</v>
      </c>
      <c r="H710" s="219">
        <f>(H628/H612)*AS60</f>
        <v>0</v>
      </c>
      <c r="I710" s="217">
        <f>(I629/I612)*AS92</f>
        <v>0</v>
      </c>
      <c r="J710" s="217">
        <f>(J630/J612)*AS93</f>
        <v>0</v>
      </c>
      <c r="K710" s="217">
        <f>(K644/K612)*AS89</f>
        <v>0</v>
      </c>
      <c r="L710" s="217">
        <f>(L647/L612)*AS94</f>
        <v>0</v>
      </c>
      <c r="M710" s="202">
        <f t="shared" si="0"/>
        <v>0</v>
      </c>
      <c r="N710" s="211" t="s">
        <v>687</v>
      </c>
    </row>
    <row r="711" spans="1:14" s="202" customFormat="1" ht="12.6" customHeight="1" x14ac:dyDescent="0.2">
      <c r="A711" s="212">
        <v>7420</v>
      </c>
      <c r="B711" s="211" t="s">
        <v>688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>
        <f>(G625/G612)*AT91</f>
        <v>0</v>
      </c>
      <c r="H711" s="219">
        <f>(H628/H612)*AT60</f>
        <v>0</v>
      </c>
      <c r="I711" s="217">
        <f>(I629/I612)*AT92</f>
        <v>0</v>
      </c>
      <c r="J711" s="217">
        <f>(J630/J612)*AT93</f>
        <v>0</v>
      </c>
      <c r="K711" s="217">
        <f>(K644/K612)*AT89</f>
        <v>0</v>
      </c>
      <c r="L711" s="217">
        <f>(L647/L612)*AT94</f>
        <v>0</v>
      </c>
      <c r="M711" s="202">
        <f t="shared" si="0"/>
        <v>0</v>
      </c>
      <c r="N711" s="211" t="s">
        <v>689</v>
      </c>
    </row>
    <row r="712" spans="1:14" s="202" customFormat="1" ht="12.6" customHeight="1" x14ac:dyDescent="0.2">
      <c r="A712" s="212">
        <v>7430</v>
      </c>
      <c r="B712" s="211" t="s">
        <v>690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>
        <f>(G625/G612)*AU91</f>
        <v>0</v>
      </c>
      <c r="H712" s="219">
        <f>(H628/H612)*AU60</f>
        <v>0</v>
      </c>
      <c r="I712" s="217">
        <f>(I629/I612)*AU92</f>
        <v>0</v>
      </c>
      <c r="J712" s="217">
        <f>(J630/J612)*AU93</f>
        <v>0</v>
      </c>
      <c r="K712" s="217">
        <f>(K644/K612)*AU89</f>
        <v>0</v>
      </c>
      <c r="L712" s="217">
        <f>(L647/L612)*AU94</f>
        <v>0</v>
      </c>
      <c r="M712" s="202">
        <f t="shared" si="0"/>
        <v>0</v>
      </c>
      <c r="N712" s="211" t="s">
        <v>691</v>
      </c>
    </row>
    <row r="713" spans="1:14" s="202" customFormat="1" ht="12.6" customHeight="1" x14ac:dyDescent="0.2">
      <c r="A713" s="212">
        <v>7490</v>
      </c>
      <c r="B713" s="211" t="s">
        <v>692</v>
      </c>
      <c r="C713" s="217">
        <f>AV85</f>
        <v>0</v>
      </c>
      <c r="D713" s="217">
        <f>(D615/D612)*AV90</f>
        <v>0</v>
      </c>
      <c r="E713" s="219">
        <f>(E623/E612)*SUM(C713:D713)</f>
        <v>0</v>
      </c>
      <c r="F713" s="219">
        <f>(F624/F612)*AV64</f>
        <v>0</v>
      </c>
      <c r="G713" s="217">
        <f>(G625/G612)*AV91</f>
        <v>0</v>
      </c>
      <c r="H713" s="219">
        <f>(H628/H612)*AV60</f>
        <v>0</v>
      </c>
      <c r="I713" s="217">
        <f>(I629/I612)*AV92</f>
        <v>0</v>
      </c>
      <c r="J713" s="217">
        <f>(J630/J612)*AV93</f>
        <v>0</v>
      </c>
      <c r="K713" s="217">
        <f>(K644/K612)*AV89</f>
        <v>0</v>
      </c>
      <c r="L713" s="217">
        <f>(L647/L612)*AV94</f>
        <v>0</v>
      </c>
      <c r="M713" s="202">
        <f t="shared" si="0"/>
        <v>0</v>
      </c>
      <c r="N713" s="213" t="s">
        <v>693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25159768</v>
      </c>
      <c r="D715" s="202">
        <f>SUM(D616:D647)+SUM(D668:D713)</f>
        <v>1552435.9999999998</v>
      </c>
      <c r="E715" s="202">
        <f>SUM(E624:E647)+SUM(E668:E713)</f>
        <v>1212319.1558224258</v>
      </c>
      <c r="F715" s="202">
        <f>SUM(F625:F648)+SUM(F668:F713)</f>
        <v>45228.318877705351</v>
      </c>
      <c r="G715" s="202">
        <f>SUM(G626:G647)+SUM(G668:G713)</f>
        <v>1055695.8613779671</v>
      </c>
      <c r="H715" s="202">
        <f>SUM(H629:H647)+SUM(H668:H713)</f>
        <v>469117.4983173061</v>
      </c>
      <c r="I715" s="202">
        <f>SUM(I630:I647)+SUM(I668:I713)</f>
        <v>669027.35947818274</v>
      </c>
      <c r="J715" s="202">
        <f>SUM(J631:J647)+SUM(J668:J713)</f>
        <v>399309.99072892888</v>
      </c>
      <c r="K715" s="202">
        <f>SUM(K668:K713)</f>
        <v>3617508.7649819842</v>
      </c>
      <c r="L715" s="202">
        <f>SUM(L668:L713)</f>
        <v>624350.71078706055</v>
      </c>
      <c r="M715" s="202">
        <f>SUM(M668:M713)</f>
        <v>8539437</v>
      </c>
      <c r="N715" s="211" t="s">
        <v>694</v>
      </c>
    </row>
    <row r="716" spans="1:14" s="202" customFormat="1" ht="12.6" customHeight="1" x14ac:dyDescent="0.2">
      <c r="C716" s="214">
        <f>CE85</f>
        <v>25159768</v>
      </c>
      <c r="D716" s="202">
        <f>D615</f>
        <v>1552436</v>
      </c>
      <c r="E716" s="202">
        <f>E623</f>
        <v>1212319.1558224261</v>
      </c>
      <c r="F716" s="202">
        <f>F624</f>
        <v>45228.318877705358</v>
      </c>
      <c r="G716" s="202">
        <f>G625</f>
        <v>1055695.8613779673</v>
      </c>
      <c r="H716" s="202">
        <f>H628</f>
        <v>469117.49831730622</v>
      </c>
      <c r="I716" s="202">
        <f>I629</f>
        <v>669027.35947818274</v>
      </c>
      <c r="J716" s="202">
        <f>J630</f>
        <v>399309.99072892882</v>
      </c>
      <c r="K716" s="202">
        <f>K644</f>
        <v>3617508.7649819846</v>
      </c>
      <c r="L716" s="202">
        <f>L647</f>
        <v>624350.71078706055</v>
      </c>
      <c r="M716" s="202">
        <f>C648</f>
        <v>8539436</v>
      </c>
      <c r="N716" s="211" t="s">
        <v>695</v>
      </c>
    </row>
  </sheetData>
  <sheetProtection algorithmName="SHA-512" hashValue="fw+v2bUPeX64fLfNQ6v9v/D9yocBDkCcHUmAeaHDhU/BzpA4zWZUbTpeyqvTGzMliT9JiMAqx/Wxt5SKzZLxfA==" saltValue="4A2hmw4GnHAXE8O3Gt3sHg==" spinCount="100000" sheet="1" objects="1" scenarios="1"/>
  <mergeCells count="2">
    <mergeCell ref="A426:E426"/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C110" r:id="rId4" xr:uid="{00000000-0004-0000-0B00-000003000000}"/>
    <hyperlink ref="A426" r:id="rId5" xr:uid="{00000000-0004-0000-0B00-000004000000}"/>
    <hyperlink ref="B426" r:id="rId6" display="mailto:doh.information@doh.wa.gov" xr:uid="{00000000-0004-0000-0B00-000005000000}"/>
    <hyperlink ref="C426" r:id="rId7" display="mailto:doh.information@doh.wa.gov" xr:uid="{00000000-0004-0000-0B00-000006000000}"/>
    <hyperlink ref="D426" r:id="rId8" display="mailto:doh.information@doh.wa.gov" xr:uid="{00000000-0004-0000-0B00-000007000000}"/>
    <hyperlink ref="E426" r:id="rId9" display="mailto:doh.information@doh.wa.gov" xr:uid="{00000000-0004-0000-0B00-000008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1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76E7-F044-471D-8BB7-5B4FCB1D79FF}">
  <sheetPr codeName="Sheet13"/>
  <dimension ref="A1:N2"/>
  <sheetViews>
    <sheetView workbookViewId="0">
      <selection activeCell="A2" sqref="A2"/>
    </sheetView>
  </sheetViews>
  <sheetFormatPr defaultColWidth="9" defaultRowHeight="15" x14ac:dyDescent="0.25"/>
  <cols>
    <col min="1" max="2" width="9" style="11" customWidth="1"/>
    <col min="3" max="3" width="38.77734375" style="11" bestFit="1" customWidth="1"/>
    <col min="4" max="10" width="9" style="11" customWidth="1"/>
    <col min="11" max="11" width="13.33203125" style="11" customWidth="1"/>
    <col min="12" max="12" width="12.109375" style="11" customWidth="1"/>
    <col min="13" max="17" width="9" style="11" customWidth="1"/>
    <col min="18" max="16384" width="9" style="11"/>
  </cols>
  <sheetData>
    <row r="1" spans="1:14" x14ac:dyDescent="0.25">
      <c r="A1" s="14" t="s">
        <v>1065</v>
      </c>
      <c r="B1" s="11" t="s">
        <v>1066</v>
      </c>
      <c r="C1" s="11" t="s">
        <v>1067</v>
      </c>
      <c r="D1" s="11" t="s">
        <v>1068</v>
      </c>
      <c r="E1" s="11" t="s">
        <v>1069</v>
      </c>
      <c r="F1" s="11" t="s">
        <v>1070</v>
      </c>
      <c r="G1" s="11" t="s">
        <v>1071</v>
      </c>
      <c r="H1" s="11" t="s">
        <v>1072</v>
      </c>
      <c r="I1" s="11" t="s">
        <v>1073</v>
      </c>
      <c r="J1" s="11" t="s">
        <v>1074</v>
      </c>
      <c r="K1" s="11" t="s">
        <v>1075</v>
      </c>
      <c r="L1" s="11" t="s">
        <v>1076</v>
      </c>
      <c r="M1" s="11" t="s">
        <v>1077</v>
      </c>
      <c r="N1" s="11" t="s">
        <v>1078</v>
      </c>
    </row>
    <row r="2" spans="1:14" x14ac:dyDescent="0.25">
      <c r="A2" s="11" t="str">
        <f>MONTH(data!C96) &amp; "-" &amp; DAY(data!C96)</f>
        <v>12-31</v>
      </c>
      <c r="B2" s="201" t="str">
        <f>RIGHT(data!C97, 3)</f>
        <v>045</v>
      </c>
      <c r="C2" s="11" t="str">
        <f>SUBSTITUTE(LEFT(data!C98,49),",","")</f>
        <v>Columbia Basin Hospital</v>
      </c>
      <c r="D2" s="11" t="str">
        <f>LEFT(data!C99, 49)</f>
        <v>200 Nat Washington Way</v>
      </c>
      <c r="E2" s="11" t="str">
        <f>LEFT(data!C100, 100)</f>
        <v>Ephrata</v>
      </c>
      <c r="F2" s="11" t="str">
        <f>LEFT(data!C101, 2)</f>
        <v>Wa</v>
      </c>
      <c r="G2" s="11" t="str">
        <f>LEFT(data!C102, 100)</f>
        <v xml:space="preserve"> 98823</v>
      </c>
      <c r="H2" s="11" t="str">
        <f>LEFT(data!C103, 100)</f>
        <v>Grant</v>
      </c>
      <c r="I2" s="11" t="str">
        <f>LEFT(data!C104, 49)</f>
        <v>Rosalinda Kibby</v>
      </c>
      <c r="J2" s="11" t="str">
        <f>LEFT(data!C105, 49)</f>
        <v>Anthonie Zimmermann</v>
      </c>
      <c r="K2" s="11" t="str">
        <f>LEFT(data!C107, 49)</f>
        <v>509-754-4631</v>
      </c>
      <c r="L2" s="11" t="str">
        <f>LEFT(data!C108, 49)</f>
        <v>509-754-4809</v>
      </c>
      <c r="M2" s="11" t="str">
        <f>LEFT(data!C109, 49)</f>
        <v>Jeannette Ring</v>
      </c>
      <c r="N2" s="11" t="str">
        <f>LEFT(data!C110, 49)</f>
        <v>jring@dzacpa.com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080A-02C3-4D98-8C2D-1F20C72DAEFE}">
  <sheetPr codeName="Sheet14"/>
  <dimension ref="A1:CF2"/>
  <sheetViews>
    <sheetView workbookViewId="0">
      <selection activeCell="D1" sqref="D1"/>
    </sheetView>
  </sheetViews>
  <sheetFormatPr defaultColWidth="8.6640625" defaultRowHeight="15.75" x14ac:dyDescent="0.25"/>
  <cols>
    <col min="1" max="3" width="10.44140625" style="9" customWidth="1"/>
    <col min="4" max="4" width="10.5546875" style="9" bestFit="1" customWidth="1"/>
    <col min="5" max="5" width="9.6640625" style="9" bestFit="1" customWidth="1"/>
    <col min="6" max="6" width="9.5546875" style="9" bestFit="1" customWidth="1"/>
    <col min="7" max="7" width="10.5546875" style="9" bestFit="1" customWidth="1"/>
    <col min="8" max="8" width="8.6640625" style="9" bestFit="1" customWidth="1"/>
    <col min="9" max="9" width="10.5546875" style="9" bestFit="1" customWidth="1"/>
    <col min="10" max="10" width="9.6640625" style="9" bestFit="1" customWidth="1"/>
    <col min="11" max="11" width="10.5546875" style="9" bestFit="1" customWidth="1"/>
    <col min="12" max="12" width="9.5546875" style="9" bestFit="1" customWidth="1"/>
    <col min="13" max="13" width="26.44140625" style="9" bestFit="1" customWidth="1"/>
    <col min="14" max="14" width="21.109375" style="9" bestFit="1" customWidth="1"/>
    <col min="15" max="15" width="13" style="9" bestFit="1" customWidth="1"/>
    <col min="16" max="16" width="24.44140625" style="9" bestFit="1" customWidth="1"/>
    <col min="17" max="17" width="23.33203125" style="9" bestFit="1" customWidth="1"/>
    <col min="18" max="18" width="36.109375" style="9" bestFit="1" customWidth="1"/>
    <col min="19" max="19" width="19.44140625" style="9" bestFit="1" customWidth="1"/>
    <col min="20" max="20" width="9.77734375" style="9" bestFit="1" customWidth="1"/>
    <col min="21" max="22" width="10.5546875" style="9" bestFit="1" customWidth="1"/>
    <col min="23" max="24" width="9.5546875" style="9" bestFit="1" customWidth="1"/>
    <col min="25" max="25" width="10" style="9" bestFit="1" customWidth="1"/>
    <col min="26" max="27" width="11.5546875" style="9" bestFit="1" customWidth="1"/>
    <col min="28" max="28" width="10.5546875" style="9" bestFit="1" customWidth="1"/>
    <col min="29" max="29" width="11.5546875" style="9" bestFit="1" customWidth="1"/>
    <col min="30" max="30" width="10.5546875" style="9" bestFit="1" customWidth="1"/>
    <col min="31" max="31" width="9.33203125" style="9" bestFit="1" customWidth="1"/>
    <col min="32" max="32" width="9.5546875" style="9" bestFit="1" customWidth="1"/>
    <col min="33" max="33" width="8.21875" style="9" bestFit="1" customWidth="1"/>
    <col min="34" max="34" width="10.88671875" style="9" bestFit="1" customWidth="1"/>
    <col min="35" max="35" width="11.5546875" style="9" bestFit="1" customWidth="1"/>
    <col min="36" max="36" width="10.5546875" style="9" bestFit="1" customWidth="1"/>
    <col min="37" max="37" width="11.33203125" style="9" bestFit="1" customWidth="1"/>
    <col min="38" max="38" width="8.5546875" style="9" bestFit="1" customWidth="1"/>
    <col min="39" max="39" width="7.21875" style="9" bestFit="1" customWidth="1"/>
    <col min="40" max="40" width="9.77734375" style="9" bestFit="1" customWidth="1"/>
    <col min="41" max="41" width="9" style="9" bestFit="1" customWidth="1"/>
    <col min="42" max="42" width="7.21875" style="9" bestFit="1" customWidth="1"/>
    <col min="43" max="43" width="9.77734375" style="9" bestFit="1" customWidth="1"/>
    <col min="44" max="45" width="10.5546875" style="9" bestFit="1" customWidth="1"/>
    <col min="46" max="46" width="10" style="9" bestFit="1" customWidth="1"/>
    <col min="47" max="47" width="9.44140625" style="9" bestFit="1" customWidth="1"/>
    <col min="48" max="48" width="9.33203125" style="9" bestFit="1" customWidth="1"/>
    <col min="49" max="49" width="10.6640625" style="9" bestFit="1" customWidth="1"/>
    <col min="50" max="51" width="9.5546875" style="9" bestFit="1" customWidth="1"/>
    <col min="52" max="52" width="10.21875" style="9" bestFit="1" customWidth="1"/>
    <col min="53" max="54" width="11.5546875" style="9" bestFit="1" customWidth="1"/>
    <col min="55" max="55" width="10.88671875" style="9" bestFit="1" customWidth="1"/>
    <col min="56" max="57" width="10.5546875" style="9" bestFit="1" customWidth="1"/>
    <col min="58" max="58" width="9.5546875" style="9" bestFit="1" customWidth="1"/>
    <col min="59" max="59" width="9.88671875" style="9" bestFit="1" customWidth="1"/>
    <col min="60" max="60" width="9.6640625" style="9" bestFit="1" customWidth="1"/>
    <col min="61" max="61" width="11.109375" style="9" bestFit="1" customWidth="1"/>
    <col min="62" max="62" width="11.5546875" style="9" bestFit="1" customWidth="1"/>
    <col min="63" max="63" width="10.5546875" style="9" bestFit="1" customWidth="1"/>
    <col min="64" max="64" width="11.5546875" style="9" bestFit="1" customWidth="1"/>
    <col min="65" max="65" width="8.77734375" style="9" bestFit="1" customWidth="1"/>
    <col min="66" max="66" width="8.6640625" style="9" bestFit="1" customWidth="1"/>
    <col min="67" max="67" width="10" style="9" bestFit="1" customWidth="1"/>
    <col min="68" max="68" width="8.777343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88671875" style="9" bestFit="1" customWidth="1"/>
    <col min="73" max="73" width="10.21875" style="9" bestFit="1" customWidth="1"/>
    <col min="74" max="75" width="11.5546875" style="9" bestFit="1" customWidth="1"/>
    <col min="76" max="76" width="8.21875" style="9" bestFit="1" customWidth="1"/>
    <col min="77" max="77" width="9" style="9" bestFit="1" customWidth="1"/>
    <col min="78" max="78" width="10.5546875" style="9" bestFit="1" customWidth="1"/>
    <col min="79" max="79" width="11.5546875" style="9" bestFit="1" customWidth="1"/>
    <col min="80" max="80" width="10.109375" style="9" bestFit="1" customWidth="1"/>
    <col min="81" max="82" width="21.44140625" style="9" bestFit="1" customWidth="1"/>
    <col min="83" max="83" width="7.6640625" style="9" bestFit="1" customWidth="1"/>
    <col min="84" max="84" width="9.5546875" style="9" bestFit="1" customWidth="1"/>
    <col min="85" max="89" width="8.6640625" style="9" customWidth="1"/>
    <col min="90" max="16384" width="8.6640625" style="9"/>
  </cols>
  <sheetData>
    <row r="1" spans="1:84" s="10" customFormat="1" ht="12.6" customHeight="1" x14ac:dyDescent="0.25">
      <c r="A1" s="12" t="s">
        <v>1079</v>
      </c>
      <c r="B1" s="12" t="s">
        <v>1080</v>
      </c>
      <c r="C1" s="12" t="s">
        <v>1081</v>
      </c>
      <c r="D1" s="12" t="s">
        <v>1082</v>
      </c>
      <c r="E1" s="12" t="s">
        <v>1083</v>
      </c>
      <c r="F1" s="12" t="s">
        <v>1084</v>
      </c>
      <c r="G1" s="12" t="s">
        <v>1085</v>
      </c>
      <c r="H1" s="12" t="s">
        <v>1086</v>
      </c>
      <c r="I1" s="12" t="s">
        <v>1087</v>
      </c>
      <c r="J1" s="12" t="s">
        <v>1088</v>
      </c>
      <c r="K1" s="12" t="s">
        <v>1089</v>
      </c>
      <c r="L1" s="12" t="s">
        <v>1090</v>
      </c>
      <c r="M1" s="12" t="s">
        <v>1091</v>
      </c>
      <c r="N1" s="12" t="s">
        <v>1092</v>
      </c>
      <c r="O1" s="12" t="s">
        <v>1093</v>
      </c>
      <c r="P1" s="12" t="s">
        <v>1094</v>
      </c>
      <c r="Q1" s="12" t="s">
        <v>1095</v>
      </c>
      <c r="R1" s="12" t="s">
        <v>1096</v>
      </c>
      <c r="S1" s="12" t="s">
        <v>1097</v>
      </c>
      <c r="T1" s="12" t="s">
        <v>1098</v>
      </c>
      <c r="U1" s="12" t="s">
        <v>1099</v>
      </c>
      <c r="V1" s="12" t="s">
        <v>1100</v>
      </c>
      <c r="W1" s="12" t="s">
        <v>1101</v>
      </c>
      <c r="X1" s="12" t="s">
        <v>1102</v>
      </c>
      <c r="Y1" s="12" t="s">
        <v>1103</v>
      </c>
      <c r="Z1" s="12" t="s">
        <v>1104</v>
      </c>
      <c r="AA1" s="12" t="s">
        <v>1105</v>
      </c>
      <c r="AB1" s="12" t="s">
        <v>1106</v>
      </c>
      <c r="AC1" s="12" t="s">
        <v>1107</v>
      </c>
      <c r="AD1" s="12" t="s">
        <v>1108</v>
      </c>
      <c r="AE1" s="12" t="s">
        <v>1109</v>
      </c>
      <c r="AF1" s="12" t="s">
        <v>1110</v>
      </c>
      <c r="AG1" s="12" t="s">
        <v>1111</v>
      </c>
      <c r="AH1" s="12" t="s">
        <v>1112</v>
      </c>
      <c r="AI1" s="12" t="s">
        <v>1113</v>
      </c>
      <c r="AJ1" s="12" t="s">
        <v>1114</v>
      </c>
      <c r="AK1" s="12" t="s">
        <v>1115</v>
      </c>
      <c r="AL1" s="12" t="s">
        <v>1116</v>
      </c>
      <c r="AM1" s="12" t="s">
        <v>1117</v>
      </c>
      <c r="AN1" s="12" t="s">
        <v>1118</v>
      </c>
      <c r="AO1" s="12" t="s">
        <v>1119</v>
      </c>
      <c r="AP1" s="12" t="s">
        <v>1120</v>
      </c>
      <c r="AQ1" s="12" t="s">
        <v>1121</v>
      </c>
      <c r="AR1" s="12" t="s">
        <v>1122</v>
      </c>
      <c r="AS1" s="12" t="s">
        <v>1123</v>
      </c>
      <c r="AT1" s="12" t="s">
        <v>1124</v>
      </c>
      <c r="AU1" s="12" t="s">
        <v>1125</v>
      </c>
      <c r="AV1" s="12" t="s">
        <v>1126</v>
      </c>
      <c r="AW1" s="12" t="s">
        <v>1127</v>
      </c>
      <c r="AX1" s="12" t="s">
        <v>1128</v>
      </c>
      <c r="AY1" s="12" t="s">
        <v>1129</v>
      </c>
      <c r="AZ1" s="12" t="s">
        <v>1130</v>
      </c>
      <c r="BA1" s="12" t="s">
        <v>1131</v>
      </c>
      <c r="BB1" s="12" t="s">
        <v>1132</v>
      </c>
      <c r="BC1" s="12" t="s">
        <v>1133</v>
      </c>
      <c r="BD1" s="12" t="s">
        <v>1134</v>
      </c>
      <c r="BE1" s="12" t="s">
        <v>1135</v>
      </c>
      <c r="BF1" s="12" t="s">
        <v>1136</v>
      </c>
      <c r="BG1" s="12" t="s">
        <v>1137</v>
      </c>
      <c r="BH1" s="12" t="s">
        <v>1138</v>
      </c>
      <c r="BI1" s="12" t="s">
        <v>1139</v>
      </c>
      <c r="BJ1" s="12" t="s">
        <v>1140</v>
      </c>
      <c r="BK1" s="12" t="s">
        <v>1141</v>
      </c>
      <c r="BL1" s="12" t="s">
        <v>1142</v>
      </c>
      <c r="BM1" s="12" t="s">
        <v>1143</v>
      </c>
      <c r="BN1" s="12" t="s">
        <v>1144</v>
      </c>
      <c r="BO1" s="12" t="s">
        <v>1145</v>
      </c>
      <c r="BP1" s="12" t="s">
        <v>1146</v>
      </c>
      <c r="BQ1" s="12" t="s">
        <v>1147</v>
      </c>
      <c r="BR1" s="12" t="s">
        <v>1148</v>
      </c>
      <c r="BS1" s="12" t="s">
        <v>1149</v>
      </c>
      <c r="BT1" s="12" t="s">
        <v>1150</v>
      </c>
      <c r="BU1" s="12" t="s">
        <v>1151</v>
      </c>
      <c r="BV1" s="12" t="s">
        <v>1152</v>
      </c>
      <c r="BW1" s="12" t="s">
        <v>1153</v>
      </c>
      <c r="BX1" s="12" t="s">
        <v>1154</v>
      </c>
      <c r="BY1" s="12" t="s">
        <v>1155</v>
      </c>
      <c r="BZ1" s="12" t="s">
        <v>1156</v>
      </c>
      <c r="CA1" s="12" t="s">
        <v>1157</v>
      </c>
      <c r="CB1" s="12" t="s">
        <v>1158</v>
      </c>
      <c r="CC1" s="12" t="s">
        <v>1159</v>
      </c>
      <c r="CD1" s="12" t="s">
        <v>1160</v>
      </c>
      <c r="CE1" s="12" t="s">
        <v>1161</v>
      </c>
      <c r="CF1" s="12" t="s">
        <v>1162</v>
      </c>
    </row>
    <row r="2" spans="1:84" s="169" customFormat="1" ht="12.6" customHeight="1" x14ac:dyDescent="0.25">
      <c r="A2" s="12" t="str">
        <f>RIGHT(data!C97,3)</f>
        <v>045</v>
      </c>
      <c r="B2" s="200" t="str">
        <f>RIGHT(data!C96,4)</f>
        <v>2024</v>
      </c>
      <c r="C2" s="12" t="s">
        <v>1163</v>
      </c>
      <c r="D2" s="199">
        <f>ROUND(N(data!C181),0)</f>
        <v>892765</v>
      </c>
      <c r="E2" s="199">
        <f>ROUND(N(data!C182),0)</f>
        <v>85557</v>
      </c>
      <c r="F2" s="199">
        <f>ROUND(N(data!C183),0)</f>
        <v>209543</v>
      </c>
      <c r="G2" s="199">
        <f>ROUND(N(data!C184),0)</f>
        <v>1085210</v>
      </c>
      <c r="H2" s="199">
        <f>ROUND(N(data!C185),0)</f>
        <v>8553</v>
      </c>
      <c r="I2" s="199">
        <f>ROUND(N(data!C186),0)</f>
        <v>456499</v>
      </c>
      <c r="J2" s="199">
        <f>ROUND(N(data!C187)+N(data!C188),0)</f>
        <v>24638</v>
      </c>
      <c r="K2" s="199">
        <f>ROUND(N(data!C191),0)</f>
        <v>2021</v>
      </c>
      <c r="L2" s="199">
        <f>ROUND(N(data!C192),0)</f>
        <v>19590</v>
      </c>
      <c r="M2" s="199">
        <f>ROUND(N(data!C195),0)</f>
        <v>148081</v>
      </c>
      <c r="N2" s="199">
        <f>ROUND(N(data!C196),0)</f>
        <v>72756</v>
      </c>
      <c r="O2" s="199">
        <f>ROUND(N(data!C199),0)</f>
        <v>230385</v>
      </c>
      <c r="P2" s="199">
        <f>ROUND(N(data!C200),0)</f>
        <v>86509</v>
      </c>
      <c r="Q2" s="199">
        <f>ROUND(N(data!C201),0)</f>
        <v>0</v>
      </c>
      <c r="R2" s="199">
        <f>ROUND(N(data!C204),0)</f>
        <v>0</v>
      </c>
      <c r="S2" s="199">
        <f>ROUND(N(data!C205),0)</f>
        <v>648555</v>
      </c>
      <c r="T2" s="199">
        <f>ROUND(N(data!B211),0)</f>
        <v>99457</v>
      </c>
      <c r="U2" s="199">
        <f>ROUND(N(data!C211),0)</f>
        <v>0</v>
      </c>
      <c r="V2" s="199">
        <f>ROUND(N(data!D211),0)</f>
        <v>0</v>
      </c>
      <c r="W2" s="199">
        <f>ROUND(N(data!B212),0)</f>
        <v>384512</v>
      </c>
      <c r="X2" s="199">
        <f>ROUND(N(data!C212),0)</f>
        <v>0</v>
      </c>
      <c r="Y2" s="199">
        <f>ROUND(N(data!D212),0)</f>
        <v>0</v>
      </c>
      <c r="Z2" s="199">
        <f>ROUND(N(data!B213),0)</f>
        <v>24737896</v>
      </c>
      <c r="AA2" s="199">
        <f>ROUND(N(data!C213),0)</f>
        <v>10244</v>
      </c>
      <c r="AB2" s="199">
        <f>ROUND(N(data!D213),0)</f>
        <v>0</v>
      </c>
      <c r="AC2" s="199">
        <f>ROUND(N(data!B214),0)</f>
        <v>4900033</v>
      </c>
      <c r="AD2" s="199">
        <f>ROUND(N(data!C214),0)</f>
        <v>0</v>
      </c>
      <c r="AE2" s="199">
        <f>ROUND(N(data!D214),0)</f>
        <v>0</v>
      </c>
      <c r="AF2" s="199">
        <f>ROUND(N(data!B215),0)</f>
        <v>253117</v>
      </c>
      <c r="AG2" s="199">
        <f>ROUND(N(data!C215),0)</f>
        <v>0</v>
      </c>
      <c r="AH2" s="199">
        <f>ROUND(N(data!D215),0)</f>
        <v>0</v>
      </c>
      <c r="AI2" s="199">
        <f>ROUND(N(data!B216),0)</f>
        <v>5009834</v>
      </c>
      <c r="AJ2" s="199">
        <f>ROUND(N(data!C216),0)</f>
        <v>150447</v>
      </c>
      <c r="AK2" s="199">
        <f>ROUND(N(data!D216),0)</f>
        <v>170073</v>
      </c>
      <c r="AL2" s="199">
        <f>ROUND(N(data!B217),0)</f>
        <v>0</v>
      </c>
      <c r="AM2" s="199">
        <f>ROUND(N(data!C217),0)</f>
        <v>0</v>
      </c>
      <c r="AN2" s="199">
        <f>ROUND(N(data!D217),0)</f>
        <v>0</v>
      </c>
      <c r="AO2" s="199">
        <f>ROUND(N(data!B218),0)</f>
        <v>0</v>
      </c>
      <c r="AP2" s="199">
        <f>ROUND(N(data!C218),0)</f>
        <v>0</v>
      </c>
      <c r="AQ2" s="199">
        <f>ROUND(N(data!D218),0)</f>
        <v>0</v>
      </c>
      <c r="AR2" s="199">
        <f>ROUND(N(data!B219),0)</f>
        <v>980978</v>
      </c>
      <c r="AS2" s="199">
        <f>ROUND(N(data!C219),0)</f>
        <v>3321943</v>
      </c>
      <c r="AT2" s="199">
        <f>ROUND(N(data!D219),0)</f>
        <v>0</v>
      </c>
      <c r="AU2" s="199">
        <v>0</v>
      </c>
      <c r="AV2" s="199">
        <v>0</v>
      </c>
      <c r="AW2" s="199">
        <v>0</v>
      </c>
      <c r="AX2" s="199">
        <f>ROUND(N(data!B225),0)</f>
        <v>221314</v>
      </c>
      <c r="AY2" s="199">
        <f>ROUND(N(data!C225),0)</f>
        <v>27181</v>
      </c>
      <c r="AZ2" s="199">
        <f>ROUND(N(data!D225),0)</f>
        <v>0</v>
      </c>
      <c r="BA2" s="199">
        <f>ROUND(N(data!B226),0)</f>
        <v>14177547</v>
      </c>
      <c r="BB2" s="199">
        <f>ROUND(N(data!C226),0)</f>
        <v>949343</v>
      </c>
      <c r="BC2" s="199">
        <f>ROUND(N(data!D226),0)</f>
        <v>0</v>
      </c>
      <c r="BD2" s="199">
        <f>ROUND(N(data!B227),0)</f>
        <v>7016290</v>
      </c>
      <c r="BE2" s="199">
        <f>ROUND(N(data!C227),0)</f>
        <v>697385</v>
      </c>
      <c r="BF2" s="199">
        <f>ROUND(N(data!D227),0)</f>
        <v>170073</v>
      </c>
      <c r="BG2" s="199">
        <f>ROUND(N(data!B228),0)</f>
        <v>204494</v>
      </c>
      <c r="BH2" s="199">
        <f>ROUND(N(data!C228),0)</f>
        <v>36295</v>
      </c>
      <c r="BI2" s="199">
        <f>ROUND(N(data!D228),0)</f>
        <v>0</v>
      </c>
      <c r="BJ2" s="199">
        <f>ROUND(N(data!B229),0)</f>
        <v>0</v>
      </c>
      <c r="BK2" s="199">
        <f>ROUND(N(data!C229),0)</f>
        <v>0</v>
      </c>
      <c r="BL2" s="199">
        <f>ROUND(N(data!D229),0)</f>
        <v>0</v>
      </c>
      <c r="BM2" s="199">
        <f>ROUND(N(data!B230),0)</f>
        <v>0</v>
      </c>
      <c r="BN2" s="199">
        <f>ROUND(N(data!C230),0)</f>
        <v>0</v>
      </c>
      <c r="BO2" s="199">
        <f>ROUND(N(data!D230),0)</f>
        <v>0</v>
      </c>
      <c r="BP2" s="199">
        <f>ROUND(N(data!B231),0)</f>
        <v>0</v>
      </c>
      <c r="BQ2" s="199">
        <f>ROUND(N(data!C231),0)</f>
        <v>0</v>
      </c>
      <c r="BR2" s="199">
        <f>ROUND(N(data!D231),0)</f>
        <v>0</v>
      </c>
      <c r="BS2" s="199">
        <f>ROUND(N(data!B232),0)</f>
        <v>0</v>
      </c>
      <c r="BT2" s="199">
        <f>ROUND(N(data!C232),0)</f>
        <v>0</v>
      </c>
      <c r="BU2" s="199">
        <f>ROUND(N(data!D232),0)</f>
        <v>0</v>
      </c>
      <c r="BV2" s="199">
        <f>ROUND(N(data!C239),0)</f>
        <v>3967075</v>
      </c>
      <c r="BW2" s="199">
        <f>ROUND(N(data!C240),0)</f>
        <v>2149083</v>
      </c>
      <c r="BX2" s="199">
        <f>ROUND(N(data!C241),0)</f>
        <v>0</v>
      </c>
      <c r="BY2" s="199">
        <f>ROUND(N(data!C242),0)</f>
        <v>0</v>
      </c>
      <c r="BZ2" s="199">
        <f>ROUND(N(data!C243),0)</f>
        <v>0</v>
      </c>
      <c r="CA2" s="199">
        <f>ROUND(N(data!C244),0)</f>
        <v>3474708</v>
      </c>
      <c r="CB2" s="199">
        <f>ROUND(N(data!C247),0)</f>
        <v>204</v>
      </c>
      <c r="CC2" s="199">
        <f>ROUND(N(data!C249),0)</f>
        <v>86873</v>
      </c>
      <c r="CD2" s="199">
        <f>ROUND(N(data!C250),0)</f>
        <v>338293</v>
      </c>
      <c r="CE2" s="199">
        <f>ROUND(N(data!C254)+N(data!C255),0)</f>
        <v>0</v>
      </c>
      <c r="CF2" s="199">
        <f>ROUND(N(data!D237),0)</f>
        <v>1404304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AB9B7-CFA4-47AF-817B-C014316CEDA8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style="9" customWidth="1"/>
    <col min="70" max="70" width="32.77734375" style="9" bestFit="1" customWidth="1"/>
    <col min="71" max="71" width="33" style="9" bestFit="1" customWidth="1"/>
    <col min="72" max="76" width="8.6640625" style="9" customWidth="1"/>
    <col min="77" max="16384" width="8.6640625" style="9"/>
  </cols>
  <sheetData>
    <row r="1" spans="1:87" s="10" customFormat="1" ht="12.6" customHeight="1" x14ac:dyDescent="0.25">
      <c r="A1" s="10" t="s">
        <v>1164</v>
      </c>
      <c r="B1" s="12" t="s">
        <v>1165</v>
      </c>
      <c r="C1" s="12" t="s">
        <v>1166</v>
      </c>
      <c r="D1" s="10" t="s">
        <v>1167</v>
      </c>
      <c r="E1" s="10" t="s">
        <v>1168</v>
      </c>
      <c r="F1" s="10" t="s">
        <v>1169</v>
      </c>
      <c r="G1" s="10" t="s">
        <v>1170</v>
      </c>
      <c r="H1" s="10" t="s">
        <v>1171</v>
      </c>
      <c r="I1" s="10" t="s">
        <v>1172</v>
      </c>
      <c r="J1" s="10" t="s">
        <v>1173</v>
      </c>
      <c r="K1" s="10" t="s">
        <v>1174</v>
      </c>
      <c r="L1" s="10" t="s">
        <v>1175</v>
      </c>
      <c r="M1" s="10" t="s">
        <v>1176</v>
      </c>
      <c r="N1" s="10" t="s">
        <v>1177</v>
      </c>
      <c r="O1" s="10" t="s">
        <v>1178</v>
      </c>
      <c r="P1" s="10" t="s">
        <v>1179</v>
      </c>
      <c r="Q1" s="10" t="s">
        <v>1180</v>
      </c>
      <c r="R1" s="10" t="s">
        <v>1181</v>
      </c>
      <c r="S1" s="10" t="s">
        <v>1182</v>
      </c>
      <c r="T1" s="10" t="s">
        <v>1183</v>
      </c>
      <c r="U1" s="10" t="s">
        <v>1184</v>
      </c>
      <c r="V1" s="10" t="s">
        <v>1185</v>
      </c>
      <c r="W1" s="10" t="s">
        <v>1186</v>
      </c>
      <c r="X1" s="10" t="s">
        <v>1187</v>
      </c>
      <c r="Y1" s="10" t="s">
        <v>1188</v>
      </c>
      <c r="Z1" s="10" t="s">
        <v>1189</v>
      </c>
      <c r="AA1" s="10" t="s">
        <v>1190</v>
      </c>
      <c r="AB1" s="10" t="s">
        <v>1191</v>
      </c>
      <c r="AC1" s="10" t="s">
        <v>1192</v>
      </c>
      <c r="AD1" s="10" t="s">
        <v>1193</v>
      </c>
      <c r="AE1" s="10" t="s">
        <v>1194</v>
      </c>
      <c r="AF1" s="10" t="s">
        <v>1195</v>
      </c>
      <c r="AG1" s="10" t="s">
        <v>1196</v>
      </c>
      <c r="AH1" s="10" t="s">
        <v>1197</v>
      </c>
      <c r="AI1" s="10" t="s">
        <v>1198</v>
      </c>
      <c r="AJ1" s="10" t="s">
        <v>1199</v>
      </c>
      <c r="AK1" s="10" t="s">
        <v>1200</v>
      </c>
      <c r="AL1" s="10" t="s">
        <v>1201</v>
      </c>
      <c r="AM1" s="10" t="s">
        <v>1202</v>
      </c>
      <c r="AN1" s="10" t="s">
        <v>1203</v>
      </c>
      <c r="AO1" s="10" t="s">
        <v>1204</v>
      </c>
      <c r="AP1" s="10" t="s">
        <v>1205</v>
      </c>
      <c r="AQ1" s="10" t="s">
        <v>1206</v>
      </c>
      <c r="AR1" s="10" t="s">
        <v>1207</v>
      </c>
      <c r="AS1" s="10" t="s">
        <v>1208</v>
      </c>
      <c r="AT1" s="10" t="s">
        <v>1209</v>
      </c>
      <c r="AU1" s="10" t="s">
        <v>1210</v>
      </c>
      <c r="AV1" s="10" t="s">
        <v>1211</v>
      </c>
      <c r="AW1" s="10" t="s">
        <v>1212</v>
      </c>
      <c r="AX1" s="10" t="s">
        <v>1213</v>
      </c>
      <c r="AY1" s="10" t="s">
        <v>1214</v>
      </c>
      <c r="AZ1" s="10" t="s">
        <v>1215</v>
      </c>
      <c r="BA1" s="10" t="s">
        <v>1216</v>
      </c>
      <c r="BB1" s="10" t="s">
        <v>1217</v>
      </c>
      <c r="BC1" s="10" t="s">
        <v>1218</v>
      </c>
      <c r="BD1" s="10" t="s">
        <v>1219</v>
      </c>
      <c r="BE1" s="10" t="s">
        <v>1220</v>
      </c>
      <c r="BF1" s="10" t="s">
        <v>1221</v>
      </c>
      <c r="BG1" s="10" t="s">
        <v>1222</v>
      </c>
      <c r="BH1" s="10" t="s">
        <v>1223</v>
      </c>
      <c r="BI1" s="10" t="s">
        <v>1224</v>
      </c>
      <c r="BJ1" s="10" t="s">
        <v>1225</v>
      </c>
      <c r="BK1" s="10" t="s">
        <v>1226</v>
      </c>
      <c r="BL1" s="10" t="s">
        <v>1227</v>
      </c>
      <c r="BM1" s="10" t="s">
        <v>1228</v>
      </c>
      <c r="BN1" s="10" t="s">
        <v>1229</v>
      </c>
      <c r="BO1" s="10" t="s">
        <v>1230</v>
      </c>
      <c r="BP1" s="10" t="s">
        <v>1231</v>
      </c>
      <c r="BQ1" s="10" t="s">
        <v>1232</v>
      </c>
      <c r="BR1" s="10" t="s">
        <v>1233</v>
      </c>
      <c r="BS1" s="10" t="s">
        <v>1234</v>
      </c>
    </row>
    <row r="2" spans="1:87" s="169" customFormat="1" ht="12.6" customHeight="1" x14ac:dyDescent="0.25">
      <c r="A2" s="12" t="str">
        <f>RIGHT(data!C97,3)</f>
        <v>045</v>
      </c>
      <c r="B2" s="12" t="str">
        <f>RIGHT(data!C96,4)</f>
        <v>2024</v>
      </c>
      <c r="C2" s="12" t="s">
        <v>1163</v>
      </c>
      <c r="D2" s="198">
        <f>ROUND(N(data!C127),0)</f>
        <v>152</v>
      </c>
      <c r="E2" s="198">
        <f>ROUND(N(data!C128),0)</f>
        <v>172</v>
      </c>
      <c r="F2" s="198">
        <f>ROUND(N(data!C129),0)</f>
        <v>0</v>
      </c>
      <c r="G2" s="198">
        <f>ROUND(N(data!C130),0)</f>
        <v>0</v>
      </c>
      <c r="H2" s="198">
        <f>ROUND(N(data!D127),0)</f>
        <v>531</v>
      </c>
      <c r="I2" s="198">
        <f>ROUND(N(data!D128),0)</f>
        <v>8673</v>
      </c>
      <c r="J2" s="198">
        <f>ROUND(N(data!D129),0)</f>
        <v>0</v>
      </c>
      <c r="K2" s="198">
        <f>ROUND(N(data!D130),0)</f>
        <v>0</v>
      </c>
      <c r="L2" s="198">
        <f>ROUND(N(data!C132),0)</f>
        <v>0</v>
      </c>
      <c r="M2" s="198">
        <f>ROUND(N(data!C133),0)</f>
        <v>0</v>
      </c>
      <c r="N2" s="198">
        <f>ROUND(N(data!C134),0)</f>
        <v>25</v>
      </c>
      <c r="O2" s="198">
        <f>ROUND(N(data!C135),0)</f>
        <v>0</v>
      </c>
      <c r="P2" s="198">
        <f>ROUND(N(data!C136),0)</f>
        <v>0</v>
      </c>
      <c r="Q2" s="198">
        <f>ROUND(N(data!C137),0)</f>
        <v>0</v>
      </c>
      <c r="R2" s="198">
        <f>ROUND(N(data!C138),0)</f>
        <v>0</v>
      </c>
      <c r="S2" s="198">
        <f>ROUND(N(data!C139),0)</f>
        <v>12</v>
      </c>
      <c r="T2" s="198">
        <f>ROUND(N(data!C140),0)</f>
        <v>0</v>
      </c>
      <c r="U2" s="198">
        <f>ROUND(N(data!C141),0)</f>
        <v>0</v>
      </c>
      <c r="V2" s="198">
        <f>ROUND(N(data!C142),0)</f>
        <v>0</v>
      </c>
      <c r="W2" s="198">
        <f>ROUND(N(data!C144),0)</f>
        <v>37</v>
      </c>
      <c r="X2" s="198">
        <f>ROUND(N(data!C145),0)</f>
        <v>0</v>
      </c>
      <c r="Y2" s="198">
        <f>ROUND(N(data!B154),0)</f>
        <v>103</v>
      </c>
      <c r="Z2" s="198">
        <f>ROUND(N(data!B155),0)</f>
        <v>394</v>
      </c>
      <c r="AA2" s="198">
        <f>ROUND(N(data!B156),0)</f>
        <v>0</v>
      </c>
      <c r="AB2" s="198">
        <f>ROUND(N(data!B157),0)</f>
        <v>3239431</v>
      </c>
      <c r="AC2" s="198">
        <f>ROUND(N(data!B158),0)</f>
        <v>13505025</v>
      </c>
      <c r="AD2" s="198">
        <f>ROUND(N(data!C154),0)</f>
        <v>23</v>
      </c>
      <c r="AE2" s="198">
        <f>ROUND(N(data!C155),0)</f>
        <v>60</v>
      </c>
      <c r="AF2" s="198">
        <f>ROUND(N(data!C156),0)</f>
        <v>0</v>
      </c>
      <c r="AG2" s="198">
        <f>ROUND(N(data!C157),0)</f>
        <v>54727</v>
      </c>
      <c r="AH2" s="198">
        <f>ROUND(N(data!C158),0)</f>
        <v>7544855</v>
      </c>
      <c r="AI2" s="198">
        <f>ROUND(N(data!D154),0)</f>
        <v>26</v>
      </c>
      <c r="AJ2" s="198">
        <f>ROUND(N(data!D155),0)</f>
        <v>77</v>
      </c>
      <c r="AK2" s="198">
        <f>ROUND(N(data!D156),0)</f>
        <v>0</v>
      </c>
      <c r="AL2" s="198">
        <f>ROUND(N(data!D157),0)</f>
        <v>0</v>
      </c>
      <c r="AM2" s="198">
        <f>ROUND(N(data!D158),0)</f>
        <v>9729322</v>
      </c>
      <c r="AN2" s="198">
        <f>ROUND(N(data!B160),0)</f>
        <v>110</v>
      </c>
      <c r="AO2" s="198">
        <f>ROUND(N(data!B161),0)</f>
        <v>2094</v>
      </c>
      <c r="AP2" s="198">
        <f>ROUND(N(data!B162),0)</f>
        <v>0</v>
      </c>
      <c r="AQ2" s="198">
        <f>ROUND(N(data!B163),0)</f>
        <v>420266</v>
      </c>
      <c r="AR2" s="198">
        <f>ROUND(N(data!B164),0)</f>
        <v>0</v>
      </c>
      <c r="AS2" s="198">
        <f>ROUND(N(data!C160),0)</f>
        <v>36</v>
      </c>
      <c r="AT2" s="198">
        <f>ROUND(N(data!C161),0)</f>
        <v>1614</v>
      </c>
      <c r="AU2" s="198">
        <f>ROUND(N(data!C162),0)</f>
        <v>0</v>
      </c>
      <c r="AV2" s="198">
        <f>ROUND(N(data!C163),0)</f>
        <v>1898230</v>
      </c>
      <c r="AW2" s="198">
        <f>ROUND(N(data!C164),0)</f>
        <v>0</v>
      </c>
      <c r="AX2" s="198">
        <f>ROUND(N(data!D160),0)</f>
        <v>26</v>
      </c>
      <c r="AY2" s="198">
        <f>ROUND(N(data!D161),0)</f>
        <v>4965</v>
      </c>
      <c r="AZ2" s="198">
        <f>ROUND(N(data!D162),0)</f>
        <v>0</v>
      </c>
      <c r="BA2" s="198">
        <f>ROUND(N(data!D163),0)</f>
        <v>1293336</v>
      </c>
      <c r="BB2" s="198">
        <f>ROUND(N(data!D164),0)</f>
        <v>0</v>
      </c>
      <c r="BC2" s="198">
        <f>ROUND(N(data!B166),0)</f>
        <v>0</v>
      </c>
      <c r="BD2" s="198">
        <f>ROUND(N(data!B167),0)</f>
        <v>0</v>
      </c>
      <c r="BE2" s="198">
        <f>ROUND(N(data!B168),0)</f>
        <v>0</v>
      </c>
      <c r="BF2" s="198">
        <f>ROUND(N(data!B169),0)</f>
        <v>0</v>
      </c>
      <c r="BG2" s="198">
        <f>ROUND(N(data!B170),0)</f>
        <v>0</v>
      </c>
      <c r="BH2" s="198">
        <f>ROUND(N(data!C166),0)</f>
        <v>0</v>
      </c>
      <c r="BI2" s="198">
        <f>ROUND(N(data!C167),0)</f>
        <v>0</v>
      </c>
      <c r="BJ2" s="198">
        <f>ROUND(N(data!C168),0)</f>
        <v>0</v>
      </c>
      <c r="BK2" s="198">
        <f>ROUND(N(data!C169),0)</f>
        <v>0</v>
      </c>
      <c r="BL2" s="198">
        <f>ROUND(N(data!C170),0)</f>
        <v>0</v>
      </c>
      <c r="BM2" s="198">
        <f>ROUND(N(data!D166),0)</f>
        <v>0</v>
      </c>
      <c r="BN2" s="198">
        <f>ROUND(N(data!D167),0)</f>
        <v>0</v>
      </c>
      <c r="BO2" s="198">
        <f>ROUND(N(data!D168),0)</f>
        <v>0</v>
      </c>
      <c r="BP2" s="198">
        <f>ROUND(N(data!D169),0)</f>
        <v>0</v>
      </c>
      <c r="BQ2" s="198">
        <f>ROUND(N(data!D170),0)</f>
        <v>0</v>
      </c>
      <c r="BR2" s="198">
        <f>ROUND(N(data!B173),0)</f>
        <v>4863026</v>
      </c>
      <c r="BS2" s="198">
        <f>ROUND(N(data!C173),0)</f>
        <v>1505895</v>
      </c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8DBA0-310A-4D38-998B-50BCAEB89E7D}">
  <sheetPr codeName="Sheet16"/>
  <dimension ref="A1:DH2"/>
  <sheetViews>
    <sheetView workbookViewId="0">
      <selection activeCell="A2" sqref="A2"/>
    </sheetView>
  </sheetViews>
  <sheetFormatPr defaultColWidth="8.6640625" defaultRowHeight="15.75" x14ac:dyDescent="0.25"/>
  <cols>
    <col min="1" max="1" width="13.44140625" style="9" bestFit="1" customWidth="1"/>
    <col min="2" max="2" width="5.21875" style="9" bestFit="1" customWidth="1"/>
    <col min="3" max="4" width="10.5546875" style="9" bestFit="1" customWidth="1"/>
    <col min="5" max="5" width="6.5546875" style="9" bestFit="1" customWidth="1"/>
    <col min="6" max="7" width="10.5546875" style="9" bestFit="1" customWidth="1"/>
    <col min="8" max="8" width="8.88671875" style="9" bestFit="1" customWidth="1"/>
    <col min="9" max="9" width="9.77734375" style="9" bestFit="1" customWidth="1"/>
    <col min="10" max="10" width="7.5546875" style="9" bestFit="1" customWidth="1"/>
    <col min="11" max="13" width="9.5546875" style="9" bestFit="1" customWidth="1"/>
    <col min="14" max="14" width="10.5546875" style="9" bestFit="1" customWidth="1"/>
    <col min="15" max="15" width="8.77734375" style="9" bestFit="1" customWidth="1"/>
    <col min="16" max="16" width="8.88671875" style="9" bestFit="1" customWidth="1"/>
    <col min="17" max="17" width="9.77734375" style="9" bestFit="1" customWidth="1"/>
    <col min="18" max="18" width="9.5546875" style="9" bestFit="1" customWidth="1"/>
    <col min="19" max="20" width="10.5546875" style="9" bestFit="1" customWidth="1"/>
    <col min="21" max="21" width="9.88671875" style="9" bestFit="1" customWidth="1"/>
    <col min="22" max="22" width="10.5546875" style="9" bestFit="1" customWidth="1"/>
    <col min="23" max="23" width="9.5546875" style="9" bestFit="1" customWidth="1"/>
    <col min="24" max="25" width="9.88671875" style="9" bestFit="1" customWidth="1"/>
    <col min="26" max="26" width="11.88671875" style="9" bestFit="1" customWidth="1"/>
    <col min="27" max="27" width="9.5546875" style="9" bestFit="1" customWidth="1"/>
    <col min="28" max="28" width="8.88671875" style="9" bestFit="1" customWidth="1"/>
    <col min="29" max="30" width="10.5546875" style="9" bestFit="1" customWidth="1"/>
    <col min="31" max="31" width="8.21875" style="9" bestFit="1" customWidth="1"/>
    <col min="32" max="32" width="8.77734375" style="9" bestFit="1" customWidth="1"/>
    <col min="33" max="33" width="10.5546875" style="9" bestFit="1" customWidth="1"/>
    <col min="34" max="34" width="8.21875" style="9" bestFit="1" customWidth="1"/>
    <col min="35" max="35" width="7.21875" style="9" bestFit="1" customWidth="1"/>
    <col min="36" max="37" width="9.5546875" style="9" bestFit="1" customWidth="1"/>
    <col min="38" max="38" width="8.6640625" style="9" bestFit="1" customWidth="1"/>
    <col min="39" max="39" width="10.5546875" style="9" bestFit="1" customWidth="1"/>
    <col min="40" max="40" width="9.5546875" style="9" bestFit="1" customWidth="1"/>
    <col min="41" max="41" width="7.5546875" style="9" bestFit="1" customWidth="1"/>
    <col min="42" max="42" width="6.5546875" style="9" bestFit="1" customWidth="1"/>
    <col min="43" max="44" width="9.5546875" style="9" bestFit="1" customWidth="1"/>
    <col min="45" max="45" width="6.77734375" style="9" bestFit="1" customWidth="1"/>
    <col min="46" max="46" width="7.77734375" style="9" bestFit="1" customWidth="1"/>
    <col min="47" max="47" width="10.5546875" style="9" bestFit="1" customWidth="1"/>
    <col min="48" max="48" width="8.44140625" style="9" bestFit="1" customWidth="1"/>
    <col min="49" max="49" width="8.5546875" style="9" bestFit="1" customWidth="1"/>
    <col min="50" max="50" width="8.21875" style="9" bestFit="1" customWidth="1"/>
    <col min="51" max="52" width="9.5546875" style="9" bestFit="1" customWidth="1"/>
    <col min="53" max="53" width="10.5546875" style="9" bestFit="1" customWidth="1"/>
    <col min="54" max="54" width="8.21875" style="9" bestFit="1" customWidth="1"/>
    <col min="55" max="57" width="10.5546875" style="9" bestFit="1" customWidth="1"/>
    <col min="58" max="59" width="7.5546875" style="9" bestFit="1" customWidth="1"/>
    <col min="60" max="60" width="8.5546875" style="9" bestFit="1" customWidth="1"/>
    <col min="61" max="61" width="7.5546875" style="9" bestFit="1" customWidth="1"/>
    <col min="62" max="62" width="7.44140625" style="9" bestFit="1" customWidth="1"/>
    <col min="63" max="63" width="11.88671875" style="9" customWidth="1"/>
    <col min="64" max="66" width="11.88671875" style="9" bestFit="1" customWidth="1"/>
    <col min="67" max="67" width="9.5546875" style="9" bestFit="1" customWidth="1"/>
    <col min="68" max="68" width="7.5546875" style="9" bestFit="1" customWidth="1"/>
    <col min="69" max="70" width="10.5546875" style="9" bestFit="1" customWidth="1"/>
    <col min="71" max="71" width="9.44140625" style="9" bestFit="1" customWidth="1"/>
    <col min="72" max="73" width="9.88671875" style="9" bestFit="1" customWidth="1"/>
    <col min="74" max="74" width="10.5546875" style="9" bestFit="1" customWidth="1"/>
    <col min="75" max="75" width="9.21875" style="9" bestFit="1" customWidth="1"/>
    <col min="76" max="76" width="9.88671875" style="9" bestFit="1" customWidth="1"/>
    <col min="77" max="77" width="10.21875" style="9" bestFit="1" customWidth="1"/>
    <col min="78" max="78" width="9.77734375" style="9" bestFit="1" customWidth="1"/>
    <col min="79" max="80" width="10.5546875" style="9" bestFit="1" customWidth="1"/>
    <col min="81" max="81" width="8.6640625" style="9" bestFit="1" customWidth="1"/>
    <col min="82" max="85" width="10.5546875" style="9" bestFit="1" customWidth="1"/>
    <col min="86" max="86" width="9" style="9" bestFit="1" customWidth="1"/>
    <col min="87" max="87" width="10.5546875" style="9" bestFit="1" customWidth="1"/>
    <col min="88" max="89" width="9.5546875" style="9" bestFit="1" customWidth="1"/>
    <col min="90" max="90" width="8.6640625" style="9" bestFit="1" customWidth="1"/>
    <col min="91" max="91" width="9" style="9" bestFit="1" customWidth="1"/>
    <col min="92" max="92" width="9.554687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88671875" style="9" bestFit="1" customWidth="1"/>
    <col min="98" max="98" width="6.5546875" style="9" bestFit="1" customWidth="1"/>
    <col min="99" max="100" width="7.44140625" style="9" bestFit="1" customWidth="1"/>
    <col min="101" max="101" width="6.88671875" style="9" bestFit="1" customWidth="1"/>
    <col min="102" max="106" width="7.44140625" style="9" bestFit="1" customWidth="1"/>
    <col min="107" max="108" width="7.5546875" style="9" bestFit="1" customWidth="1"/>
    <col min="109" max="109" width="10.5546875" style="11" bestFit="1" customWidth="1"/>
    <col min="110" max="110" width="11.44140625" style="9" bestFit="1" customWidth="1"/>
    <col min="111" max="111" width="7.44140625" style="9" bestFit="1" customWidth="1"/>
    <col min="112" max="112" width="6.44140625" style="9" customWidth="1"/>
    <col min="113" max="117" width="8.6640625" style="9" customWidth="1"/>
    <col min="118" max="16384" width="8.6640625" style="9"/>
  </cols>
  <sheetData>
    <row r="1" spans="1:112" s="10" customFormat="1" ht="12.75" customHeight="1" x14ac:dyDescent="0.25">
      <c r="A1" s="10" t="s">
        <v>1235</v>
      </c>
      <c r="B1" s="12" t="s">
        <v>1236</v>
      </c>
      <c r="C1" s="12" t="s">
        <v>1237</v>
      </c>
      <c r="D1" s="10" t="s">
        <v>1238</v>
      </c>
      <c r="E1" s="10" t="s">
        <v>1239</v>
      </c>
      <c r="F1" s="10" t="s">
        <v>1240</v>
      </c>
      <c r="G1" s="10" t="s">
        <v>1241</v>
      </c>
      <c r="H1" s="10" t="s">
        <v>1242</v>
      </c>
      <c r="I1" s="10" t="s">
        <v>1243</v>
      </c>
      <c r="J1" s="10" t="s">
        <v>1244</v>
      </c>
      <c r="K1" s="10" t="s">
        <v>1245</v>
      </c>
      <c r="L1" s="10" t="s">
        <v>1246</v>
      </c>
      <c r="M1" s="10" t="s">
        <v>1247</v>
      </c>
      <c r="N1" s="10" t="s">
        <v>1248</v>
      </c>
      <c r="O1" s="10" t="s">
        <v>1249</v>
      </c>
      <c r="P1" s="10" t="s">
        <v>1250</v>
      </c>
      <c r="Q1" s="10" t="s">
        <v>1251</v>
      </c>
      <c r="R1" s="10" t="s">
        <v>1252</v>
      </c>
      <c r="S1" s="10" t="s">
        <v>1253</v>
      </c>
      <c r="T1" s="10" t="s">
        <v>1254</v>
      </c>
      <c r="U1" s="10" t="s">
        <v>1255</v>
      </c>
      <c r="V1" s="10" t="s">
        <v>1256</v>
      </c>
      <c r="W1" s="10" t="s">
        <v>1257</v>
      </c>
      <c r="X1" s="10" t="s">
        <v>1258</v>
      </c>
      <c r="Y1" s="10" t="s">
        <v>1259</v>
      </c>
      <c r="Z1" s="10" t="s">
        <v>1260</v>
      </c>
      <c r="AA1" s="10" t="s">
        <v>1261</v>
      </c>
      <c r="AB1" s="10" t="s">
        <v>1262</v>
      </c>
      <c r="AC1" s="10" t="s">
        <v>1263</v>
      </c>
      <c r="AD1" s="10" t="s">
        <v>1264</v>
      </c>
      <c r="AE1" s="10" t="s">
        <v>1265</v>
      </c>
      <c r="AF1" s="10" t="s">
        <v>1266</v>
      </c>
      <c r="AG1" s="10" t="s">
        <v>1267</v>
      </c>
      <c r="AH1" s="10" t="s">
        <v>1268</v>
      </c>
      <c r="AI1" s="10" t="s">
        <v>1269</v>
      </c>
      <c r="AJ1" s="10" t="s">
        <v>1270</v>
      </c>
      <c r="AK1" s="10" t="s">
        <v>1271</v>
      </c>
      <c r="AL1" s="10" t="s">
        <v>1272</v>
      </c>
      <c r="AM1" s="10" t="s">
        <v>1273</v>
      </c>
      <c r="AN1" s="10" t="s">
        <v>1274</v>
      </c>
      <c r="AO1" s="10" t="s">
        <v>1275</v>
      </c>
      <c r="AP1" s="10" t="s">
        <v>1276</v>
      </c>
      <c r="AQ1" s="10" t="s">
        <v>1277</v>
      </c>
      <c r="AR1" s="10" t="s">
        <v>1278</v>
      </c>
      <c r="AS1" s="10" t="s">
        <v>1279</v>
      </c>
      <c r="AT1" s="10" t="s">
        <v>1280</v>
      </c>
      <c r="AU1" s="10" t="s">
        <v>1281</v>
      </c>
      <c r="AV1" s="10" t="s">
        <v>1282</v>
      </c>
      <c r="AW1" s="10" t="s">
        <v>1283</v>
      </c>
      <c r="AX1" s="10" t="s">
        <v>1284</v>
      </c>
      <c r="AY1" s="10" t="s">
        <v>1285</v>
      </c>
      <c r="AZ1" s="10" t="s">
        <v>1286</v>
      </c>
      <c r="BA1" s="10" t="s">
        <v>1287</v>
      </c>
      <c r="BB1" s="10" t="s">
        <v>1288</v>
      </c>
      <c r="BC1" s="10" t="s">
        <v>1289</v>
      </c>
      <c r="BD1" s="10" t="s">
        <v>1290</v>
      </c>
      <c r="BE1" s="10" t="s">
        <v>1291</v>
      </c>
      <c r="BF1" s="10" t="s">
        <v>1292</v>
      </c>
      <c r="BG1" s="10" t="s">
        <v>1293</v>
      </c>
      <c r="BH1" s="10" t="s">
        <v>1294</v>
      </c>
      <c r="BI1" s="10" t="s">
        <v>1295</v>
      </c>
      <c r="BJ1" s="10" t="s">
        <v>1296</v>
      </c>
      <c r="BK1" s="10" t="s">
        <v>1297</v>
      </c>
      <c r="BL1" s="10" t="s">
        <v>1298</v>
      </c>
      <c r="BM1" s="10" t="s">
        <v>1299</v>
      </c>
      <c r="BN1" s="10" t="s">
        <v>1300</v>
      </c>
      <c r="BO1" s="10" t="s">
        <v>1301</v>
      </c>
      <c r="BP1" s="10" t="s">
        <v>1302</v>
      </c>
      <c r="BQ1" s="10" t="s">
        <v>1303</v>
      </c>
      <c r="BR1" s="10" t="s">
        <v>1304</v>
      </c>
      <c r="BS1" s="10" t="s">
        <v>1305</v>
      </c>
      <c r="BT1" s="10" t="s">
        <v>1306</v>
      </c>
      <c r="BU1" s="10" t="s">
        <v>1307</v>
      </c>
      <c r="BV1" s="10" t="s">
        <v>1308</v>
      </c>
      <c r="BW1" s="10" t="s">
        <v>1309</v>
      </c>
      <c r="BX1" s="10" t="s">
        <v>1310</v>
      </c>
      <c r="BY1" s="10" t="s">
        <v>1311</v>
      </c>
      <c r="BZ1" s="10" t="s">
        <v>1312</v>
      </c>
      <c r="CA1" s="10" t="s">
        <v>1313</v>
      </c>
      <c r="CB1" s="10" t="s">
        <v>1314</v>
      </c>
      <c r="CC1" s="10" t="s">
        <v>1315</v>
      </c>
      <c r="CD1" s="10" t="s">
        <v>1316</v>
      </c>
      <c r="CE1" s="10" t="s">
        <v>1317</v>
      </c>
      <c r="CF1" s="10" t="s">
        <v>1318</v>
      </c>
      <c r="CG1" s="10" t="s">
        <v>1319</v>
      </c>
      <c r="CH1" s="10" t="s">
        <v>1320</v>
      </c>
      <c r="CI1" s="10" t="s">
        <v>1321</v>
      </c>
      <c r="CJ1" s="10" t="s">
        <v>1322</v>
      </c>
      <c r="CK1" s="10" t="s">
        <v>1323</v>
      </c>
      <c r="CL1" s="10" t="s">
        <v>1324</v>
      </c>
      <c r="CM1" s="10" t="s">
        <v>1325</v>
      </c>
      <c r="CN1" s="10" t="s">
        <v>1326</v>
      </c>
      <c r="CO1" s="10" t="s">
        <v>1327</v>
      </c>
      <c r="CP1" s="10" t="s">
        <v>1328</v>
      </c>
      <c r="CQ1" s="197" t="s">
        <v>1329</v>
      </c>
      <c r="CR1" s="197" t="s">
        <v>1330</v>
      </c>
      <c r="CS1" s="197" t="s">
        <v>1331</v>
      </c>
      <c r="CT1" s="197" t="s">
        <v>1332</v>
      </c>
      <c r="CU1" s="197" t="s">
        <v>1333</v>
      </c>
      <c r="CV1" s="197" t="s">
        <v>1334</v>
      </c>
      <c r="CW1" s="197" t="s">
        <v>1335</v>
      </c>
      <c r="CX1" s="197" t="s">
        <v>1336</v>
      </c>
      <c r="CY1" s="197" t="s">
        <v>1337</v>
      </c>
      <c r="CZ1" s="197" t="s">
        <v>1338</v>
      </c>
      <c r="DA1" s="197" t="s">
        <v>1339</v>
      </c>
      <c r="DB1" s="197" t="s">
        <v>1340</v>
      </c>
      <c r="DC1" s="197" t="s">
        <v>1341</v>
      </c>
      <c r="DD1" s="197" t="s">
        <v>1342</v>
      </c>
      <c r="DE1" s="10" t="s">
        <v>1343</v>
      </c>
      <c r="DF1" s="10" t="s">
        <v>1344</v>
      </c>
      <c r="DG1" s="10" t="s">
        <v>1345</v>
      </c>
      <c r="DH1" s="10" t="s">
        <v>1346</v>
      </c>
    </row>
    <row r="2" spans="1:112" s="169" customFormat="1" ht="12.6" customHeight="1" x14ac:dyDescent="0.25">
      <c r="A2" s="199" t="str">
        <f>RIGHT(data!C97,3)</f>
        <v>045</v>
      </c>
      <c r="B2" s="200" t="str">
        <f>RIGHT(data!C96,4)</f>
        <v>2024</v>
      </c>
      <c r="C2" s="12" t="s">
        <v>1163</v>
      </c>
      <c r="D2" s="198">
        <f>ROUND(N(data!C266),0)</f>
        <v>3277091</v>
      </c>
      <c r="E2" s="198">
        <f>ROUND(N(data!C267),0)</f>
        <v>0</v>
      </c>
      <c r="F2" s="198">
        <f>ROUND(N(data!C268),0)</f>
        <v>6609330</v>
      </c>
      <c r="G2" s="198">
        <f>ROUND(N(data!C269),0)</f>
        <v>2685000</v>
      </c>
      <c r="H2" s="198">
        <f>ROUND(N(data!C270),0)</f>
        <v>547757</v>
      </c>
      <c r="I2" s="198">
        <f>ROUND(N(data!C271),0)</f>
        <v>59000</v>
      </c>
      <c r="J2" s="198">
        <f>ROUND(N(data!C272),0)</f>
        <v>0</v>
      </c>
      <c r="K2" s="198">
        <f>ROUND(N(data!C273),0)</f>
        <v>246521</v>
      </c>
      <c r="L2" s="198">
        <f>ROUND(N(data!C274),0)</f>
        <v>444286</v>
      </c>
      <c r="M2" s="198">
        <f>ROUND(N(data!C275),0)</f>
        <v>0</v>
      </c>
      <c r="N2" s="198">
        <f>ROUND(N(data!C278),0)</f>
        <v>3568869</v>
      </c>
      <c r="O2" s="198">
        <f>ROUND(N(data!C279),0)</f>
        <v>0</v>
      </c>
      <c r="P2" s="198">
        <f>ROUND(N(data!C280),0)</f>
        <v>0</v>
      </c>
      <c r="Q2" s="198">
        <f>ROUND(N(data!C283),0)</f>
        <v>99457</v>
      </c>
      <c r="R2" s="198">
        <f>ROUND(N(data!C284),0)</f>
        <v>384512</v>
      </c>
      <c r="S2" s="198">
        <f>ROUND(N(data!C285),0)</f>
        <v>24748140</v>
      </c>
      <c r="T2" s="198">
        <f>ROUND(N(data!C286),0)</f>
        <v>9890241</v>
      </c>
      <c r="U2" s="198">
        <f>ROUND(N(data!C287),0)</f>
        <v>253117</v>
      </c>
      <c r="V2" s="198">
        <f>ROUND(N(data!C288),0)</f>
        <v>0</v>
      </c>
      <c r="W2" s="198">
        <f>ROUND(N(data!C289),0)</f>
        <v>0</v>
      </c>
      <c r="X2" s="198">
        <f>ROUND(N(data!C290),0)</f>
        <v>4302921</v>
      </c>
      <c r="Y2" s="198">
        <f>ROUND(N(data!C291),0)</f>
        <v>0</v>
      </c>
      <c r="Z2" s="198">
        <f>ROUND(N(data!C292),0)</f>
        <v>23159776</v>
      </c>
      <c r="AA2" s="198">
        <f>ROUND(N(data!C295),0)</f>
        <v>0</v>
      </c>
      <c r="AB2" s="198">
        <f>ROUND(N(data!C296),0)</f>
        <v>0</v>
      </c>
      <c r="AC2" s="198">
        <f>ROUND(N(data!C297),0)</f>
        <v>0</v>
      </c>
      <c r="AD2" s="198">
        <f>ROUND(N(data!C298),0)</f>
        <v>0</v>
      </c>
      <c r="AE2" s="198">
        <f>ROUND(N(data!C302),0)</f>
        <v>0</v>
      </c>
      <c r="AF2" s="198">
        <f>ROUND(N(data!C303),0)</f>
        <v>0</v>
      </c>
      <c r="AG2" s="198">
        <f>ROUND(N(data!C304),0)</f>
        <v>0</v>
      </c>
      <c r="AH2" s="198">
        <f>ROUND(N(data!C305),0)</f>
        <v>0</v>
      </c>
      <c r="AI2" s="198">
        <f>ROUND(N(data!C314),0)</f>
        <v>0</v>
      </c>
      <c r="AJ2" s="198">
        <f>ROUND(N(data!C315),0)</f>
        <v>718478</v>
      </c>
      <c r="AK2" s="198">
        <f>ROUND(N(data!C316),0)</f>
        <v>903055</v>
      </c>
      <c r="AL2" s="198">
        <f>ROUND(N(data!C317),0)</f>
        <v>54905</v>
      </c>
      <c r="AM2" s="198">
        <f>ROUND(N(data!C318),0)</f>
        <v>0</v>
      </c>
      <c r="AN2" s="198">
        <f>ROUND(N(data!C319),0)</f>
        <v>0</v>
      </c>
      <c r="AO2" s="198">
        <f>ROUND(N(data!C320),0)</f>
        <v>0</v>
      </c>
      <c r="AP2" s="198">
        <f>ROUND(N(data!C321),0)</f>
        <v>0</v>
      </c>
      <c r="AQ2" s="198">
        <f>ROUND(N(data!C322),0)</f>
        <v>0</v>
      </c>
      <c r="AR2" s="198">
        <f>ROUND(N(data!C323),0)</f>
        <v>764869</v>
      </c>
      <c r="AS2" s="198">
        <f>ROUND(N(data!C326),0)</f>
        <v>0</v>
      </c>
      <c r="AT2" s="198">
        <f>ROUND(N(data!C327),0)</f>
        <v>0</v>
      </c>
      <c r="AU2" s="198">
        <f>ROUND(N(data!C328),0)</f>
        <v>0</v>
      </c>
      <c r="AV2" s="198">
        <f>ROUND(N(data!C331),0)</f>
        <v>0</v>
      </c>
      <c r="AW2" s="198">
        <f>ROUND(N(data!C332),0)</f>
        <v>0</v>
      </c>
      <c r="AX2" s="198">
        <f>ROUND(N(data!C333),0)</f>
        <v>0</v>
      </c>
      <c r="AY2" s="198">
        <f>ROUND(N(data!C334),0)</f>
        <v>24190</v>
      </c>
      <c r="AZ2" s="198">
        <f>ROUND(N(data!C335),0)</f>
        <v>13031478</v>
      </c>
      <c r="BA2" s="198">
        <f>ROUND(N(data!C336),0)</f>
        <v>0</v>
      </c>
      <c r="BB2" s="198">
        <f>ROUND(N(data!C337),0)</f>
        <v>0</v>
      </c>
      <c r="BC2" s="198">
        <f>ROUND(N(data!C338),0)</f>
        <v>0</v>
      </c>
      <c r="BD2" s="198">
        <f>ROUND(N(data!C339),0)</f>
        <v>0</v>
      </c>
      <c r="BE2" s="198">
        <f>ROUND(N(data!C343),0)</f>
        <v>13854360</v>
      </c>
      <c r="BF2" s="198">
        <f>ROUND(N(data!C345),0)</f>
        <v>0</v>
      </c>
      <c r="BG2" s="198">
        <f>ROUND(N(data!C346),0)</f>
        <v>0</v>
      </c>
      <c r="BH2" s="198">
        <f>ROUND(N(data!C347),0)</f>
        <v>0</v>
      </c>
      <c r="BI2" s="198">
        <f>ROUND(N(data!C348),0)</f>
        <v>0</v>
      </c>
      <c r="BJ2" s="198">
        <f>ROUND(N(data!C349),0)</f>
        <v>0</v>
      </c>
      <c r="BK2" s="198">
        <f>ROUND(N(data!CE60),2)</f>
        <v>135.07</v>
      </c>
      <c r="BL2" s="198">
        <f>ROUND(N(data!C358),0)</f>
        <v>7700127</v>
      </c>
      <c r="BM2" s="198">
        <f>ROUND(N(data!C359),0)</f>
        <v>29985065</v>
      </c>
      <c r="BN2" s="198">
        <f>ROUND(N(data!C363),0)</f>
        <v>9590866</v>
      </c>
      <c r="BO2" s="198">
        <f>ROUND(N(data!C364),0)</f>
        <v>425166</v>
      </c>
      <c r="BP2" s="198">
        <f>ROUND(N(data!C365),0)</f>
        <v>0</v>
      </c>
      <c r="BQ2" s="198">
        <f>ROUND(N(data!D381),0)</f>
        <v>583835</v>
      </c>
      <c r="BR2" s="198">
        <f>ROUND(N(data!C370),0)</f>
        <v>49691</v>
      </c>
      <c r="BS2" s="198">
        <f>ROUND(N(data!C371),0)</f>
        <v>254759</v>
      </c>
      <c r="BT2" s="198">
        <f>ROUND(N(data!C372),0)</f>
        <v>0</v>
      </c>
      <c r="BU2" s="198">
        <f>ROUND(N(data!C373),0)</f>
        <v>0</v>
      </c>
      <c r="BV2" s="198">
        <f>ROUND(N(data!C374),0)</f>
        <v>0</v>
      </c>
      <c r="BW2" s="198">
        <f>ROUND(N(data!C375),0)</f>
        <v>0</v>
      </c>
      <c r="BX2" s="198">
        <f>ROUND(N(data!C376),0)</f>
        <v>0</v>
      </c>
      <c r="BY2" s="198">
        <f>ROUND(N(data!C377),0)</f>
        <v>0</v>
      </c>
      <c r="BZ2" s="198">
        <f>ROUND(N(data!C378),0)</f>
        <v>0</v>
      </c>
      <c r="CA2" s="198">
        <f>ROUND(N(data!C379),0)</f>
        <v>84180</v>
      </c>
      <c r="CB2" s="198">
        <f>ROUND(N(data!C380),0)</f>
        <v>195205</v>
      </c>
      <c r="CC2" s="198">
        <f>ROUND(N(data!C382),0)</f>
        <v>0</v>
      </c>
      <c r="CD2" s="198">
        <f>ROUND(N(data!C389),0)</f>
        <v>12223543</v>
      </c>
      <c r="CE2" s="198">
        <f>ROUND(N(data!C390),0)</f>
        <v>2762765</v>
      </c>
      <c r="CF2" s="198">
        <f>ROUND(N(data!C391),0)</f>
        <v>4879114</v>
      </c>
      <c r="CG2" s="198">
        <f>ROUND(N(data!C392),0)</f>
        <v>1871743</v>
      </c>
      <c r="CH2" s="198">
        <f>ROUND(N(data!C393),0)</f>
        <v>210834</v>
      </c>
      <c r="CI2" s="198">
        <f>ROUND(N(data!C394),0)</f>
        <v>2230991</v>
      </c>
      <c r="CJ2" s="198">
        <f>ROUND(N(data!C395),0)</f>
        <v>1710204</v>
      </c>
      <c r="CK2" s="198">
        <f>ROUND(N(data!C396),0)</f>
        <v>21611</v>
      </c>
      <c r="CL2" s="198">
        <f>ROUND(N(data!C397),0)</f>
        <v>220837</v>
      </c>
      <c r="CM2" s="198">
        <f>ROUND(N(data!C398),0)</f>
        <v>316894</v>
      </c>
      <c r="CN2" s="198">
        <f>ROUND(N(data!C399),0)</f>
        <v>648555</v>
      </c>
      <c r="CO2" s="198">
        <f>ROUND(N(data!C362),0)</f>
        <v>1404304</v>
      </c>
      <c r="CP2" s="198">
        <f>ROUND(N(data!D415),0)</f>
        <v>803271</v>
      </c>
      <c r="CQ2" s="52">
        <f>ROUND(N(data!C401),0)</f>
        <v>0</v>
      </c>
      <c r="CR2" s="52">
        <f>ROUND(N(data!C402),0)</f>
        <v>0</v>
      </c>
      <c r="CS2" s="52">
        <f>ROUND(N(data!C403),0)</f>
        <v>0</v>
      </c>
      <c r="CT2" s="52">
        <f>ROUND(N(data!C404),0)</f>
        <v>0</v>
      </c>
      <c r="CU2" s="52">
        <f>ROUND(N(data!C405),0)</f>
        <v>0</v>
      </c>
      <c r="CV2" s="52">
        <f>ROUND(N(data!C406),0)</f>
        <v>0</v>
      </c>
      <c r="CW2" s="52">
        <f>ROUND(N(data!C407),0)</f>
        <v>0</v>
      </c>
      <c r="CX2" s="52">
        <f>ROUND(N(data!C408),0)</f>
        <v>389770</v>
      </c>
      <c r="CY2" s="52">
        <f>ROUND(N(data!C409),0)</f>
        <v>0</v>
      </c>
      <c r="CZ2" s="52">
        <f>ROUND(N(data!C410),0)</f>
        <v>0</v>
      </c>
      <c r="DA2" s="52">
        <f>ROUND(N(data!C411),0)</f>
        <v>0</v>
      </c>
      <c r="DB2" s="52">
        <f>ROUND(N(data!C412),0)</f>
        <v>0</v>
      </c>
      <c r="DC2" s="52">
        <f>ROUND(N(data!C413),0)</f>
        <v>0</v>
      </c>
      <c r="DD2" s="52">
        <f>ROUND(N(data!C414),0)</f>
        <v>413501</v>
      </c>
      <c r="DE2" s="52">
        <f>ROUND(N(data!C419),0)</f>
        <v>0</v>
      </c>
      <c r="DF2" s="198">
        <f>ROUND(N(data!D420),0)</f>
        <v>1790110</v>
      </c>
      <c r="DG2" s="198">
        <f>ROUND(N(data!C422),0)</f>
        <v>0</v>
      </c>
      <c r="DH2" s="198">
        <f>ROUND(N(data!C423),0)</f>
        <v>0</v>
      </c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1697-4A54-420B-B14A-CDB874C21475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width="12.6640625" style="9" bestFit="1" customWidth="1"/>
    <col min="2" max="2" width="5.21875" style="9" bestFit="1" customWidth="1"/>
    <col min="3" max="3" width="13.88671875" style="9" bestFit="1" customWidth="1"/>
    <col min="4" max="4" width="10.5546875" style="9" bestFit="1" customWidth="1"/>
    <col min="5" max="37" width="12.5546875" style="9" customWidth="1"/>
    <col min="38" max="42" width="8.6640625" style="9" customWidth="1"/>
    <col min="43" max="16384" width="8.6640625" style="9"/>
  </cols>
  <sheetData>
    <row r="1" spans="1:89" s="10" customFormat="1" ht="12.6" customHeight="1" x14ac:dyDescent="0.25">
      <c r="A1" s="10" t="s">
        <v>1347</v>
      </c>
      <c r="B1" s="12" t="s">
        <v>1348</v>
      </c>
      <c r="C1" s="10" t="s">
        <v>1349</v>
      </c>
      <c r="D1" s="12" t="s">
        <v>1350</v>
      </c>
      <c r="E1" s="10" t="s">
        <v>1351</v>
      </c>
      <c r="F1" s="10" t="s">
        <v>1352</v>
      </c>
      <c r="G1" s="10" t="s">
        <v>1353</v>
      </c>
      <c r="H1" s="10" t="s">
        <v>1354</v>
      </c>
      <c r="I1" s="10" t="s">
        <v>1355</v>
      </c>
      <c r="J1" s="10" t="s">
        <v>1356</v>
      </c>
      <c r="K1" s="10" t="s">
        <v>1357</v>
      </c>
      <c r="L1" s="10" t="s">
        <v>1358</v>
      </c>
      <c r="M1" s="10" t="s">
        <v>1359</v>
      </c>
      <c r="N1" s="10" t="s">
        <v>1360</v>
      </c>
      <c r="O1" s="10" t="s">
        <v>1361</v>
      </c>
      <c r="P1" s="10" t="s">
        <v>1329</v>
      </c>
      <c r="Q1" s="10" t="s">
        <v>1330</v>
      </c>
      <c r="R1" s="10" t="s">
        <v>1331</v>
      </c>
      <c r="S1" s="10" t="s">
        <v>1332</v>
      </c>
      <c r="T1" s="10" t="s">
        <v>1333</v>
      </c>
      <c r="U1" s="10" t="s">
        <v>1334</v>
      </c>
      <c r="V1" s="10" t="s">
        <v>1335</v>
      </c>
      <c r="W1" s="10" t="s">
        <v>1336</v>
      </c>
      <c r="X1" s="10" t="s">
        <v>1337</v>
      </c>
      <c r="Y1" s="10" t="s">
        <v>1338</v>
      </c>
      <c r="Z1" s="10" t="s">
        <v>1339</v>
      </c>
      <c r="AA1" s="10" t="s">
        <v>1340</v>
      </c>
      <c r="AB1" s="10" t="s">
        <v>1341</v>
      </c>
      <c r="AC1" s="10" t="s">
        <v>1342</v>
      </c>
      <c r="AD1" s="10" t="s">
        <v>1362</v>
      </c>
      <c r="AE1" s="10" t="s">
        <v>1363</v>
      </c>
      <c r="AF1" s="10" t="s">
        <v>1364</v>
      </c>
      <c r="AG1" s="10" t="s">
        <v>1365</v>
      </c>
      <c r="AH1" s="10" t="s">
        <v>1366</v>
      </c>
      <c r="AI1" s="10" t="s">
        <v>1367</v>
      </c>
      <c r="AJ1" s="10" t="s">
        <v>1368</v>
      </c>
      <c r="AK1" s="10" t="s">
        <v>1369</v>
      </c>
      <c r="AM1" s="14"/>
      <c r="AN1" s="14"/>
      <c r="AO1" s="14"/>
      <c r="AP1" s="14"/>
    </row>
    <row r="2" spans="1:89" s="169" customFormat="1" ht="12.6" customHeight="1" x14ac:dyDescent="0.25">
      <c r="A2" s="12" t="str">
        <f>RIGHT(data!$C$97,3)</f>
        <v>045</v>
      </c>
      <c r="B2" s="200" t="str">
        <f>RIGHT(data!$C$96,4)</f>
        <v>2024</v>
      </c>
      <c r="C2" s="12" t="str">
        <f>data!C$55</f>
        <v>6010</v>
      </c>
      <c r="D2" s="12" t="s">
        <v>1163</v>
      </c>
      <c r="E2" s="198">
        <f>ROUND(N(data!C59), 0)</f>
        <v>0</v>
      </c>
      <c r="F2" s="271">
        <f>ROUND(N(data!C60), 2)</f>
        <v>0</v>
      </c>
      <c r="G2" s="198">
        <f>ROUND(N(data!C61), 0)</f>
        <v>0</v>
      </c>
      <c r="H2" s="198">
        <f>ROUND(N(data!C62), 0)</f>
        <v>0</v>
      </c>
      <c r="I2" s="198">
        <f>ROUND(N(data!C63), 0)</f>
        <v>0</v>
      </c>
      <c r="J2" s="198">
        <f>ROUND(N(data!C64), 0)</f>
        <v>0</v>
      </c>
      <c r="K2" s="198">
        <f>ROUND(N(data!C65), 0)</f>
        <v>0</v>
      </c>
      <c r="L2" s="198">
        <f>ROUND(N(data!C66), 0)</f>
        <v>0</v>
      </c>
      <c r="M2" s="198">
        <f>ROUND(N(data!C67), 0)</f>
        <v>0</v>
      </c>
      <c r="N2" s="198">
        <f>ROUND(N(data!C68), 0)</f>
        <v>0</v>
      </c>
      <c r="O2" s="198">
        <f>ROUND(N(data!C69), 0)</f>
        <v>0</v>
      </c>
      <c r="P2" s="198">
        <f>ROUND(N(data!C70), 0)</f>
        <v>0</v>
      </c>
      <c r="Q2" s="198">
        <f>ROUND(N(data!C71), 0)</f>
        <v>0</v>
      </c>
      <c r="R2" s="198">
        <f>ROUND(N(data!C72), 0)</f>
        <v>0</v>
      </c>
      <c r="S2" s="198">
        <f>ROUND(N(data!C73), 0)</f>
        <v>0</v>
      </c>
      <c r="T2" s="198">
        <f>ROUND(N(data!C74), 0)</f>
        <v>0</v>
      </c>
      <c r="U2" s="198">
        <f>ROUND(N(data!C75), 0)</f>
        <v>0</v>
      </c>
      <c r="V2" s="198">
        <f>ROUND(N(data!C76), 0)</f>
        <v>0</v>
      </c>
      <c r="W2" s="198">
        <f>ROUND(N(data!C77), 0)</f>
        <v>0</v>
      </c>
      <c r="X2" s="198">
        <f>ROUND(N(data!C78), 0)</f>
        <v>0</v>
      </c>
      <c r="Y2" s="198">
        <f>ROUND(N(data!C79), 0)</f>
        <v>0</v>
      </c>
      <c r="Z2" s="198">
        <f>ROUND(N(data!C80), 0)</f>
        <v>0</v>
      </c>
      <c r="AA2" s="198">
        <f>ROUND(N(data!C81), 0)</f>
        <v>0</v>
      </c>
      <c r="AB2" s="198">
        <f>ROUND(N(data!C82), 0)</f>
        <v>0</v>
      </c>
      <c r="AC2" s="198">
        <f>ROUND(N(data!C83), 0)</f>
        <v>0</v>
      </c>
      <c r="AD2" s="198">
        <f>ROUND(N(data!C84), 0)</f>
        <v>0</v>
      </c>
      <c r="AE2" s="198">
        <f>ROUND(N(data!C89), 0)</f>
        <v>0</v>
      </c>
      <c r="AF2" s="198">
        <f>ROUND(N(data!C87), 0)</f>
        <v>0</v>
      </c>
      <c r="AG2" s="198">
        <f>ROUND(N(data!C90), 0)</f>
        <v>0</v>
      </c>
      <c r="AH2" s="198">
        <f>ROUND(N(data!C91), 0)</f>
        <v>0</v>
      </c>
      <c r="AI2" s="198">
        <f>ROUND(N(data!C92), 0)</f>
        <v>0</v>
      </c>
      <c r="AJ2" s="198">
        <f>ROUND(N(data!C93), 0)</f>
        <v>0</v>
      </c>
      <c r="AK2" s="271">
        <f>ROUND(N(data!C94), 2)</f>
        <v>0</v>
      </c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</row>
    <row r="3" spans="1:89" s="11" customFormat="1" ht="12.6" customHeight="1" x14ac:dyDescent="0.25">
      <c r="A3" s="12" t="str">
        <f>RIGHT(data!$C$97,3)</f>
        <v>045</v>
      </c>
      <c r="B3" s="200" t="str">
        <f>RIGHT(data!$C$96,4)</f>
        <v>2024</v>
      </c>
      <c r="C3" s="12" t="str">
        <f>data!D$55</f>
        <v>6030</v>
      </c>
      <c r="D3" s="12" t="s">
        <v>1163</v>
      </c>
      <c r="E3" s="198">
        <f>ROUND(N(data!D59), 0)</f>
        <v>0</v>
      </c>
      <c r="F3" s="271">
        <f>ROUND(N(data!D60), 2)</f>
        <v>0</v>
      </c>
      <c r="G3" s="198">
        <f>ROUND(N(data!D61), 0)</f>
        <v>0</v>
      </c>
      <c r="H3" s="198">
        <f>ROUND(N(data!D62), 0)</f>
        <v>0</v>
      </c>
      <c r="I3" s="198">
        <f>ROUND(N(data!D63), 0)</f>
        <v>0</v>
      </c>
      <c r="J3" s="198">
        <f>ROUND(N(data!D64), 0)</f>
        <v>0</v>
      </c>
      <c r="K3" s="198">
        <f>ROUND(N(data!D65), 0)</f>
        <v>0</v>
      </c>
      <c r="L3" s="198">
        <f>ROUND(N(data!D66), 0)</f>
        <v>0</v>
      </c>
      <c r="M3" s="198">
        <f>ROUND(N(data!D67), 0)</f>
        <v>0</v>
      </c>
      <c r="N3" s="198">
        <f>ROUND(N(data!D68), 0)</f>
        <v>0</v>
      </c>
      <c r="O3" s="198">
        <f>ROUND(N(data!D69), 0)</f>
        <v>0</v>
      </c>
      <c r="P3" s="198">
        <f>ROUND(N(data!D70), 0)</f>
        <v>0</v>
      </c>
      <c r="Q3" s="198">
        <f>ROUND(N(data!D71), 0)</f>
        <v>0</v>
      </c>
      <c r="R3" s="198">
        <f>ROUND(N(data!D72), 0)</f>
        <v>0</v>
      </c>
      <c r="S3" s="198">
        <f>ROUND(N(data!D73), 0)</f>
        <v>0</v>
      </c>
      <c r="T3" s="198">
        <f>ROUND(N(data!D74), 0)</f>
        <v>0</v>
      </c>
      <c r="U3" s="198">
        <f>ROUND(N(data!D75), 0)</f>
        <v>0</v>
      </c>
      <c r="V3" s="198">
        <f>ROUND(N(data!D76), 0)</f>
        <v>0</v>
      </c>
      <c r="W3" s="198">
        <f>ROUND(N(data!D77), 0)</f>
        <v>0</v>
      </c>
      <c r="X3" s="198">
        <f>ROUND(N(data!D78), 0)</f>
        <v>0</v>
      </c>
      <c r="Y3" s="198">
        <f>ROUND(N(data!D79), 0)</f>
        <v>0</v>
      </c>
      <c r="Z3" s="198">
        <f>ROUND(N(data!D80), 0)</f>
        <v>0</v>
      </c>
      <c r="AA3" s="198">
        <f>ROUND(N(data!D81), 0)</f>
        <v>0</v>
      </c>
      <c r="AB3" s="198">
        <f>ROUND(N(data!D82), 0)</f>
        <v>0</v>
      </c>
      <c r="AC3" s="198">
        <f>ROUND(N(data!D83), 0)</f>
        <v>0</v>
      </c>
      <c r="AD3" s="198">
        <f>ROUND(N(data!D84), 0)</f>
        <v>0</v>
      </c>
      <c r="AE3" s="198">
        <f>ROUND(N(data!D89), 0)</f>
        <v>0</v>
      </c>
      <c r="AF3" s="198">
        <f>ROUND(N(data!D87), 0)</f>
        <v>0</v>
      </c>
      <c r="AG3" s="198">
        <f>ROUND(N(data!D90), 0)</f>
        <v>0</v>
      </c>
      <c r="AH3" s="198">
        <f>ROUND(N(data!D91), 0)</f>
        <v>0</v>
      </c>
      <c r="AI3" s="198">
        <f>ROUND(N(data!D92), 0)</f>
        <v>0</v>
      </c>
      <c r="AJ3" s="198">
        <f>ROUND(N(data!D93), 0)</f>
        <v>0</v>
      </c>
      <c r="AK3" s="271">
        <f>ROUND(N(data!D94), 2)</f>
        <v>0</v>
      </c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</row>
    <row r="4" spans="1:89" s="11" customFormat="1" ht="12.6" customHeight="1" x14ac:dyDescent="0.25">
      <c r="A4" s="12" t="str">
        <f>RIGHT(data!$C$97,3)</f>
        <v>045</v>
      </c>
      <c r="B4" s="200" t="str">
        <f>RIGHT(data!$C$96,4)</f>
        <v>2024</v>
      </c>
      <c r="C4" s="12" t="str">
        <f>data!E$55</f>
        <v>6070</v>
      </c>
      <c r="D4" s="12" t="s">
        <v>1163</v>
      </c>
      <c r="E4" s="198">
        <f>ROUND(N(data!E59), 0)</f>
        <v>531</v>
      </c>
      <c r="F4" s="271">
        <f>ROUND(N(data!E60), 2)</f>
        <v>1.92</v>
      </c>
      <c r="G4" s="198">
        <f>ROUND(N(data!E61), 0)</f>
        <v>178138</v>
      </c>
      <c r="H4" s="198">
        <f>ROUND(N(data!E62), 0)</f>
        <v>40263</v>
      </c>
      <c r="I4" s="198">
        <f>ROUND(N(data!E63), 0)</f>
        <v>79416</v>
      </c>
      <c r="J4" s="198">
        <f>ROUND(N(data!E64), 0)</f>
        <v>10918</v>
      </c>
      <c r="K4" s="198">
        <f>ROUND(N(data!E65), 0)</f>
        <v>0</v>
      </c>
      <c r="L4" s="198">
        <f>ROUND(N(data!E66), 0)</f>
        <v>1317</v>
      </c>
      <c r="M4" s="198">
        <f>ROUND(N(data!E67), 0)</f>
        <v>31579</v>
      </c>
      <c r="N4" s="198">
        <f>ROUND(N(data!E68), 0)</f>
        <v>0</v>
      </c>
      <c r="O4" s="198">
        <f>ROUND(N(data!E69), 0)</f>
        <v>949</v>
      </c>
      <c r="P4" s="198">
        <f>ROUND(N(data!E70), 0)</f>
        <v>0</v>
      </c>
      <c r="Q4" s="198">
        <f>ROUND(N(data!E71), 0)</f>
        <v>0</v>
      </c>
      <c r="R4" s="198">
        <f>ROUND(N(data!E72), 0)</f>
        <v>0</v>
      </c>
      <c r="S4" s="198">
        <f>ROUND(N(data!E73), 0)</f>
        <v>0</v>
      </c>
      <c r="T4" s="198">
        <f>ROUND(N(data!E74), 0)</f>
        <v>0</v>
      </c>
      <c r="U4" s="198">
        <f>ROUND(N(data!E75), 0)</f>
        <v>0</v>
      </c>
      <c r="V4" s="198">
        <f>ROUND(N(data!E76), 0)</f>
        <v>0</v>
      </c>
      <c r="W4" s="198">
        <f>ROUND(N(data!E77), 0)</f>
        <v>0</v>
      </c>
      <c r="X4" s="198">
        <f>ROUND(N(data!E78), 0)</f>
        <v>0</v>
      </c>
      <c r="Y4" s="198">
        <f>ROUND(N(data!E79), 0)</f>
        <v>0</v>
      </c>
      <c r="Z4" s="198">
        <f>ROUND(N(data!E80), 0)</f>
        <v>0</v>
      </c>
      <c r="AA4" s="198">
        <f>ROUND(N(data!E81), 0)</f>
        <v>0</v>
      </c>
      <c r="AB4" s="198">
        <f>ROUND(N(data!E82), 0)</f>
        <v>0</v>
      </c>
      <c r="AC4" s="198">
        <f>ROUND(N(data!E83), 0)</f>
        <v>949</v>
      </c>
      <c r="AD4" s="198">
        <f>ROUND(N(data!E84), 0)</f>
        <v>0</v>
      </c>
      <c r="AE4" s="198">
        <f>ROUND(N(data!E89), 0)</f>
        <v>429594</v>
      </c>
      <c r="AF4" s="198">
        <f>ROUND(N(data!E87), 0)</f>
        <v>429594</v>
      </c>
      <c r="AG4" s="198">
        <f>ROUND(N(data!E90), 0)</f>
        <v>1435</v>
      </c>
      <c r="AH4" s="198">
        <f>ROUND(N(data!E91), 0)</f>
        <v>1626</v>
      </c>
      <c r="AI4" s="198">
        <f>ROUND(N(data!E92), 0)</f>
        <v>407</v>
      </c>
      <c r="AJ4" s="198">
        <f>ROUND(N(data!E93), 0)</f>
        <v>3160</v>
      </c>
      <c r="AK4" s="271">
        <f>ROUND(N(data!E94), 2)</f>
        <v>1.92</v>
      </c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</row>
    <row r="5" spans="1:89" s="11" customFormat="1" ht="12.6" customHeight="1" x14ac:dyDescent="0.25">
      <c r="A5" s="12" t="str">
        <f>RIGHT(data!$C$97,3)</f>
        <v>045</v>
      </c>
      <c r="B5" s="200" t="str">
        <f>RIGHT(data!$C$96,4)</f>
        <v>2024</v>
      </c>
      <c r="C5" s="12" t="str">
        <f>data!F$55</f>
        <v>6100</v>
      </c>
      <c r="D5" s="12" t="s">
        <v>1163</v>
      </c>
      <c r="E5" s="198">
        <f>ROUND(N(data!F59), 0)</f>
        <v>0</v>
      </c>
      <c r="F5" s="271">
        <f>ROUND(N(data!F60), 2)</f>
        <v>0</v>
      </c>
      <c r="G5" s="198">
        <f>ROUND(N(data!F61), 0)</f>
        <v>0</v>
      </c>
      <c r="H5" s="198">
        <f>ROUND(N(data!F62), 0)</f>
        <v>0</v>
      </c>
      <c r="I5" s="198">
        <f>ROUND(N(data!F63), 0)</f>
        <v>0</v>
      </c>
      <c r="J5" s="198">
        <f>ROUND(N(data!F64), 0)</f>
        <v>0</v>
      </c>
      <c r="K5" s="198">
        <f>ROUND(N(data!F65), 0)</f>
        <v>0</v>
      </c>
      <c r="L5" s="198">
        <f>ROUND(N(data!F66), 0)</f>
        <v>0</v>
      </c>
      <c r="M5" s="198">
        <f>ROUND(N(data!F67), 0)</f>
        <v>0</v>
      </c>
      <c r="N5" s="198">
        <f>ROUND(N(data!F68), 0)</f>
        <v>0</v>
      </c>
      <c r="O5" s="198">
        <f>ROUND(N(data!F69), 0)</f>
        <v>0</v>
      </c>
      <c r="P5" s="198">
        <f>ROUND(N(data!F70), 0)</f>
        <v>0</v>
      </c>
      <c r="Q5" s="198">
        <f>ROUND(N(data!F71), 0)</f>
        <v>0</v>
      </c>
      <c r="R5" s="198">
        <f>ROUND(N(data!F72), 0)</f>
        <v>0</v>
      </c>
      <c r="S5" s="198">
        <f>ROUND(N(data!F73), 0)</f>
        <v>0</v>
      </c>
      <c r="T5" s="198">
        <f>ROUND(N(data!F74), 0)</f>
        <v>0</v>
      </c>
      <c r="U5" s="198">
        <f>ROUND(N(data!F75), 0)</f>
        <v>0</v>
      </c>
      <c r="V5" s="198">
        <f>ROUND(N(data!F76), 0)</f>
        <v>0</v>
      </c>
      <c r="W5" s="198">
        <f>ROUND(N(data!F77), 0)</f>
        <v>0</v>
      </c>
      <c r="X5" s="198">
        <f>ROUND(N(data!F78), 0)</f>
        <v>0</v>
      </c>
      <c r="Y5" s="198">
        <f>ROUND(N(data!F79), 0)</f>
        <v>0</v>
      </c>
      <c r="Z5" s="198">
        <f>ROUND(N(data!F80), 0)</f>
        <v>0</v>
      </c>
      <c r="AA5" s="198">
        <f>ROUND(N(data!F81), 0)</f>
        <v>0</v>
      </c>
      <c r="AB5" s="198">
        <f>ROUND(N(data!F82), 0)</f>
        <v>0</v>
      </c>
      <c r="AC5" s="198">
        <f>ROUND(N(data!F83), 0)</f>
        <v>0</v>
      </c>
      <c r="AD5" s="198">
        <f>ROUND(N(data!F84), 0)</f>
        <v>0</v>
      </c>
      <c r="AE5" s="198">
        <f>ROUND(N(data!F89), 0)</f>
        <v>0</v>
      </c>
      <c r="AF5" s="198">
        <f>ROUND(N(data!F87), 0)</f>
        <v>0</v>
      </c>
      <c r="AG5" s="198">
        <f>ROUND(N(data!F90), 0)</f>
        <v>0</v>
      </c>
      <c r="AH5" s="198">
        <f>ROUND(N(data!F91), 0)</f>
        <v>0</v>
      </c>
      <c r="AI5" s="198">
        <f>ROUND(N(data!F92), 0)</f>
        <v>0</v>
      </c>
      <c r="AJ5" s="198">
        <f>ROUND(N(data!F93), 0)</f>
        <v>0</v>
      </c>
      <c r="AK5" s="271">
        <f>ROUND(N(data!F94), 2)</f>
        <v>0</v>
      </c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</row>
    <row r="6" spans="1:89" s="11" customFormat="1" ht="12.6" customHeight="1" x14ac:dyDescent="0.25">
      <c r="A6" s="12" t="str">
        <f>RIGHT(data!$C$97,3)</f>
        <v>045</v>
      </c>
      <c r="B6" s="200" t="str">
        <f>RIGHT(data!$C$96,4)</f>
        <v>2024</v>
      </c>
      <c r="C6" s="12" t="str">
        <f>data!G$55</f>
        <v>6120</v>
      </c>
      <c r="D6" s="12" t="s">
        <v>1163</v>
      </c>
      <c r="E6" s="198">
        <f>ROUND(N(data!G59), 0)</f>
        <v>0</v>
      </c>
      <c r="F6" s="271">
        <f>ROUND(N(data!G60), 2)</f>
        <v>0</v>
      </c>
      <c r="G6" s="198">
        <f>ROUND(N(data!G61), 0)</f>
        <v>0</v>
      </c>
      <c r="H6" s="198">
        <f>ROUND(N(data!G62), 0)</f>
        <v>0</v>
      </c>
      <c r="I6" s="198">
        <f>ROUND(N(data!G63), 0)</f>
        <v>0</v>
      </c>
      <c r="J6" s="198">
        <f>ROUND(N(data!G64), 0)</f>
        <v>0</v>
      </c>
      <c r="K6" s="198">
        <f>ROUND(N(data!G65), 0)</f>
        <v>0</v>
      </c>
      <c r="L6" s="198">
        <f>ROUND(N(data!G66), 0)</f>
        <v>0</v>
      </c>
      <c r="M6" s="198">
        <f>ROUND(N(data!G67), 0)</f>
        <v>0</v>
      </c>
      <c r="N6" s="198">
        <f>ROUND(N(data!G68), 0)</f>
        <v>0</v>
      </c>
      <c r="O6" s="198">
        <f>ROUND(N(data!G69), 0)</f>
        <v>0</v>
      </c>
      <c r="P6" s="198">
        <f>ROUND(N(data!G70), 0)</f>
        <v>0</v>
      </c>
      <c r="Q6" s="198">
        <f>ROUND(N(data!G71), 0)</f>
        <v>0</v>
      </c>
      <c r="R6" s="198">
        <f>ROUND(N(data!G72), 0)</f>
        <v>0</v>
      </c>
      <c r="S6" s="198">
        <f>ROUND(N(data!G73), 0)</f>
        <v>0</v>
      </c>
      <c r="T6" s="198">
        <f>ROUND(N(data!G74), 0)</f>
        <v>0</v>
      </c>
      <c r="U6" s="198">
        <f>ROUND(N(data!G75), 0)</f>
        <v>0</v>
      </c>
      <c r="V6" s="198">
        <f>ROUND(N(data!G76), 0)</f>
        <v>0</v>
      </c>
      <c r="W6" s="198">
        <f>ROUND(N(data!G77), 0)</f>
        <v>0</v>
      </c>
      <c r="X6" s="198">
        <f>ROUND(N(data!G78), 0)</f>
        <v>0</v>
      </c>
      <c r="Y6" s="198">
        <f>ROUND(N(data!G79), 0)</f>
        <v>0</v>
      </c>
      <c r="Z6" s="198">
        <f>ROUND(N(data!G80), 0)</f>
        <v>0</v>
      </c>
      <c r="AA6" s="198">
        <f>ROUND(N(data!G81), 0)</f>
        <v>0</v>
      </c>
      <c r="AB6" s="198">
        <f>ROUND(N(data!G82), 0)</f>
        <v>0</v>
      </c>
      <c r="AC6" s="198">
        <f>ROUND(N(data!G83), 0)</f>
        <v>0</v>
      </c>
      <c r="AD6" s="198">
        <f>ROUND(N(data!G84), 0)</f>
        <v>0</v>
      </c>
      <c r="AE6" s="198">
        <f>ROUND(N(data!G89), 0)</f>
        <v>0</v>
      </c>
      <c r="AF6" s="198">
        <f>ROUND(N(data!G87), 0)</f>
        <v>0</v>
      </c>
      <c r="AG6" s="198">
        <f>ROUND(N(data!G90), 0)</f>
        <v>0</v>
      </c>
      <c r="AH6" s="198">
        <f>ROUND(N(data!G91), 0)</f>
        <v>0</v>
      </c>
      <c r="AI6" s="198">
        <f>ROUND(N(data!G92), 0)</f>
        <v>0</v>
      </c>
      <c r="AJ6" s="198">
        <f>ROUND(N(data!G93), 0)</f>
        <v>0</v>
      </c>
      <c r="AK6" s="271">
        <f>ROUND(N(data!G94), 2)</f>
        <v>0</v>
      </c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</row>
    <row r="7" spans="1:89" s="11" customFormat="1" ht="12.6" customHeight="1" x14ac:dyDescent="0.25">
      <c r="A7" s="12" t="str">
        <f>RIGHT(data!$C$97,3)</f>
        <v>045</v>
      </c>
      <c r="B7" s="200" t="str">
        <f>RIGHT(data!$C$96,4)</f>
        <v>2024</v>
      </c>
      <c r="C7" s="12" t="str">
        <f>data!H$55</f>
        <v>6140</v>
      </c>
      <c r="D7" s="12" t="s">
        <v>1163</v>
      </c>
      <c r="E7" s="198">
        <f>ROUND(N(data!H59), 0)</f>
        <v>0</v>
      </c>
      <c r="F7" s="271">
        <f>ROUND(N(data!H60), 2)</f>
        <v>0</v>
      </c>
      <c r="G7" s="198">
        <f>ROUND(N(data!H61), 0)</f>
        <v>0</v>
      </c>
      <c r="H7" s="198">
        <f>ROUND(N(data!H62), 0)</f>
        <v>0</v>
      </c>
      <c r="I7" s="198">
        <f>ROUND(N(data!H63), 0)</f>
        <v>0</v>
      </c>
      <c r="J7" s="198">
        <f>ROUND(N(data!H64), 0)</f>
        <v>0</v>
      </c>
      <c r="K7" s="198">
        <f>ROUND(N(data!H65), 0)</f>
        <v>0</v>
      </c>
      <c r="L7" s="198">
        <f>ROUND(N(data!H66), 0)</f>
        <v>0</v>
      </c>
      <c r="M7" s="198">
        <f>ROUND(N(data!H67), 0)</f>
        <v>0</v>
      </c>
      <c r="N7" s="198">
        <f>ROUND(N(data!H68), 0)</f>
        <v>0</v>
      </c>
      <c r="O7" s="198">
        <f>ROUND(N(data!H69), 0)</f>
        <v>0</v>
      </c>
      <c r="P7" s="198">
        <f>ROUND(N(data!H70), 0)</f>
        <v>0</v>
      </c>
      <c r="Q7" s="198">
        <f>ROUND(N(data!H71), 0)</f>
        <v>0</v>
      </c>
      <c r="R7" s="198">
        <f>ROUND(N(data!H72), 0)</f>
        <v>0</v>
      </c>
      <c r="S7" s="198">
        <f>ROUND(N(data!H73), 0)</f>
        <v>0</v>
      </c>
      <c r="T7" s="198">
        <f>ROUND(N(data!H74), 0)</f>
        <v>0</v>
      </c>
      <c r="U7" s="198">
        <f>ROUND(N(data!H75), 0)</f>
        <v>0</v>
      </c>
      <c r="V7" s="198">
        <f>ROUND(N(data!H76), 0)</f>
        <v>0</v>
      </c>
      <c r="W7" s="198">
        <f>ROUND(N(data!H77), 0)</f>
        <v>0</v>
      </c>
      <c r="X7" s="198">
        <f>ROUND(N(data!H78), 0)</f>
        <v>0</v>
      </c>
      <c r="Y7" s="198">
        <f>ROUND(N(data!H79), 0)</f>
        <v>0</v>
      </c>
      <c r="Z7" s="198">
        <f>ROUND(N(data!H80), 0)</f>
        <v>0</v>
      </c>
      <c r="AA7" s="198">
        <f>ROUND(N(data!H81), 0)</f>
        <v>0</v>
      </c>
      <c r="AB7" s="198">
        <f>ROUND(N(data!H82), 0)</f>
        <v>0</v>
      </c>
      <c r="AC7" s="198">
        <f>ROUND(N(data!H83), 0)</f>
        <v>0</v>
      </c>
      <c r="AD7" s="198">
        <f>ROUND(N(data!H84), 0)</f>
        <v>0</v>
      </c>
      <c r="AE7" s="198">
        <f>ROUND(N(data!H89), 0)</f>
        <v>0</v>
      </c>
      <c r="AF7" s="198">
        <f>ROUND(N(data!H87), 0)</f>
        <v>0</v>
      </c>
      <c r="AG7" s="198">
        <f>ROUND(N(data!H90), 0)</f>
        <v>0</v>
      </c>
      <c r="AH7" s="198">
        <f>ROUND(N(data!H91), 0)</f>
        <v>0</v>
      </c>
      <c r="AI7" s="198">
        <f>ROUND(N(data!H92), 0)</f>
        <v>0</v>
      </c>
      <c r="AJ7" s="198">
        <f>ROUND(N(data!H93), 0)</f>
        <v>0</v>
      </c>
      <c r="AK7" s="271">
        <f>ROUND(N(data!H94), 2)</f>
        <v>0</v>
      </c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</row>
    <row r="8" spans="1:89" s="11" customFormat="1" ht="12.6" customHeight="1" x14ac:dyDescent="0.25">
      <c r="A8" s="12" t="str">
        <f>RIGHT(data!$C$97,3)</f>
        <v>045</v>
      </c>
      <c r="B8" s="200" t="str">
        <f>RIGHT(data!$C$96,4)</f>
        <v>2024</v>
      </c>
      <c r="C8" s="12" t="str">
        <f>data!I$55</f>
        <v>6150</v>
      </c>
      <c r="D8" s="12" t="s">
        <v>1163</v>
      </c>
      <c r="E8" s="198">
        <f>ROUND(N(data!I59), 0)</f>
        <v>0</v>
      </c>
      <c r="F8" s="271">
        <f>ROUND(N(data!I60), 2)</f>
        <v>0</v>
      </c>
      <c r="G8" s="198">
        <f>ROUND(N(data!I61), 0)</f>
        <v>0</v>
      </c>
      <c r="H8" s="198">
        <f>ROUND(N(data!I62), 0)</f>
        <v>0</v>
      </c>
      <c r="I8" s="198">
        <f>ROUND(N(data!I63), 0)</f>
        <v>0</v>
      </c>
      <c r="J8" s="198">
        <f>ROUND(N(data!I64), 0)</f>
        <v>0</v>
      </c>
      <c r="K8" s="198">
        <f>ROUND(N(data!I65), 0)</f>
        <v>0</v>
      </c>
      <c r="L8" s="198">
        <f>ROUND(N(data!I66), 0)</f>
        <v>0</v>
      </c>
      <c r="M8" s="198">
        <f>ROUND(N(data!I67), 0)</f>
        <v>0</v>
      </c>
      <c r="N8" s="198">
        <f>ROUND(N(data!I68), 0)</f>
        <v>0</v>
      </c>
      <c r="O8" s="198">
        <f>ROUND(N(data!I69), 0)</f>
        <v>0</v>
      </c>
      <c r="P8" s="198">
        <f>ROUND(N(data!I70), 0)</f>
        <v>0</v>
      </c>
      <c r="Q8" s="198">
        <f>ROUND(N(data!I71), 0)</f>
        <v>0</v>
      </c>
      <c r="R8" s="198">
        <f>ROUND(N(data!I72), 0)</f>
        <v>0</v>
      </c>
      <c r="S8" s="198">
        <f>ROUND(N(data!I73), 0)</f>
        <v>0</v>
      </c>
      <c r="T8" s="198">
        <f>ROUND(N(data!I74), 0)</f>
        <v>0</v>
      </c>
      <c r="U8" s="198">
        <f>ROUND(N(data!I75), 0)</f>
        <v>0</v>
      </c>
      <c r="V8" s="198">
        <f>ROUND(N(data!I76), 0)</f>
        <v>0</v>
      </c>
      <c r="W8" s="198">
        <f>ROUND(N(data!I77), 0)</f>
        <v>0</v>
      </c>
      <c r="X8" s="198">
        <f>ROUND(N(data!I78), 0)</f>
        <v>0</v>
      </c>
      <c r="Y8" s="198">
        <f>ROUND(N(data!I79), 0)</f>
        <v>0</v>
      </c>
      <c r="Z8" s="198">
        <f>ROUND(N(data!I80), 0)</f>
        <v>0</v>
      </c>
      <c r="AA8" s="198">
        <f>ROUND(N(data!I81), 0)</f>
        <v>0</v>
      </c>
      <c r="AB8" s="198">
        <f>ROUND(N(data!I82), 0)</f>
        <v>0</v>
      </c>
      <c r="AC8" s="198">
        <f>ROUND(N(data!I83), 0)</f>
        <v>0</v>
      </c>
      <c r="AD8" s="198">
        <f>ROUND(N(data!I84), 0)</f>
        <v>0</v>
      </c>
      <c r="AE8" s="198">
        <f>ROUND(N(data!I89), 0)</f>
        <v>0</v>
      </c>
      <c r="AF8" s="198">
        <f>ROUND(N(data!I87), 0)</f>
        <v>0</v>
      </c>
      <c r="AG8" s="198">
        <f>ROUND(N(data!I90), 0)</f>
        <v>0</v>
      </c>
      <c r="AH8" s="198">
        <f>ROUND(N(data!I91), 0)</f>
        <v>0</v>
      </c>
      <c r="AI8" s="198">
        <f>ROUND(N(data!I92), 0)</f>
        <v>0</v>
      </c>
      <c r="AJ8" s="198">
        <f>ROUND(N(data!I93), 0)</f>
        <v>0</v>
      </c>
      <c r="AK8" s="271">
        <f>ROUND(N(data!I94), 2)</f>
        <v>0</v>
      </c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</row>
    <row r="9" spans="1:89" s="11" customFormat="1" ht="12.6" customHeight="1" x14ac:dyDescent="0.25">
      <c r="A9" s="12" t="str">
        <f>RIGHT(data!$C$97,3)</f>
        <v>045</v>
      </c>
      <c r="B9" s="200" t="str">
        <f>RIGHT(data!$C$96,4)</f>
        <v>2024</v>
      </c>
      <c r="C9" s="12" t="str">
        <f>data!J$55</f>
        <v>6170</v>
      </c>
      <c r="D9" s="12" t="s">
        <v>1163</v>
      </c>
      <c r="E9" s="198">
        <f>ROUND(N(data!J59), 0)</f>
        <v>0</v>
      </c>
      <c r="F9" s="271">
        <f>ROUND(N(data!J60), 2)</f>
        <v>0</v>
      </c>
      <c r="G9" s="198">
        <f>ROUND(N(data!J61), 0)</f>
        <v>0</v>
      </c>
      <c r="H9" s="198">
        <f>ROUND(N(data!J62), 0)</f>
        <v>0</v>
      </c>
      <c r="I9" s="198">
        <f>ROUND(N(data!J63), 0)</f>
        <v>0</v>
      </c>
      <c r="J9" s="198">
        <f>ROUND(N(data!J64), 0)</f>
        <v>0</v>
      </c>
      <c r="K9" s="198">
        <f>ROUND(N(data!J65), 0)</f>
        <v>0</v>
      </c>
      <c r="L9" s="198">
        <f>ROUND(N(data!J66), 0)</f>
        <v>0</v>
      </c>
      <c r="M9" s="198">
        <f>ROUND(N(data!J67), 0)</f>
        <v>0</v>
      </c>
      <c r="N9" s="198">
        <f>ROUND(N(data!J68), 0)</f>
        <v>0</v>
      </c>
      <c r="O9" s="198">
        <f>ROUND(N(data!J69), 0)</f>
        <v>0</v>
      </c>
      <c r="P9" s="198">
        <f>ROUND(N(data!J70), 0)</f>
        <v>0</v>
      </c>
      <c r="Q9" s="198">
        <f>ROUND(N(data!J71), 0)</f>
        <v>0</v>
      </c>
      <c r="R9" s="198">
        <f>ROUND(N(data!J72), 0)</f>
        <v>0</v>
      </c>
      <c r="S9" s="198">
        <f>ROUND(N(data!J73), 0)</f>
        <v>0</v>
      </c>
      <c r="T9" s="198">
        <f>ROUND(N(data!J74), 0)</f>
        <v>0</v>
      </c>
      <c r="U9" s="198">
        <f>ROUND(N(data!J75), 0)</f>
        <v>0</v>
      </c>
      <c r="V9" s="198">
        <f>ROUND(N(data!J76), 0)</f>
        <v>0</v>
      </c>
      <c r="W9" s="198">
        <f>ROUND(N(data!J77), 0)</f>
        <v>0</v>
      </c>
      <c r="X9" s="198">
        <f>ROUND(N(data!J78), 0)</f>
        <v>0</v>
      </c>
      <c r="Y9" s="198">
        <f>ROUND(N(data!J79), 0)</f>
        <v>0</v>
      </c>
      <c r="Z9" s="198">
        <f>ROUND(N(data!J80), 0)</f>
        <v>0</v>
      </c>
      <c r="AA9" s="198">
        <f>ROUND(N(data!J81), 0)</f>
        <v>0</v>
      </c>
      <c r="AB9" s="198">
        <f>ROUND(N(data!J82), 0)</f>
        <v>0</v>
      </c>
      <c r="AC9" s="198">
        <f>ROUND(N(data!J83), 0)</f>
        <v>0</v>
      </c>
      <c r="AD9" s="198">
        <f>ROUND(N(data!J84), 0)</f>
        <v>0</v>
      </c>
      <c r="AE9" s="198">
        <f>ROUND(N(data!J89), 0)</f>
        <v>0</v>
      </c>
      <c r="AF9" s="198">
        <f>ROUND(N(data!J87), 0)</f>
        <v>0</v>
      </c>
      <c r="AG9" s="198">
        <f>ROUND(N(data!J90), 0)</f>
        <v>0</v>
      </c>
      <c r="AH9" s="198">
        <f>ROUND(N(data!J91), 0)</f>
        <v>0</v>
      </c>
      <c r="AI9" s="198">
        <f>ROUND(N(data!J92), 0)</f>
        <v>0</v>
      </c>
      <c r="AJ9" s="198">
        <f>ROUND(N(data!J93), 0)</f>
        <v>0</v>
      </c>
      <c r="AK9" s="271">
        <f>ROUND(N(data!J94), 2)</f>
        <v>0</v>
      </c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</row>
    <row r="10" spans="1:89" s="11" customFormat="1" ht="12.6" customHeight="1" x14ac:dyDescent="0.25">
      <c r="A10" s="12" t="str">
        <f>RIGHT(data!$C$97,3)</f>
        <v>045</v>
      </c>
      <c r="B10" s="200" t="str">
        <f>RIGHT(data!$C$96,4)</f>
        <v>2024</v>
      </c>
      <c r="C10" s="12" t="str">
        <f>data!K$55</f>
        <v>6200</v>
      </c>
      <c r="D10" s="12" t="s">
        <v>1163</v>
      </c>
      <c r="E10" s="198">
        <f>ROUND(N(data!K59), 0)</f>
        <v>3936</v>
      </c>
      <c r="F10" s="271">
        <f>ROUND(N(data!K60), 2)</f>
        <v>10.89</v>
      </c>
      <c r="G10" s="198">
        <f>ROUND(N(data!K61), 0)</f>
        <v>859924</v>
      </c>
      <c r="H10" s="198">
        <f>ROUND(N(data!K62), 0)</f>
        <v>194360</v>
      </c>
      <c r="I10" s="198">
        <f>ROUND(N(data!K63), 0)</f>
        <v>12298</v>
      </c>
      <c r="J10" s="198">
        <f>ROUND(N(data!K64), 0)</f>
        <v>24321</v>
      </c>
      <c r="K10" s="198">
        <f>ROUND(N(data!K65), 0)</f>
        <v>0</v>
      </c>
      <c r="L10" s="198">
        <f>ROUND(N(data!K66), 0)</f>
        <v>128</v>
      </c>
      <c r="M10" s="198">
        <f>ROUND(N(data!K67), 0)</f>
        <v>102484</v>
      </c>
      <c r="N10" s="198">
        <f>ROUND(N(data!K68), 0)</f>
        <v>0</v>
      </c>
      <c r="O10" s="198">
        <f>ROUND(N(data!K69), 0)</f>
        <v>7449</v>
      </c>
      <c r="P10" s="198">
        <f>ROUND(N(data!K70), 0)</f>
        <v>0</v>
      </c>
      <c r="Q10" s="198">
        <f>ROUND(N(data!K71), 0)</f>
        <v>0</v>
      </c>
      <c r="R10" s="198">
        <f>ROUND(N(data!K72), 0)</f>
        <v>0</v>
      </c>
      <c r="S10" s="198">
        <f>ROUND(N(data!K73), 0)</f>
        <v>0</v>
      </c>
      <c r="T10" s="198">
        <f>ROUND(N(data!K74), 0)</f>
        <v>0</v>
      </c>
      <c r="U10" s="198">
        <f>ROUND(N(data!K75), 0)</f>
        <v>0</v>
      </c>
      <c r="V10" s="198">
        <f>ROUND(N(data!K76), 0)</f>
        <v>0</v>
      </c>
      <c r="W10" s="198">
        <f>ROUND(N(data!K77), 0)</f>
        <v>0</v>
      </c>
      <c r="X10" s="198">
        <f>ROUND(N(data!K78), 0)</f>
        <v>0</v>
      </c>
      <c r="Y10" s="198">
        <f>ROUND(N(data!K79), 0)</f>
        <v>0</v>
      </c>
      <c r="Z10" s="198">
        <f>ROUND(N(data!K80), 0)</f>
        <v>0</v>
      </c>
      <c r="AA10" s="198">
        <f>ROUND(N(data!K81), 0)</f>
        <v>0</v>
      </c>
      <c r="AB10" s="198">
        <f>ROUND(N(data!K82), 0)</f>
        <v>0</v>
      </c>
      <c r="AC10" s="198">
        <f>ROUND(N(data!K83), 0)</f>
        <v>7449</v>
      </c>
      <c r="AD10" s="198">
        <f>ROUND(N(data!K84), 0)</f>
        <v>0</v>
      </c>
      <c r="AE10" s="198">
        <f>ROUND(N(data!K89), 0)</f>
        <v>1871160</v>
      </c>
      <c r="AF10" s="198">
        <f>ROUND(N(data!K87), 0)</f>
        <v>1871160</v>
      </c>
      <c r="AG10" s="198">
        <f>ROUND(N(data!K90), 0)</f>
        <v>4657</v>
      </c>
      <c r="AH10" s="198">
        <f>ROUND(N(data!K91), 0)</f>
        <v>11620</v>
      </c>
      <c r="AI10" s="198">
        <f>ROUND(N(data!K92), 0)</f>
        <v>1291</v>
      </c>
      <c r="AJ10" s="198">
        <f>ROUND(N(data!K93), 0)</f>
        <v>8809</v>
      </c>
      <c r="AK10" s="271">
        <f>ROUND(N(data!K94), 2)</f>
        <v>10.89</v>
      </c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</row>
    <row r="11" spans="1:89" s="11" customFormat="1" ht="12.6" customHeight="1" x14ac:dyDescent="0.25">
      <c r="A11" s="12" t="str">
        <f>RIGHT(data!$C$97,3)</f>
        <v>045</v>
      </c>
      <c r="B11" s="200" t="str">
        <f>RIGHT(data!$C$96,4)</f>
        <v>2024</v>
      </c>
      <c r="C11" s="12" t="str">
        <f>data!L$55</f>
        <v>6210</v>
      </c>
      <c r="D11" s="12" t="s">
        <v>1163</v>
      </c>
      <c r="E11" s="198">
        <f>ROUND(N(data!L59), 0)</f>
        <v>4737</v>
      </c>
      <c r="F11" s="271">
        <f>ROUND(N(data!L60), 2)</f>
        <v>16.3</v>
      </c>
      <c r="G11" s="198">
        <f>ROUND(N(data!L61), 0)</f>
        <v>1515686</v>
      </c>
      <c r="H11" s="198">
        <f>ROUND(N(data!L62), 0)</f>
        <v>342575</v>
      </c>
      <c r="I11" s="198">
        <f>ROUND(N(data!L63), 0)</f>
        <v>675713</v>
      </c>
      <c r="J11" s="198">
        <f>ROUND(N(data!L64), 0)</f>
        <v>92902</v>
      </c>
      <c r="K11" s="198">
        <f>ROUND(N(data!L65), 0)</f>
        <v>0</v>
      </c>
      <c r="L11" s="198">
        <f>ROUND(N(data!L66), 0)</f>
        <v>11202</v>
      </c>
      <c r="M11" s="198">
        <f>ROUND(N(data!L67), 0)</f>
        <v>268742</v>
      </c>
      <c r="N11" s="198">
        <f>ROUND(N(data!L68), 0)</f>
        <v>0</v>
      </c>
      <c r="O11" s="198">
        <f>ROUND(N(data!L69), 0)</f>
        <v>8076</v>
      </c>
      <c r="P11" s="198">
        <f>ROUND(N(data!L70), 0)</f>
        <v>0</v>
      </c>
      <c r="Q11" s="198">
        <f>ROUND(N(data!L71), 0)</f>
        <v>0</v>
      </c>
      <c r="R11" s="198">
        <f>ROUND(N(data!L72), 0)</f>
        <v>0</v>
      </c>
      <c r="S11" s="198">
        <f>ROUND(N(data!L73), 0)</f>
        <v>0</v>
      </c>
      <c r="T11" s="198">
        <f>ROUND(N(data!L74), 0)</f>
        <v>0</v>
      </c>
      <c r="U11" s="198">
        <f>ROUND(N(data!L75), 0)</f>
        <v>0</v>
      </c>
      <c r="V11" s="198">
        <f>ROUND(N(data!L76), 0)</f>
        <v>0</v>
      </c>
      <c r="W11" s="198">
        <f>ROUND(N(data!L77), 0)</f>
        <v>0</v>
      </c>
      <c r="X11" s="198">
        <f>ROUND(N(data!L78), 0)</f>
        <v>0</v>
      </c>
      <c r="Y11" s="198">
        <f>ROUND(N(data!L79), 0)</f>
        <v>0</v>
      </c>
      <c r="Z11" s="198">
        <f>ROUND(N(data!L80), 0)</f>
        <v>0</v>
      </c>
      <c r="AA11" s="198">
        <f>ROUND(N(data!L81), 0)</f>
        <v>0</v>
      </c>
      <c r="AB11" s="198">
        <f>ROUND(N(data!L82), 0)</f>
        <v>0</v>
      </c>
      <c r="AC11" s="198">
        <f>ROUND(N(data!L83), 0)</f>
        <v>8076</v>
      </c>
      <c r="AD11" s="198">
        <f>ROUND(N(data!L84), 0)</f>
        <v>0</v>
      </c>
      <c r="AE11" s="198">
        <f>ROUND(N(data!L89), 0)</f>
        <v>1740672</v>
      </c>
      <c r="AF11" s="198">
        <f>ROUND(N(data!L87), 0)</f>
        <v>1740672</v>
      </c>
      <c r="AG11" s="198">
        <f>ROUND(N(data!L90), 0)</f>
        <v>12212</v>
      </c>
      <c r="AH11" s="198">
        <f>ROUND(N(data!L91), 0)</f>
        <v>13837</v>
      </c>
      <c r="AI11" s="198">
        <f>ROUND(N(data!L92), 0)</f>
        <v>3464</v>
      </c>
      <c r="AJ11" s="198">
        <f>ROUND(N(data!L93), 0)</f>
        <v>26883</v>
      </c>
      <c r="AK11" s="271">
        <f>ROUND(N(data!L94), 2)</f>
        <v>16.3</v>
      </c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</row>
    <row r="12" spans="1:89" s="11" customFormat="1" ht="12.6" customHeight="1" x14ac:dyDescent="0.25">
      <c r="A12" s="12" t="str">
        <f>RIGHT(data!$C$97,3)</f>
        <v>045</v>
      </c>
      <c r="B12" s="200" t="str">
        <f>RIGHT(data!$C$96,4)</f>
        <v>2024</v>
      </c>
      <c r="C12" s="12" t="str">
        <f>data!M$55</f>
        <v>6330</v>
      </c>
      <c r="D12" s="12" t="s">
        <v>1163</v>
      </c>
      <c r="E12" s="198">
        <f>ROUND(N(data!M59), 0)</f>
        <v>0</v>
      </c>
      <c r="F12" s="271">
        <f>ROUND(N(data!M60), 2)</f>
        <v>0</v>
      </c>
      <c r="G12" s="198">
        <f>ROUND(N(data!M61), 0)</f>
        <v>0</v>
      </c>
      <c r="H12" s="198">
        <f>ROUND(N(data!M62), 0)</f>
        <v>0</v>
      </c>
      <c r="I12" s="198">
        <f>ROUND(N(data!M63), 0)</f>
        <v>0</v>
      </c>
      <c r="J12" s="198">
        <f>ROUND(N(data!M64), 0)</f>
        <v>0</v>
      </c>
      <c r="K12" s="198">
        <f>ROUND(N(data!M65), 0)</f>
        <v>0</v>
      </c>
      <c r="L12" s="198">
        <f>ROUND(N(data!M66), 0)</f>
        <v>0</v>
      </c>
      <c r="M12" s="198">
        <f>ROUND(N(data!M67), 0)</f>
        <v>0</v>
      </c>
      <c r="N12" s="198">
        <f>ROUND(N(data!M68), 0)</f>
        <v>0</v>
      </c>
      <c r="O12" s="198">
        <f>ROUND(N(data!M69), 0)</f>
        <v>0</v>
      </c>
      <c r="P12" s="198">
        <f>ROUND(N(data!M70), 0)</f>
        <v>0</v>
      </c>
      <c r="Q12" s="198">
        <f>ROUND(N(data!M71), 0)</f>
        <v>0</v>
      </c>
      <c r="R12" s="198">
        <f>ROUND(N(data!M72), 0)</f>
        <v>0</v>
      </c>
      <c r="S12" s="198">
        <f>ROUND(N(data!M73), 0)</f>
        <v>0</v>
      </c>
      <c r="T12" s="198">
        <f>ROUND(N(data!M74), 0)</f>
        <v>0</v>
      </c>
      <c r="U12" s="198">
        <f>ROUND(N(data!M75), 0)</f>
        <v>0</v>
      </c>
      <c r="V12" s="198">
        <f>ROUND(N(data!M76), 0)</f>
        <v>0</v>
      </c>
      <c r="W12" s="198">
        <f>ROUND(N(data!M77), 0)</f>
        <v>0</v>
      </c>
      <c r="X12" s="198">
        <f>ROUND(N(data!M78), 0)</f>
        <v>0</v>
      </c>
      <c r="Y12" s="198">
        <f>ROUND(N(data!M79), 0)</f>
        <v>0</v>
      </c>
      <c r="Z12" s="198">
        <f>ROUND(N(data!M80), 0)</f>
        <v>0</v>
      </c>
      <c r="AA12" s="198">
        <f>ROUND(N(data!M81), 0)</f>
        <v>0</v>
      </c>
      <c r="AB12" s="198">
        <f>ROUND(N(data!M82), 0)</f>
        <v>0</v>
      </c>
      <c r="AC12" s="198">
        <f>ROUND(N(data!M83), 0)</f>
        <v>0</v>
      </c>
      <c r="AD12" s="198">
        <f>ROUND(N(data!M84), 0)</f>
        <v>0</v>
      </c>
      <c r="AE12" s="198">
        <f>ROUND(N(data!M89), 0)</f>
        <v>0</v>
      </c>
      <c r="AF12" s="198">
        <f>ROUND(N(data!M87), 0)</f>
        <v>0</v>
      </c>
      <c r="AG12" s="198">
        <f>ROUND(N(data!M90), 0)</f>
        <v>0</v>
      </c>
      <c r="AH12" s="198">
        <f>ROUND(N(data!M91), 0)</f>
        <v>0</v>
      </c>
      <c r="AI12" s="198">
        <f>ROUND(N(data!M92), 0)</f>
        <v>0</v>
      </c>
      <c r="AJ12" s="198">
        <f>ROUND(N(data!M93), 0)</f>
        <v>0</v>
      </c>
      <c r="AK12" s="271">
        <f>ROUND(N(data!M94), 2)</f>
        <v>0</v>
      </c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</row>
    <row r="13" spans="1:89" s="11" customFormat="1" ht="12.6" customHeight="1" x14ac:dyDescent="0.25">
      <c r="A13" s="12" t="str">
        <f>RIGHT(data!$C$97,3)</f>
        <v>045</v>
      </c>
      <c r="B13" s="200" t="str">
        <f>RIGHT(data!$C$96,4)</f>
        <v>2024</v>
      </c>
      <c r="C13" s="12" t="str">
        <f>data!N$55</f>
        <v>6400</v>
      </c>
      <c r="D13" s="12" t="s">
        <v>1163</v>
      </c>
      <c r="E13" s="198">
        <f>ROUND(N(data!N59), 0)</f>
        <v>9228</v>
      </c>
      <c r="F13" s="271">
        <f>ROUND(N(data!N60), 2)</f>
        <v>8.6999999999999993</v>
      </c>
      <c r="G13" s="198">
        <f>ROUND(N(data!N61), 0)</f>
        <v>666128</v>
      </c>
      <c r="H13" s="198">
        <f>ROUND(N(data!N62), 0)</f>
        <v>150558</v>
      </c>
      <c r="I13" s="198">
        <f>ROUND(N(data!N63), 0)</f>
        <v>702</v>
      </c>
      <c r="J13" s="198">
        <f>ROUND(N(data!N64), 0)</f>
        <v>15541</v>
      </c>
      <c r="K13" s="198">
        <f>ROUND(N(data!N65), 0)</f>
        <v>0</v>
      </c>
      <c r="L13" s="198">
        <f>ROUND(N(data!N66), 0)</f>
        <v>869</v>
      </c>
      <c r="M13" s="198">
        <f>ROUND(N(data!N67), 0)</f>
        <v>270480</v>
      </c>
      <c r="N13" s="198">
        <f>ROUND(N(data!N68), 0)</f>
        <v>0</v>
      </c>
      <c r="O13" s="198">
        <f>ROUND(N(data!N69), 0)</f>
        <v>4765</v>
      </c>
      <c r="P13" s="198">
        <f>ROUND(N(data!N70), 0)</f>
        <v>0</v>
      </c>
      <c r="Q13" s="198">
        <f>ROUND(N(data!N71), 0)</f>
        <v>0</v>
      </c>
      <c r="R13" s="198">
        <f>ROUND(N(data!N72), 0)</f>
        <v>3712</v>
      </c>
      <c r="S13" s="198">
        <f>ROUND(N(data!N73), 0)</f>
        <v>0</v>
      </c>
      <c r="T13" s="198">
        <f>ROUND(N(data!N74), 0)</f>
        <v>0</v>
      </c>
      <c r="U13" s="198">
        <f>ROUND(N(data!N75), 0)</f>
        <v>0</v>
      </c>
      <c r="V13" s="198">
        <f>ROUND(N(data!N76), 0)</f>
        <v>0</v>
      </c>
      <c r="W13" s="198">
        <f>ROUND(N(data!N77), 0)</f>
        <v>0</v>
      </c>
      <c r="X13" s="198">
        <f>ROUND(N(data!N78), 0)</f>
        <v>0</v>
      </c>
      <c r="Y13" s="198">
        <f>ROUND(N(data!N79), 0)</f>
        <v>0</v>
      </c>
      <c r="Z13" s="198">
        <f>ROUND(N(data!N80), 0)</f>
        <v>0</v>
      </c>
      <c r="AA13" s="198">
        <f>ROUND(N(data!N81), 0)</f>
        <v>0</v>
      </c>
      <c r="AB13" s="198">
        <f>ROUND(N(data!N82), 0)</f>
        <v>0</v>
      </c>
      <c r="AC13" s="198">
        <f>ROUND(N(data!N83), 0)</f>
        <v>1053</v>
      </c>
      <c r="AD13" s="198">
        <f>ROUND(N(data!N84), 0)</f>
        <v>0</v>
      </c>
      <c r="AE13" s="198">
        <f>ROUND(N(data!N89), 0)</f>
        <v>1098480</v>
      </c>
      <c r="AF13" s="198">
        <f>ROUND(N(data!N87), 0)</f>
        <v>1098480</v>
      </c>
      <c r="AG13" s="198">
        <f>ROUND(N(data!N90), 0)</f>
        <v>12291</v>
      </c>
      <c r="AH13" s="198">
        <f>ROUND(N(data!N91), 0)</f>
        <v>24569</v>
      </c>
      <c r="AI13" s="198">
        <f>ROUND(N(data!N92), 0)</f>
        <v>3486</v>
      </c>
      <c r="AJ13" s="198">
        <f>ROUND(N(data!N93), 0)</f>
        <v>6421</v>
      </c>
      <c r="AK13" s="271">
        <f>ROUND(N(data!N94), 2)</f>
        <v>8.69</v>
      </c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</row>
    <row r="14" spans="1:89" s="11" customFormat="1" ht="12.6" customHeight="1" x14ac:dyDescent="0.25">
      <c r="A14" s="12" t="str">
        <f>RIGHT(data!$C$97,3)</f>
        <v>045</v>
      </c>
      <c r="B14" s="200" t="str">
        <f>RIGHT(data!$C$96,4)</f>
        <v>2024</v>
      </c>
      <c r="C14" s="12" t="str">
        <f>data!O$55</f>
        <v>7010</v>
      </c>
      <c r="D14" s="12" t="s">
        <v>1163</v>
      </c>
      <c r="E14" s="198">
        <f>ROUND(N(data!O59), 0)</f>
        <v>0</v>
      </c>
      <c r="F14" s="271">
        <f>ROUND(N(data!O60), 2)</f>
        <v>0</v>
      </c>
      <c r="G14" s="198">
        <f>ROUND(N(data!O61), 0)</f>
        <v>0</v>
      </c>
      <c r="H14" s="198">
        <f>ROUND(N(data!O62), 0)</f>
        <v>0</v>
      </c>
      <c r="I14" s="198">
        <f>ROUND(N(data!O63), 0)</f>
        <v>0</v>
      </c>
      <c r="J14" s="198">
        <f>ROUND(N(data!O64), 0)</f>
        <v>0</v>
      </c>
      <c r="K14" s="198">
        <f>ROUND(N(data!O65), 0)</f>
        <v>0</v>
      </c>
      <c r="L14" s="198">
        <f>ROUND(N(data!O66), 0)</f>
        <v>0</v>
      </c>
      <c r="M14" s="198">
        <f>ROUND(N(data!O67), 0)</f>
        <v>0</v>
      </c>
      <c r="N14" s="198">
        <f>ROUND(N(data!O68), 0)</f>
        <v>0</v>
      </c>
      <c r="O14" s="198">
        <f>ROUND(N(data!O69), 0)</f>
        <v>0</v>
      </c>
      <c r="P14" s="198">
        <f>ROUND(N(data!O70), 0)</f>
        <v>0</v>
      </c>
      <c r="Q14" s="198">
        <f>ROUND(N(data!O71), 0)</f>
        <v>0</v>
      </c>
      <c r="R14" s="198">
        <f>ROUND(N(data!O72), 0)</f>
        <v>0</v>
      </c>
      <c r="S14" s="198">
        <f>ROUND(N(data!O73), 0)</f>
        <v>0</v>
      </c>
      <c r="T14" s="198">
        <f>ROUND(N(data!O74), 0)</f>
        <v>0</v>
      </c>
      <c r="U14" s="198">
        <f>ROUND(N(data!O75), 0)</f>
        <v>0</v>
      </c>
      <c r="V14" s="198">
        <f>ROUND(N(data!O76), 0)</f>
        <v>0</v>
      </c>
      <c r="W14" s="198">
        <f>ROUND(N(data!O77), 0)</f>
        <v>0</v>
      </c>
      <c r="X14" s="198">
        <f>ROUND(N(data!O78), 0)</f>
        <v>0</v>
      </c>
      <c r="Y14" s="198">
        <f>ROUND(N(data!O79), 0)</f>
        <v>0</v>
      </c>
      <c r="Z14" s="198">
        <f>ROUND(N(data!O80), 0)</f>
        <v>0</v>
      </c>
      <c r="AA14" s="198">
        <f>ROUND(N(data!O81), 0)</f>
        <v>0</v>
      </c>
      <c r="AB14" s="198">
        <f>ROUND(N(data!O82), 0)</f>
        <v>0</v>
      </c>
      <c r="AC14" s="198">
        <f>ROUND(N(data!O83), 0)</f>
        <v>0</v>
      </c>
      <c r="AD14" s="198">
        <f>ROUND(N(data!O84), 0)</f>
        <v>0</v>
      </c>
      <c r="AE14" s="198">
        <f>ROUND(N(data!O89), 0)</f>
        <v>0</v>
      </c>
      <c r="AF14" s="198">
        <f>ROUND(N(data!O87), 0)</f>
        <v>0</v>
      </c>
      <c r="AG14" s="198">
        <f>ROUND(N(data!O90), 0)</f>
        <v>0</v>
      </c>
      <c r="AH14" s="198">
        <f>ROUND(N(data!O91), 0)</f>
        <v>0</v>
      </c>
      <c r="AI14" s="198">
        <f>ROUND(N(data!O92), 0)</f>
        <v>0</v>
      </c>
      <c r="AJ14" s="198">
        <f>ROUND(N(data!O93), 0)</f>
        <v>0</v>
      </c>
      <c r="AK14" s="271">
        <f>ROUND(N(data!O94), 2)</f>
        <v>0</v>
      </c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</row>
    <row r="15" spans="1:89" s="11" customFormat="1" ht="12.6" customHeight="1" x14ac:dyDescent="0.25">
      <c r="A15" s="12" t="str">
        <f>RIGHT(data!$C$97,3)</f>
        <v>045</v>
      </c>
      <c r="B15" s="200" t="str">
        <f>RIGHT(data!$C$96,4)</f>
        <v>2024</v>
      </c>
      <c r="C15" s="12" t="str">
        <f>data!P$55</f>
        <v>7020</v>
      </c>
      <c r="D15" s="12" t="s">
        <v>1163</v>
      </c>
      <c r="E15" s="198">
        <f>ROUND(N(data!P59), 0)</f>
        <v>0</v>
      </c>
      <c r="F15" s="271">
        <f>ROUND(N(data!P60), 2)</f>
        <v>0</v>
      </c>
      <c r="G15" s="198">
        <f>ROUND(N(data!P61), 0)</f>
        <v>0</v>
      </c>
      <c r="H15" s="198">
        <f>ROUND(N(data!P62), 0)</f>
        <v>0</v>
      </c>
      <c r="I15" s="198">
        <f>ROUND(N(data!P63), 0)</f>
        <v>0</v>
      </c>
      <c r="J15" s="198">
        <f>ROUND(N(data!P64), 0)</f>
        <v>0</v>
      </c>
      <c r="K15" s="198">
        <f>ROUND(N(data!P65), 0)</f>
        <v>0</v>
      </c>
      <c r="L15" s="198">
        <f>ROUND(N(data!P66), 0)</f>
        <v>0</v>
      </c>
      <c r="M15" s="198">
        <f>ROUND(N(data!P67), 0)</f>
        <v>0</v>
      </c>
      <c r="N15" s="198">
        <f>ROUND(N(data!P68), 0)</f>
        <v>0</v>
      </c>
      <c r="O15" s="198">
        <f>ROUND(N(data!P69), 0)</f>
        <v>0</v>
      </c>
      <c r="P15" s="198">
        <f>ROUND(N(data!P70), 0)</f>
        <v>0</v>
      </c>
      <c r="Q15" s="198">
        <f>ROUND(N(data!P71), 0)</f>
        <v>0</v>
      </c>
      <c r="R15" s="198">
        <f>ROUND(N(data!P72), 0)</f>
        <v>0</v>
      </c>
      <c r="S15" s="198">
        <f>ROUND(N(data!P73), 0)</f>
        <v>0</v>
      </c>
      <c r="T15" s="198">
        <f>ROUND(N(data!P74), 0)</f>
        <v>0</v>
      </c>
      <c r="U15" s="198">
        <f>ROUND(N(data!P75), 0)</f>
        <v>0</v>
      </c>
      <c r="V15" s="198">
        <f>ROUND(N(data!P76), 0)</f>
        <v>0</v>
      </c>
      <c r="W15" s="198">
        <f>ROUND(N(data!P77), 0)</f>
        <v>0</v>
      </c>
      <c r="X15" s="198">
        <f>ROUND(N(data!P78), 0)</f>
        <v>0</v>
      </c>
      <c r="Y15" s="198">
        <f>ROUND(N(data!P79), 0)</f>
        <v>0</v>
      </c>
      <c r="Z15" s="198">
        <f>ROUND(N(data!P80), 0)</f>
        <v>0</v>
      </c>
      <c r="AA15" s="198">
        <f>ROUND(N(data!P81), 0)</f>
        <v>0</v>
      </c>
      <c r="AB15" s="198">
        <f>ROUND(N(data!P82), 0)</f>
        <v>0</v>
      </c>
      <c r="AC15" s="198">
        <f>ROUND(N(data!P83), 0)</f>
        <v>0</v>
      </c>
      <c r="AD15" s="198">
        <f>ROUND(N(data!P84), 0)</f>
        <v>0</v>
      </c>
      <c r="AE15" s="198">
        <f>ROUND(N(data!P89), 0)</f>
        <v>0</v>
      </c>
      <c r="AF15" s="198">
        <f>ROUND(N(data!P87), 0)</f>
        <v>0</v>
      </c>
      <c r="AG15" s="198">
        <f>ROUND(N(data!P90), 0)</f>
        <v>0</v>
      </c>
      <c r="AH15" s="198">
        <f>ROUND(N(data!P91), 0)</f>
        <v>0</v>
      </c>
      <c r="AI15" s="198">
        <f>ROUND(N(data!P92), 0)</f>
        <v>0</v>
      </c>
      <c r="AJ15" s="198">
        <f>ROUND(N(data!P93), 0)</f>
        <v>0</v>
      </c>
      <c r="AK15" s="271">
        <f>ROUND(N(data!P94), 2)</f>
        <v>0</v>
      </c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</row>
    <row r="16" spans="1:89" s="11" customFormat="1" ht="12.6" customHeight="1" x14ac:dyDescent="0.25">
      <c r="A16" s="12" t="str">
        <f>RIGHT(data!$C$97,3)</f>
        <v>045</v>
      </c>
      <c r="B16" s="200" t="str">
        <f>RIGHT(data!$C$96,4)</f>
        <v>2024</v>
      </c>
      <c r="C16" s="12" t="str">
        <f>data!Q$55</f>
        <v>7030</v>
      </c>
      <c r="D16" s="12" t="s">
        <v>1163</v>
      </c>
      <c r="E16" s="198">
        <f>ROUND(N(data!Q59), 0)</f>
        <v>0</v>
      </c>
      <c r="F16" s="271">
        <f>ROUND(N(data!Q60), 2)</f>
        <v>0</v>
      </c>
      <c r="G16" s="198">
        <f>ROUND(N(data!Q61), 0)</f>
        <v>0</v>
      </c>
      <c r="H16" s="198">
        <f>ROUND(N(data!Q62), 0)</f>
        <v>0</v>
      </c>
      <c r="I16" s="198">
        <f>ROUND(N(data!Q63), 0)</f>
        <v>0</v>
      </c>
      <c r="J16" s="198">
        <f>ROUND(N(data!Q64), 0)</f>
        <v>0</v>
      </c>
      <c r="K16" s="198">
        <f>ROUND(N(data!Q65), 0)</f>
        <v>0</v>
      </c>
      <c r="L16" s="198">
        <f>ROUND(N(data!Q66), 0)</f>
        <v>0</v>
      </c>
      <c r="M16" s="198">
        <f>ROUND(N(data!Q67), 0)</f>
        <v>0</v>
      </c>
      <c r="N16" s="198">
        <f>ROUND(N(data!Q68), 0)</f>
        <v>0</v>
      </c>
      <c r="O16" s="198">
        <f>ROUND(N(data!Q69), 0)</f>
        <v>0</v>
      </c>
      <c r="P16" s="198">
        <f>ROUND(N(data!Q70), 0)</f>
        <v>0</v>
      </c>
      <c r="Q16" s="198">
        <f>ROUND(N(data!Q71), 0)</f>
        <v>0</v>
      </c>
      <c r="R16" s="198">
        <f>ROUND(N(data!Q72), 0)</f>
        <v>0</v>
      </c>
      <c r="S16" s="198">
        <f>ROUND(N(data!Q73), 0)</f>
        <v>0</v>
      </c>
      <c r="T16" s="198">
        <f>ROUND(N(data!Q74), 0)</f>
        <v>0</v>
      </c>
      <c r="U16" s="198">
        <f>ROUND(N(data!Q75), 0)</f>
        <v>0</v>
      </c>
      <c r="V16" s="198">
        <f>ROUND(N(data!Q76), 0)</f>
        <v>0</v>
      </c>
      <c r="W16" s="198">
        <f>ROUND(N(data!Q77), 0)</f>
        <v>0</v>
      </c>
      <c r="X16" s="198">
        <f>ROUND(N(data!Q78), 0)</f>
        <v>0</v>
      </c>
      <c r="Y16" s="198">
        <f>ROUND(N(data!Q79), 0)</f>
        <v>0</v>
      </c>
      <c r="Z16" s="198">
        <f>ROUND(N(data!Q80), 0)</f>
        <v>0</v>
      </c>
      <c r="AA16" s="198">
        <f>ROUND(N(data!Q81), 0)</f>
        <v>0</v>
      </c>
      <c r="AB16" s="198">
        <f>ROUND(N(data!Q82), 0)</f>
        <v>0</v>
      </c>
      <c r="AC16" s="198">
        <f>ROUND(N(data!Q83), 0)</f>
        <v>0</v>
      </c>
      <c r="AD16" s="198">
        <f>ROUND(N(data!Q84), 0)</f>
        <v>0</v>
      </c>
      <c r="AE16" s="198">
        <f>ROUND(N(data!Q89), 0)</f>
        <v>0</v>
      </c>
      <c r="AF16" s="198">
        <f>ROUND(N(data!Q87), 0)</f>
        <v>0</v>
      </c>
      <c r="AG16" s="198">
        <f>ROUND(N(data!Q90), 0)</f>
        <v>0</v>
      </c>
      <c r="AH16" s="198">
        <f>ROUND(N(data!Q91), 0)</f>
        <v>0</v>
      </c>
      <c r="AI16" s="198">
        <f>ROUND(N(data!Q92), 0)</f>
        <v>0</v>
      </c>
      <c r="AJ16" s="198">
        <f>ROUND(N(data!Q93), 0)</f>
        <v>0</v>
      </c>
      <c r="AK16" s="271">
        <f>ROUND(N(data!Q94), 2)</f>
        <v>0</v>
      </c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</row>
    <row r="17" spans="1:89" s="11" customFormat="1" ht="12.6" customHeight="1" x14ac:dyDescent="0.25">
      <c r="A17" s="12" t="str">
        <f>RIGHT(data!$C$97,3)</f>
        <v>045</v>
      </c>
      <c r="B17" s="200" t="str">
        <f>RIGHT(data!$C$96,4)</f>
        <v>2024</v>
      </c>
      <c r="C17" s="12" t="str">
        <f>data!R$55</f>
        <v>7040</v>
      </c>
      <c r="D17" s="12" t="s">
        <v>1163</v>
      </c>
      <c r="E17" s="198">
        <f>ROUND(N(data!R59), 0)</f>
        <v>0</v>
      </c>
      <c r="F17" s="271">
        <f>ROUND(N(data!R60), 2)</f>
        <v>0</v>
      </c>
      <c r="G17" s="198">
        <f>ROUND(N(data!R61), 0)</f>
        <v>0</v>
      </c>
      <c r="H17" s="198">
        <f>ROUND(N(data!R62), 0)</f>
        <v>0</v>
      </c>
      <c r="I17" s="198">
        <f>ROUND(N(data!R63), 0)</f>
        <v>0</v>
      </c>
      <c r="J17" s="198">
        <f>ROUND(N(data!R64), 0)</f>
        <v>0</v>
      </c>
      <c r="K17" s="198">
        <f>ROUND(N(data!R65), 0)</f>
        <v>0</v>
      </c>
      <c r="L17" s="198">
        <f>ROUND(N(data!R66), 0)</f>
        <v>0</v>
      </c>
      <c r="M17" s="198">
        <f>ROUND(N(data!R67), 0)</f>
        <v>0</v>
      </c>
      <c r="N17" s="198">
        <f>ROUND(N(data!R68), 0)</f>
        <v>0</v>
      </c>
      <c r="O17" s="198">
        <f>ROUND(N(data!R69), 0)</f>
        <v>0</v>
      </c>
      <c r="P17" s="198">
        <f>ROUND(N(data!R70), 0)</f>
        <v>0</v>
      </c>
      <c r="Q17" s="198">
        <f>ROUND(N(data!R71), 0)</f>
        <v>0</v>
      </c>
      <c r="R17" s="198">
        <f>ROUND(N(data!R72), 0)</f>
        <v>0</v>
      </c>
      <c r="S17" s="198">
        <f>ROUND(N(data!R73), 0)</f>
        <v>0</v>
      </c>
      <c r="T17" s="198">
        <f>ROUND(N(data!R74), 0)</f>
        <v>0</v>
      </c>
      <c r="U17" s="198">
        <f>ROUND(N(data!R75), 0)</f>
        <v>0</v>
      </c>
      <c r="V17" s="198">
        <f>ROUND(N(data!R76), 0)</f>
        <v>0</v>
      </c>
      <c r="W17" s="198">
        <f>ROUND(N(data!R77), 0)</f>
        <v>0</v>
      </c>
      <c r="X17" s="198">
        <f>ROUND(N(data!R78), 0)</f>
        <v>0</v>
      </c>
      <c r="Y17" s="198">
        <f>ROUND(N(data!R79), 0)</f>
        <v>0</v>
      </c>
      <c r="Z17" s="198">
        <f>ROUND(N(data!R80), 0)</f>
        <v>0</v>
      </c>
      <c r="AA17" s="198">
        <f>ROUND(N(data!R81), 0)</f>
        <v>0</v>
      </c>
      <c r="AB17" s="198">
        <f>ROUND(N(data!R82), 0)</f>
        <v>0</v>
      </c>
      <c r="AC17" s="198">
        <f>ROUND(N(data!R83), 0)</f>
        <v>0</v>
      </c>
      <c r="AD17" s="198">
        <f>ROUND(N(data!R84), 0)</f>
        <v>0</v>
      </c>
      <c r="AE17" s="198">
        <f>ROUND(N(data!R89), 0)</f>
        <v>0</v>
      </c>
      <c r="AF17" s="198">
        <f>ROUND(N(data!R87), 0)</f>
        <v>0</v>
      </c>
      <c r="AG17" s="198">
        <f>ROUND(N(data!R90), 0)</f>
        <v>0</v>
      </c>
      <c r="AH17" s="198">
        <f>ROUND(N(data!R91), 0)</f>
        <v>0</v>
      </c>
      <c r="AI17" s="198">
        <f>ROUND(N(data!R92), 0)</f>
        <v>0</v>
      </c>
      <c r="AJ17" s="198">
        <f>ROUND(N(data!R93), 0)</f>
        <v>0</v>
      </c>
      <c r="AK17" s="271">
        <f>ROUND(N(data!R94), 2)</f>
        <v>0</v>
      </c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</row>
    <row r="18" spans="1:89" s="11" customFormat="1" ht="12.6" customHeight="1" x14ac:dyDescent="0.25">
      <c r="A18" s="12" t="str">
        <f>RIGHT(data!$C$97,3)</f>
        <v>045</v>
      </c>
      <c r="B18" s="200" t="str">
        <f>RIGHT(data!$C$96,4)</f>
        <v>2024</v>
      </c>
      <c r="C18" s="12" t="str">
        <f>data!S$55</f>
        <v>7050</v>
      </c>
      <c r="D18" s="12" t="s">
        <v>1163</v>
      </c>
      <c r="E18" s="198">
        <f>ROUND(N(data!S59), 0)</f>
        <v>0</v>
      </c>
      <c r="F18" s="271">
        <f>ROUND(N(data!S60), 2)</f>
        <v>0</v>
      </c>
      <c r="G18" s="198">
        <f>ROUND(N(data!S61), 0)</f>
        <v>0</v>
      </c>
      <c r="H18" s="198">
        <f>ROUND(N(data!S62), 0)</f>
        <v>0</v>
      </c>
      <c r="I18" s="198">
        <f>ROUND(N(data!S63), 0)</f>
        <v>0</v>
      </c>
      <c r="J18" s="198">
        <f>ROUND(N(data!S64), 0)</f>
        <v>1012</v>
      </c>
      <c r="K18" s="198">
        <f>ROUND(N(data!S65), 0)</f>
        <v>0</v>
      </c>
      <c r="L18" s="198">
        <f>ROUND(N(data!S66), 0)</f>
        <v>0</v>
      </c>
      <c r="M18" s="198">
        <f>ROUND(N(data!S67), 0)</f>
        <v>70178</v>
      </c>
      <c r="N18" s="198">
        <f>ROUND(N(data!S68), 0)</f>
        <v>0</v>
      </c>
      <c r="O18" s="198">
        <f>ROUND(N(data!S69), 0)</f>
        <v>0</v>
      </c>
      <c r="P18" s="198">
        <f>ROUND(N(data!S70), 0)</f>
        <v>0</v>
      </c>
      <c r="Q18" s="198">
        <f>ROUND(N(data!S71), 0)</f>
        <v>0</v>
      </c>
      <c r="R18" s="198">
        <f>ROUND(N(data!S72), 0)</f>
        <v>0</v>
      </c>
      <c r="S18" s="198">
        <f>ROUND(N(data!S73), 0)</f>
        <v>0</v>
      </c>
      <c r="T18" s="198">
        <f>ROUND(N(data!S74), 0)</f>
        <v>0</v>
      </c>
      <c r="U18" s="198">
        <f>ROUND(N(data!S75), 0)</f>
        <v>0</v>
      </c>
      <c r="V18" s="198">
        <f>ROUND(N(data!S76), 0)</f>
        <v>0</v>
      </c>
      <c r="W18" s="198">
        <f>ROUND(N(data!S77), 0)</f>
        <v>0</v>
      </c>
      <c r="X18" s="198">
        <f>ROUND(N(data!S78), 0)</f>
        <v>0</v>
      </c>
      <c r="Y18" s="198">
        <f>ROUND(N(data!S79), 0)</f>
        <v>0</v>
      </c>
      <c r="Z18" s="198">
        <f>ROUND(N(data!S80), 0)</f>
        <v>0</v>
      </c>
      <c r="AA18" s="198">
        <f>ROUND(N(data!S81), 0)</f>
        <v>0</v>
      </c>
      <c r="AB18" s="198">
        <f>ROUND(N(data!S82), 0)</f>
        <v>0</v>
      </c>
      <c r="AC18" s="198">
        <f>ROUND(N(data!S83), 0)</f>
        <v>0</v>
      </c>
      <c r="AD18" s="198">
        <f>ROUND(N(data!S84), 0)</f>
        <v>96</v>
      </c>
      <c r="AE18" s="198">
        <f>ROUND(N(data!S89), 0)</f>
        <v>165464</v>
      </c>
      <c r="AF18" s="198">
        <f>ROUND(N(data!S87), 0)</f>
        <v>35859</v>
      </c>
      <c r="AG18" s="198">
        <f>ROUND(N(data!S90), 0)</f>
        <v>3189</v>
      </c>
      <c r="AH18" s="198">
        <f>ROUND(N(data!S91), 0)</f>
        <v>0</v>
      </c>
      <c r="AI18" s="198">
        <f>ROUND(N(data!S92), 0)</f>
        <v>905</v>
      </c>
      <c r="AJ18" s="198">
        <f>ROUND(N(data!S93), 0)</f>
        <v>0</v>
      </c>
      <c r="AK18" s="271">
        <f>ROUND(N(data!S94), 2)</f>
        <v>0</v>
      </c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</row>
    <row r="19" spans="1:89" s="11" customFormat="1" ht="12.6" customHeight="1" x14ac:dyDescent="0.25">
      <c r="A19" s="12" t="str">
        <f>RIGHT(data!$C$97,3)</f>
        <v>045</v>
      </c>
      <c r="B19" s="200" t="str">
        <f>RIGHT(data!$C$96,4)</f>
        <v>2024</v>
      </c>
      <c r="C19" s="12" t="str">
        <f>data!T$55</f>
        <v>7060</v>
      </c>
      <c r="D19" s="12" t="s">
        <v>1163</v>
      </c>
      <c r="E19" s="198">
        <f>ROUND(N(data!T59), 0)</f>
        <v>0</v>
      </c>
      <c r="F19" s="271">
        <f>ROUND(N(data!T60), 2)</f>
        <v>0</v>
      </c>
      <c r="G19" s="198">
        <f>ROUND(N(data!T61), 0)</f>
        <v>0</v>
      </c>
      <c r="H19" s="198">
        <f>ROUND(N(data!T62), 0)</f>
        <v>0</v>
      </c>
      <c r="I19" s="198">
        <f>ROUND(N(data!T63), 0)</f>
        <v>0</v>
      </c>
      <c r="J19" s="198">
        <f>ROUND(N(data!T64), 0)</f>
        <v>0</v>
      </c>
      <c r="K19" s="198">
        <f>ROUND(N(data!T65), 0)</f>
        <v>0</v>
      </c>
      <c r="L19" s="198">
        <f>ROUND(N(data!T66), 0)</f>
        <v>0</v>
      </c>
      <c r="M19" s="198">
        <f>ROUND(N(data!T67), 0)</f>
        <v>0</v>
      </c>
      <c r="N19" s="198">
        <f>ROUND(N(data!T68), 0)</f>
        <v>0</v>
      </c>
      <c r="O19" s="198">
        <f>ROUND(N(data!T69), 0)</f>
        <v>0</v>
      </c>
      <c r="P19" s="198">
        <f>ROUND(N(data!T70), 0)</f>
        <v>0</v>
      </c>
      <c r="Q19" s="198">
        <f>ROUND(N(data!T71), 0)</f>
        <v>0</v>
      </c>
      <c r="R19" s="198">
        <f>ROUND(N(data!T72), 0)</f>
        <v>0</v>
      </c>
      <c r="S19" s="198">
        <f>ROUND(N(data!T73), 0)</f>
        <v>0</v>
      </c>
      <c r="T19" s="198">
        <f>ROUND(N(data!T74), 0)</f>
        <v>0</v>
      </c>
      <c r="U19" s="198">
        <f>ROUND(N(data!T75), 0)</f>
        <v>0</v>
      </c>
      <c r="V19" s="198">
        <f>ROUND(N(data!T76), 0)</f>
        <v>0</v>
      </c>
      <c r="W19" s="198">
        <f>ROUND(N(data!T77), 0)</f>
        <v>0</v>
      </c>
      <c r="X19" s="198">
        <f>ROUND(N(data!T78), 0)</f>
        <v>0</v>
      </c>
      <c r="Y19" s="198">
        <f>ROUND(N(data!T79), 0)</f>
        <v>0</v>
      </c>
      <c r="Z19" s="198">
        <f>ROUND(N(data!T80), 0)</f>
        <v>0</v>
      </c>
      <c r="AA19" s="198">
        <f>ROUND(N(data!T81), 0)</f>
        <v>0</v>
      </c>
      <c r="AB19" s="198">
        <f>ROUND(N(data!T82), 0)</f>
        <v>0</v>
      </c>
      <c r="AC19" s="198">
        <f>ROUND(N(data!T83), 0)</f>
        <v>0</v>
      </c>
      <c r="AD19" s="198">
        <f>ROUND(N(data!T84), 0)</f>
        <v>0</v>
      </c>
      <c r="AE19" s="198">
        <f>ROUND(N(data!T89), 0)</f>
        <v>0</v>
      </c>
      <c r="AF19" s="198">
        <f>ROUND(N(data!T87), 0)</f>
        <v>0</v>
      </c>
      <c r="AG19" s="198">
        <f>ROUND(N(data!T90), 0)</f>
        <v>0</v>
      </c>
      <c r="AH19" s="198">
        <f>ROUND(N(data!T91), 0)</f>
        <v>0</v>
      </c>
      <c r="AI19" s="198">
        <f>ROUND(N(data!T92), 0)</f>
        <v>0</v>
      </c>
      <c r="AJ19" s="198">
        <f>ROUND(N(data!T93), 0)</f>
        <v>0</v>
      </c>
      <c r="AK19" s="271">
        <f>ROUND(N(data!T94), 2)</f>
        <v>0</v>
      </c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</row>
    <row r="20" spans="1:89" s="11" customFormat="1" ht="12.6" customHeight="1" x14ac:dyDescent="0.25">
      <c r="A20" s="12" t="str">
        <f>RIGHT(data!$C$97,3)</f>
        <v>045</v>
      </c>
      <c r="B20" s="200" t="str">
        <f>RIGHT(data!$C$96,4)</f>
        <v>2024</v>
      </c>
      <c r="C20" s="12" t="str">
        <f>data!U$55</f>
        <v>7070</v>
      </c>
      <c r="D20" s="12" t="s">
        <v>1163</v>
      </c>
      <c r="E20" s="198">
        <f>ROUND(N(data!U59), 0)</f>
        <v>123885</v>
      </c>
      <c r="F20" s="271">
        <f>ROUND(N(data!U60), 2)</f>
        <v>6.94</v>
      </c>
      <c r="G20" s="198">
        <f>ROUND(N(data!U61), 0)</f>
        <v>684041</v>
      </c>
      <c r="H20" s="198">
        <f>ROUND(N(data!U62), 0)</f>
        <v>154607</v>
      </c>
      <c r="I20" s="198">
        <f>ROUND(N(data!U63), 0)</f>
        <v>218257</v>
      </c>
      <c r="J20" s="198">
        <f>ROUND(N(data!U64), 0)</f>
        <v>665273</v>
      </c>
      <c r="K20" s="198">
        <f>ROUND(N(data!U65), 0)</f>
        <v>0</v>
      </c>
      <c r="L20" s="198">
        <f>ROUND(N(data!U66), 0)</f>
        <v>76810</v>
      </c>
      <c r="M20" s="198">
        <f>ROUND(N(data!U67), 0)</f>
        <v>26034</v>
      </c>
      <c r="N20" s="198">
        <f>ROUND(N(data!U68), 0)</f>
        <v>0</v>
      </c>
      <c r="O20" s="198">
        <f>ROUND(N(data!U69), 0)</f>
        <v>39516</v>
      </c>
      <c r="P20" s="198">
        <f>ROUND(N(data!U70), 0)</f>
        <v>0</v>
      </c>
      <c r="Q20" s="198">
        <f>ROUND(N(data!U71), 0)</f>
        <v>0</v>
      </c>
      <c r="R20" s="198">
        <f>ROUND(N(data!U72), 0)</f>
        <v>4045</v>
      </c>
      <c r="S20" s="198">
        <f>ROUND(N(data!U73), 0)</f>
        <v>0</v>
      </c>
      <c r="T20" s="198">
        <f>ROUND(N(data!U74), 0)</f>
        <v>0</v>
      </c>
      <c r="U20" s="198">
        <f>ROUND(N(data!U75), 0)</f>
        <v>0</v>
      </c>
      <c r="V20" s="198">
        <f>ROUND(N(data!U76), 0)</f>
        <v>0</v>
      </c>
      <c r="W20" s="198">
        <f>ROUND(N(data!U77), 0)</f>
        <v>0</v>
      </c>
      <c r="X20" s="198">
        <f>ROUND(N(data!U78), 0)</f>
        <v>0</v>
      </c>
      <c r="Y20" s="198">
        <f>ROUND(N(data!U79), 0)</f>
        <v>0</v>
      </c>
      <c r="Z20" s="198">
        <f>ROUND(N(data!U80), 0)</f>
        <v>0</v>
      </c>
      <c r="AA20" s="198">
        <f>ROUND(N(data!U81), 0)</f>
        <v>217</v>
      </c>
      <c r="AB20" s="198">
        <f>ROUND(N(data!U82), 0)</f>
        <v>0</v>
      </c>
      <c r="AC20" s="198">
        <f>ROUND(N(data!U83), 0)</f>
        <v>35254</v>
      </c>
      <c r="AD20" s="198">
        <f>ROUND(N(data!U84), 0)</f>
        <v>26</v>
      </c>
      <c r="AE20" s="198">
        <f>ROUND(N(data!U89), 0)</f>
        <v>5086014</v>
      </c>
      <c r="AF20" s="198">
        <f>ROUND(N(data!U87), 0)</f>
        <v>558169</v>
      </c>
      <c r="AG20" s="198">
        <f>ROUND(N(data!U90), 0)</f>
        <v>1183</v>
      </c>
      <c r="AH20" s="198">
        <f>ROUND(N(data!U91), 0)</f>
        <v>0</v>
      </c>
      <c r="AI20" s="198">
        <f>ROUND(N(data!U92), 0)</f>
        <v>336</v>
      </c>
      <c r="AJ20" s="198">
        <f>ROUND(N(data!U93), 0)</f>
        <v>0</v>
      </c>
      <c r="AK20" s="271">
        <f>ROUND(N(data!U94), 2)</f>
        <v>0</v>
      </c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</row>
    <row r="21" spans="1:89" s="11" customFormat="1" ht="12.6" customHeight="1" x14ac:dyDescent="0.25">
      <c r="A21" s="12" t="str">
        <f>RIGHT(data!$C$97,3)</f>
        <v>045</v>
      </c>
      <c r="B21" s="200" t="str">
        <f>RIGHT(data!$C$96,4)</f>
        <v>2024</v>
      </c>
      <c r="C21" s="12" t="str">
        <f>data!V$55</f>
        <v>7110</v>
      </c>
      <c r="D21" s="12" t="s">
        <v>1163</v>
      </c>
      <c r="E21" s="198">
        <f>ROUND(N(data!V59), 0)</f>
        <v>0</v>
      </c>
      <c r="F21" s="271">
        <f>ROUND(N(data!V60), 2)</f>
        <v>0.1</v>
      </c>
      <c r="G21" s="198">
        <f>ROUND(N(data!V61), 0)</f>
        <v>10655</v>
      </c>
      <c r="H21" s="198">
        <f>ROUND(N(data!V62), 0)</f>
        <v>2408</v>
      </c>
      <c r="I21" s="198">
        <f>ROUND(N(data!V63), 0)</f>
        <v>7687</v>
      </c>
      <c r="J21" s="198">
        <f>ROUND(N(data!V64), 0)</f>
        <v>479</v>
      </c>
      <c r="K21" s="198">
        <f>ROUND(N(data!V65), 0)</f>
        <v>0</v>
      </c>
      <c r="L21" s="198">
        <f>ROUND(N(data!V66), 0)</f>
        <v>0</v>
      </c>
      <c r="M21" s="198">
        <f>ROUND(N(data!V67), 0)</f>
        <v>572</v>
      </c>
      <c r="N21" s="198">
        <f>ROUND(N(data!V68), 0)</f>
        <v>0</v>
      </c>
      <c r="O21" s="198">
        <f>ROUND(N(data!V69), 0)</f>
        <v>20</v>
      </c>
      <c r="P21" s="198">
        <f>ROUND(N(data!V70), 0)</f>
        <v>0</v>
      </c>
      <c r="Q21" s="198">
        <f>ROUND(N(data!V71), 0)</f>
        <v>0</v>
      </c>
      <c r="R21" s="198">
        <f>ROUND(N(data!V72), 0)</f>
        <v>0</v>
      </c>
      <c r="S21" s="198">
        <f>ROUND(N(data!V73), 0)</f>
        <v>0</v>
      </c>
      <c r="T21" s="198">
        <f>ROUND(N(data!V74), 0)</f>
        <v>0</v>
      </c>
      <c r="U21" s="198">
        <f>ROUND(N(data!V75), 0)</f>
        <v>0</v>
      </c>
      <c r="V21" s="198">
        <f>ROUND(N(data!V76), 0)</f>
        <v>0</v>
      </c>
      <c r="W21" s="198">
        <f>ROUND(N(data!V77), 0)</f>
        <v>0</v>
      </c>
      <c r="X21" s="198">
        <f>ROUND(N(data!V78), 0)</f>
        <v>0</v>
      </c>
      <c r="Y21" s="198">
        <f>ROUND(N(data!V79), 0)</f>
        <v>0</v>
      </c>
      <c r="Z21" s="198">
        <f>ROUND(N(data!V80), 0)</f>
        <v>0</v>
      </c>
      <c r="AA21" s="198">
        <f>ROUND(N(data!V81), 0)</f>
        <v>0</v>
      </c>
      <c r="AB21" s="198">
        <f>ROUND(N(data!V82), 0)</f>
        <v>0</v>
      </c>
      <c r="AC21" s="198">
        <f>ROUND(N(data!V83), 0)</f>
        <v>20</v>
      </c>
      <c r="AD21" s="198">
        <f>ROUND(N(data!V84), 0)</f>
        <v>0</v>
      </c>
      <c r="AE21" s="198">
        <f>ROUND(N(data!V89), 0)</f>
        <v>119629</v>
      </c>
      <c r="AF21" s="198">
        <f>ROUND(N(data!V87), 0)</f>
        <v>4504</v>
      </c>
      <c r="AG21" s="198">
        <f>ROUND(N(data!V90), 0)</f>
        <v>26</v>
      </c>
      <c r="AH21" s="198">
        <f>ROUND(N(data!V91), 0)</f>
        <v>0</v>
      </c>
      <c r="AI21" s="198">
        <f>ROUND(N(data!V92), 0)</f>
        <v>7</v>
      </c>
      <c r="AJ21" s="198">
        <f>ROUND(N(data!V93), 0)</f>
        <v>75</v>
      </c>
      <c r="AK21" s="271">
        <f>ROUND(N(data!V94), 2)</f>
        <v>0</v>
      </c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</row>
    <row r="22" spans="1:89" s="11" customFormat="1" ht="12.6" customHeight="1" x14ac:dyDescent="0.25">
      <c r="A22" s="12" t="str">
        <f>RIGHT(data!$C$97,3)</f>
        <v>045</v>
      </c>
      <c r="B22" s="200" t="str">
        <f>RIGHT(data!$C$96,4)</f>
        <v>2024</v>
      </c>
      <c r="C22" s="12" t="str">
        <f>data!W$55</f>
        <v>7120</v>
      </c>
      <c r="D22" s="12" t="s">
        <v>1163</v>
      </c>
      <c r="E22" s="198">
        <f>ROUND(N(data!W59), 0)</f>
        <v>406</v>
      </c>
      <c r="F22" s="271">
        <f>ROUND(N(data!W60), 2)</f>
        <v>0.97</v>
      </c>
      <c r="G22" s="198">
        <f>ROUND(N(data!W61), 0)</f>
        <v>110307</v>
      </c>
      <c r="H22" s="198">
        <f>ROUND(N(data!W62), 0)</f>
        <v>24932</v>
      </c>
      <c r="I22" s="198">
        <f>ROUND(N(data!W63), 0)</f>
        <v>79584</v>
      </c>
      <c r="J22" s="198">
        <f>ROUND(N(data!W64), 0)</f>
        <v>4954</v>
      </c>
      <c r="K22" s="198">
        <f>ROUND(N(data!W65), 0)</f>
        <v>0</v>
      </c>
      <c r="L22" s="198">
        <f>ROUND(N(data!W66), 0)</f>
        <v>233090</v>
      </c>
      <c r="M22" s="198">
        <f>ROUND(N(data!W67), 0)</f>
        <v>5942</v>
      </c>
      <c r="N22" s="198">
        <f>ROUND(N(data!W68), 0)</f>
        <v>0</v>
      </c>
      <c r="O22" s="198">
        <f>ROUND(N(data!W69), 0)</f>
        <v>203</v>
      </c>
      <c r="P22" s="198">
        <f>ROUND(N(data!W70), 0)</f>
        <v>0</v>
      </c>
      <c r="Q22" s="198">
        <f>ROUND(N(data!W71), 0)</f>
        <v>0</v>
      </c>
      <c r="R22" s="198">
        <f>ROUND(N(data!W72), 0)</f>
        <v>0</v>
      </c>
      <c r="S22" s="198">
        <f>ROUND(N(data!W73), 0)</f>
        <v>0</v>
      </c>
      <c r="T22" s="198">
        <f>ROUND(N(data!W74), 0)</f>
        <v>0</v>
      </c>
      <c r="U22" s="198">
        <f>ROUND(N(data!W75), 0)</f>
        <v>0</v>
      </c>
      <c r="V22" s="198">
        <f>ROUND(N(data!W76), 0)</f>
        <v>0</v>
      </c>
      <c r="W22" s="198">
        <f>ROUND(N(data!W77), 0)</f>
        <v>0</v>
      </c>
      <c r="X22" s="198">
        <f>ROUND(N(data!W78), 0)</f>
        <v>0</v>
      </c>
      <c r="Y22" s="198">
        <f>ROUND(N(data!W79), 0)</f>
        <v>0</v>
      </c>
      <c r="Z22" s="198">
        <f>ROUND(N(data!W80), 0)</f>
        <v>0</v>
      </c>
      <c r="AA22" s="198">
        <f>ROUND(N(data!W81), 0)</f>
        <v>0</v>
      </c>
      <c r="AB22" s="198">
        <f>ROUND(N(data!W82), 0)</f>
        <v>0</v>
      </c>
      <c r="AC22" s="198">
        <f>ROUND(N(data!W83), 0)</f>
        <v>203</v>
      </c>
      <c r="AD22" s="198">
        <f>ROUND(N(data!W84), 0)</f>
        <v>0</v>
      </c>
      <c r="AE22" s="198">
        <f>ROUND(N(data!W89), 0)</f>
        <v>1238514</v>
      </c>
      <c r="AF22" s="198">
        <f>ROUND(N(data!W87), 0)</f>
        <v>31704</v>
      </c>
      <c r="AG22" s="198">
        <f>ROUND(N(data!W90), 0)</f>
        <v>270</v>
      </c>
      <c r="AH22" s="198">
        <f>ROUND(N(data!W91), 0)</f>
        <v>0</v>
      </c>
      <c r="AI22" s="198">
        <f>ROUND(N(data!W92), 0)</f>
        <v>76</v>
      </c>
      <c r="AJ22" s="198">
        <f>ROUND(N(data!W93), 0)</f>
        <v>780</v>
      </c>
      <c r="AK22" s="271">
        <f>ROUND(N(data!W94), 2)</f>
        <v>0</v>
      </c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</row>
    <row r="23" spans="1:89" s="11" customFormat="1" ht="12.6" customHeight="1" x14ac:dyDescent="0.25">
      <c r="A23" s="12" t="str">
        <f>RIGHT(data!$C$97,3)</f>
        <v>045</v>
      </c>
      <c r="B23" s="200" t="str">
        <f>RIGHT(data!$C$96,4)</f>
        <v>2024</v>
      </c>
      <c r="C23" s="12" t="str">
        <f>data!X$55</f>
        <v>7130</v>
      </c>
      <c r="D23" s="12" t="s">
        <v>1163</v>
      </c>
      <c r="E23" s="198">
        <f>ROUND(N(data!X59), 0)</f>
        <v>2119</v>
      </c>
      <c r="F23" s="271">
        <f>ROUND(N(data!X60), 2)</f>
        <v>3.06</v>
      </c>
      <c r="G23" s="198">
        <f>ROUND(N(data!X61), 0)</f>
        <v>347084</v>
      </c>
      <c r="H23" s="198">
        <f>ROUND(N(data!X62), 0)</f>
        <v>78448</v>
      </c>
      <c r="I23" s="198">
        <f>ROUND(N(data!X63), 0)</f>
        <v>250415</v>
      </c>
      <c r="J23" s="198">
        <f>ROUND(N(data!X64), 0)</f>
        <v>15589</v>
      </c>
      <c r="K23" s="198">
        <f>ROUND(N(data!X65), 0)</f>
        <v>0</v>
      </c>
      <c r="L23" s="198">
        <f>ROUND(N(data!X66), 0)</f>
        <v>77236</v>
      </c>
      <c r="M23" s="198">
        <f>ROUND(N(data!X67), 0)</f>
        <v>18661</v>
      </c>
      <c r="N23" s="198">
        <f>ROUND(N(data!X68), 0)</f>
        <v>0</v>
      </c>
      <c r="O23" s="198">
        <f>ROUND(N(data!X69), 0)</f>
        <v>638</v>
      </c>
      <c r="P23" s="198">
        <f>ROUND(N(data!X70), 0)</f>
        <v>0</v>
      </c>
      <c r="Q23" s="198">
        <f>ROUND(N(data!X71), 0)</f>
        <v>0</v>
      </c>
      <c r="R23" s="198">
        <f>ROUND(N(data!X72), 0)</f>
        <v>0</v>
      </c>
      <c r="S23" s="198">
        <f>ROUND(N(data!X73), 0)</f>
        <v>0</v>
      </c>
      <c r="T23" s="198">
        <f>ROUND(N(data!X74), 0)</f>
        <v>0</v>
      </c>
      <c r="U23" s="198">
        <f>ROUND(N(data!X75), 0)</f>
        <v>0</v>
      </c>
      <c r="V23" s="198">
        <f>ROUND(N(data!X76), 0)</f>
        <v>0</v>
      </c>
      <c r="W23" s="198">
        <f>ROUND(N(data!X77), 0)</f>
        <v>0</v>
      </c>
      <c r="X23" s="198">
        <f>ROUND(N(data!X78), 0)</f>
        <v>0</v>
      </c>
      <c r="Y23" s="198">
        <f>ROUND(N(data!X79), 0)</f>
        <v>0</v>
      </c>
      <c r="Z23" s="198">
        <f>ROUND(N(data!X80), 0)</f>
        <v>0</v>
      </c>
      <c r="AA23" s="198">
        <f>ROUND(N(data!X81), 0)</f>
        <v>0</v>
      </c>
      <c r="AB23" s="198">
        <f>ROUND(N(data!X82), 0)</f>
        <v>0</v>
      </c>
      <c r="AC23" s="198">
        <f>ROUND(N(data!X83), 0)</f>
        <v>638</v>
      </c>
      <c r="AD23" s="198">
        <f>ROUND(N(data!X84), 0)</f>
        <v>0</v>
      </c>
      <c r="AE23" s="198">
        <f>ROUND(N(data!X89), 0)</f>
        <v>3897024</v>
      </c>
      <c r="AF23" s="198">
        <f>ROUND(N(data!X87), 0)</f>
        <v>202836</v>
      </c>
      <c r="AG23" s="198">
        <f>ROUND(N(data!X90), 0)</f>
        <v>848</v>
      </c>
      <c r="AH23" s="198">
        <f>ROUND(N(data!X91), 0)</f>
        <v>0</v>
      </c>
      <c r="AI23" s="198">
        <f>ROUND(N(data!X92), 0)</f>
        <v>241</v>
      </c>
      <c r="AJ23" s="198">
        <f>ROUND(N(data!X93), 0)</f>
        <v>2453</v>
      </c>
      <c r="AK23" s="271">
        <f>ROUND(N(data!X94), 2)</f>
        <v>0</v>
      </c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</row>
    <row r="24" spans="1:89" s="11" customFormat="1" ht="12.6" customHeight="1" x14ac:dyDescent="0.25">
      <c r="A24" s="12" t="str">
        <f>RIGHT(data!$C$97,3)</f>
        <v>045</v>
      </c>
      <c r="B24" s="200" t="str">
        <f>RIGHT(data!$C$96,4)</f>
        <v>2024</v>
      </c>
      <c r="C24" s="12" t="str">
        <f>data!Y$55</f>
        <v>7140</v>
      </c>
      <c r="D24" s="12" t="s">
        <v>1163</v>
      </c>
      <c r="E24" s="198">
        <f>ROUND(N(data!Y59), 0)</f>
        <v>3874</v>
      </c>
      <c r="F24" s="271">
        <f>ROUND(N(data!Y60), 2)</f>
        <v>2.73</v>
      </c>
      <c r="G24" s="198">
        <f>ROUND(N(data!Y61), 0)</f>
        <v>309601</v>
      </c>
      <c r="H24" s="198">
        <f>ROUND(N(data!Y62), 0)</f>
        <v>69976</v>
      </c>
      <c r="I24" s="198">
        <f>ROUND(N(data!Y63), 0)</f>
        <v>223373</v>
      </c>
      <c r="J24" s="198">
        <f>ROUND(N(data!Y64), 0)</f>
        <v>13905</v>
      </c>
      <c r="K24" s="198">
        <f>ROUND(N(data!Y65), 0)</f>
        <v>0</v>
      </c>
      <c r="L24" s="198">
        <f>ROUND(N(data!Y66), 0)</f>
        <v>270555</v>
      </c>
      <c r="M24" s="198">
        <f>ROUND(N(data!Y67), 0)</f>
        <v>16637</v>
      </c>
      <c r="N24" s="198">
        <f>ROUND(N(data!Y68), 0)</f>
        <v>0</v>
      </c>
      <c r="O24" s="198">
        <f>ROUND(N(data!Y69), 0)</f>
        <v>63159</v>
      </c>
      <c r="P24" s="198">
        <f>ROUND(N(data!Y70), 0)</f>
        <v>0</v>
      </c>
      <c r="Q24" s="198">
        <f>ROUND(N(data!Y71), 0)</f>
        <v>0</v>
      </c>
      <c r="R24" s="198">
        <f>ROUND(N(data!Y72), 0)</f>
        <v>62590</v>
      </c>
      <c r="S24" s="198">
        <f>ROUND(N(data!Y73), 0)</f>
        <v>0</v>
      </c>
      <c r="T24" s="198">
        <f>ROUND(N(data!Y74), 0)</f>
        <v>0</v>
      </c>
      <c r="U24" s="198">
        <f>ROUND(N(data!Y75), 0)</f>
        <v>0</v>
      </c>
      <c r="V24" s="198">
        <f>ROUND(N(data!Y76), 0)</f>
        <v>0</v>
      </c>
      <c r="W24" s="198">
        <f>ROUND(N(data!Y77), 0)</f>
        <v>0</v>
      </c>
      <c r="X24" s="198">
        <f>ROUND(N(data!Y78), 0)</f>
        <v>0</v>
      </c>
      <c r="Y24" s="198">
        <f>ROUND(N(data!Y79), 0)</f>
        <v>0</v>
      </c>
      <c r="Z24" s="198">
        <f>ROUND(N(data!Y80), 0)</f>
        <v>0</v>
      </c>
      <c r="AA24" s="198">
        <f>ROUND(N(data!Y81), 0)</f>
        <v>0</v>
      </c>
      <c r="AB24" s="198">
        <f>ROUND(N(data!Y82), 0)</f>
        <v>0</v>
      </c>
      <c r="AC24" s="198">
        <f>ROUND(N(data!Y83), 0)</f>
        <v>569</v>
      </c>
      <c r="AD24" s="198">
        <f>ROUND(N(data!Y84), 0)</f>
        <v>0</v>
      </c>
      <c r="AE24" s="198">
        <f>ROUND(N(data!Y89), 0)</f>
        <v>3476186</v>
      </c>
      <c r="AF24" s="198">
        <f>ROUND(N(data!Y87), 0)</f>
        <v>172595</v>
      </c>
      <c r="AG24" s="198">
        <f>ROUND(N(data!Y90), 0)</f>
        <v>756</v>
      </c>
      <c r="AH24" s="198">
        <f>ROUND(N(data!Y91), 0)</f>
        <v>0</v>
      </c>
      <c r="AI24" s="198">
        <f>ROUND(N(data!Y92), 0)</f>
        <v>215</v>
      </c>
      <c r="AJ24" s="198">
        <f>ROUND(N(data!Y93), 0)</f>
        <v>2188</v>
      </c>
      <c r="AK24" s="271">
        <f>ROUND(N(data!Y94), 2)</f>
        <v>0</v>
      </c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</row>
    <row r="25" spans="1:89" s="11" customFormat="1" ht="12.6" customHeight="1" x14ac:dyDescent="0.25">
      <c r="A25" s="12" t="str">
        <f>RIGHT(data!$C$97,3)</f>
        <v>045</v>
      </c>
      <c r="B25" s="200" t="str">
        <f>RIGHT(data!$C$96,4)</f>
        <v>2024</v>
      </c>
      <c r="C25" s="12" t="str">
        <f>data!Z$55</f>
        <v>7150</v>
      </c>
      <c r="D25" s="12" t="s">
        <v>1163</v>
      </c>
      <c r="E25" s="198">
        <f>ROUND(N(data!Z59), 0)</f>
        <v>0</v>
      </c>
      <c r="F25" s="271">
        <f>ROUND(N(data!Z60), 2)</f>
        <v>0</v>
      </c>
      <c r="G25" s="198">
        <f>ROUND(N(data!Z61), 0)</f>
        <v>0</v>
      </c>
      <c r="H25" s="198">
        <f>ROUND(N(data!Z62), 0)</f>
        <v>0</v>
      </c>
      <c r="I25" s="198">
        <f>ROUND(N(data!Z63), 0)</f>
        <v>0</v>
      </c>
      <c r="J25" s="198">
        <f>ROUND(N(data!Z64), 0)</f>
        <v>0</v>
      </c>
      <c r="K25" s="198">
        <f>ROUND(N(data!Z65), 0)</f>
        <v>0</v>
      </c>
      <c r="L25" s="198">
        <f>ROUND(N(data!Z66), 0)</f>
        <v>0</v>
      </c>
      <c r="M25" s="198">
        <f>ROUND(N(data!Z67), 0)</f>
        <v>0</v>
      </c>
      <c r="N25" s="198">
        <f>ROUND(N(data!Z68), 0)</f>
        <v>0</v>
      </c>
      <c r="O25" s="198">
        <f>ROUND(N(data!Z69), 0)</f>
        <v>0</v>
      </c>
      <c r="P25" s="198">
        <f>ROUND(N(data!Z70), 0)</f>
        <v>0</v>
      </c>
      <c r="Q25" s="198">
        <f>ROUND(N(data!Z71), 0)</f>
        <v>0</v>
      </c>
      <c r="R25" s="198">
        <f>ROUND(N(data!Z72), 0)</f>
        <v>0</v>
      </c>
      <c r="S25" s="198">
        <f>ROUND(N(data!Z73), 0)</f>
        <v>0</v>
      </c>
      <c r="T25" s="198">
        <f>ROUND(N(data!Z74), 0)</f>
        <v>0</v>
      </c>
      <c r="U25" s="198">
        <f>ROUND(N(data!Z75), 0)</f>
        <v>0</v>
      </c>
      <c r="V25" s="198">
        <f>ROUND(N(data!Z76), 0)</f>
        <v>0</v>
      </c>
      <c r="W25" s="198">
        <f>ROUND(N(data!Z77), 0)</f>
        <v>0</v>
      </c>
      <c r="X25" s="198">
        <f>ROUND(N(data!Z78), 0)</f>
        <v>0</v>
      </c>
      <c r="Y25" s="198">
        <f>ROUND(N(data!Z79), 0)</f>
        <v>0</v>
      </c>
      <c r="Z25" s="198">
        <f>ROUND(N(data!Z80), 0)</f>
        <v>0</v>
      </c>
      <c r="AA25" s="198">
        <f>ROUND(N(data!Z81), 0)</f>
        <v>0</v>
      </c>
      <c r="AB25" s="198">
        <f>ROUND(N(data!Z82), 0)</f>
        <v>0</v>
      </c>
      <c r="AC25" s="198">
        <f>ROUND(N(data!Z83), 0)</f>
        <v>0</v>
      </c>
      <c r="AD25" s="198">
        <f>ROUND(N(data!Z84), 0)</f>
        <v>0</v>
      </c>
      <c r="AE25" s="198">
        <f>ROUND(N(data!Z89), 0)</f>
        <v>0</v>
      </c>
      <c r="AF25" s="198">
        <f>ROUND(N(data!Z87), 0)</f>
        <v>0</v>
      </c>
      <c r="AG25" s="198">
        <f>ROUND(N(data!Z90), 0)</f>
        <v>0</v>
      </c>
      <c r="AH25" s="198">
        <f>ROUND(N(data!Z91), 0)</f>
        <v>0</v>
      </c>
      <c r="AI25" s="198">
        <f>ROUND(N(data!Z92), 0)</f>
        <v>0</v>
      </c>
      <c r="AJ25" s="198">
        <f>ROUND(N(data!Z93), 0)</f>
        <v>0</v>
      </c>
      <c r="AK25" s="271">
        <f>ROUND(N(data!Z94), 2)</f>
        <v>0</v>
      </c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</row>
    <row r="26" spans="1:89" s="11" customFormat="1" ht="12.6" customHeight="1" x14ac:dyDescent="0.25">
      <c r="A26" s="12" t="str">
        <f>RIGHT(data!$C$97,3)</f>
        <v>045</v>
      </c>
      <c r="B26" s="200" t="str">
        <f>RIGHT(data!$C$96,4)</f>
        <v>2024</v>
      </c>
      <c r="C26" s="12" t="str">
        <f>data!AA$55</f>
        <v>7160</v>
      </c>
      <c r="D26" s="12" t="s">
        <v>1163</v>
      </c>
      <c r="E26" s="198">
        <f>ROUND(N(data!AA59), 0)</f>
        <v>0</v>
      </c>
      <c r="F26" s="271">
        <f>ROUND(N(data!AA60), 2)</f>
        <v>0</v>
      </c>
      <c r="G26" s="198">
        <f>ROUND(N(data!AA61), 0)</f>
        <v>0</v>
      </c>
      <c r="H26" s="198">
        <f>ROUND(N(data!AA62), 0)</f>
        <v>0</v>
      </c>
      <c r="I26" s="198">
        <f>ROUND(N(data!AA63), 0)</f>
        <v>0</v>
      </c>
      <c r="J26" s="198">
        <f>ROUND(N(data!AA64), 0)</f>
        <v>0</v>
      </c>
      <c r="K26" s="198">
        <f>ROUND(N(data!AA65), 0)</f>
        <v>0</v>
      </c>
      <c r="L26" s="198">
        <f>ROUND(N(data!AA66), 0)</f>
        <v>0</v>
      </c>
      <c r="M26" s="198">
        <f>ROUND(N(data!AA67), 0)</f>
        <v>0</v>
      </c>
      <c r="N26" s="198">
        <f>ROUND(N(data!AA68), 0)</f>
        <v>0</v>
      </c>
      <c r="O26" s="198">
        <f>ROUND(N(data!AA69), 0)</f>
        <v>0</v>
      </c>
      <c r="P26" s="198">
        <f>ROUND(N(data!AA70), 0)</f>
        <v>0</v>
      </c>
      <c r="Q26" s="198">
        <f>ROUND(N(data!AA71), 0)</f>
        <v>0</v>
      </c>
      <c r="R26" s="198">
        <f>ROUND(N(data!AA72), 0)</f>
        <v>0</v>
      </c>
      <c r="S26" s="198">
        <f>ROUND(N(data!AA73), 0)</f>
        <v>0</v>
      </c>
      <c r="T26" s="198">
        <f>ROUND(N(data!AA74), 0)</f>
        <v>0</v>
      </c>
      <c r="U26" s="198">
        <f>ROUND(N(data!AA75), 0)</f>
        <v>0</v>
      </c>
      <c r="V26" s="198">
        <f>ROUND(N(data!AA76), 0)</f>
        <v>0</v>
      </c>
      <c r="W26" s="198">
        <f>ROUND(N(data!AA77), 0)</f>
        <v>0</v>
      </c>
      <c r="X26" s="198">
        <f>ROUND(N(data!AA78), 0)</f>
        <v>0</v>
      </c>
      <c r="Y26" s="198">
        <f>ROUND(N(data!AA79), 0)</f>
        <v>0</v>
      </c>
      <c r="Z26" s="198">
        <f>ROUND(N(data!AA80), 0)</f>
        <v>0</v>
      </c>
      <c r="AA26" s="198">
        <f>ROUND(N(data!AA81), 0)</f>
        <v>0</v>
      </c>
      <c r="AB26" s="198">
        <f>ROUND(N(data!AA82), 0)</f>
        <v>0</v>
      </c>
      <c r="AC26" s="198">
        <f>ROUND(N(data!AA83), 0)</f>
        <v>0</v>
      </c>
      <c r="AD26" s="198">
        <f>ROUND(N(data!AA84), 0)</f>
        <v>0</v>
      </c>
      <c r="AE26" s="198">
        <f>ROUND(N(data!AA89), 0)</f>
        <v>0</v>
      </c>
      <c r="AF26" s="198">
        <f>ROUND(N(data!AA87), 0)</f>
        <v>0</v>
      </c>
      <c r="AG26" s="198">
        <f>ROUND(N(data!AA90), 0)</f>
        <v>0</v>
      </c>
      <c r="AH26" s="198">
        <f>ROUND(N(data!AA91), 0)</f>
        <v>0</v>
      </c>
      <c r="AI26" s="198">
        <f>ROUND(N(data!AA92), 0)</f>
        <v>0</v>
      </c>
      <c r="AJ26" s="198">
        <f>ROUND(N(data!AA93), 0)</f>
        <v>0</v>
      </c>
      <c r="AK26" s="271">
        <f>ROUND(N(data!AA94), 2)</f>
        <v>0</v>
      </c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</row>
    <row r="27" spans="1:89" s="11" customFormat="1" ht="12.6" customHeight="1" x14ac:dyDescent="0.25">
      <c r="A27" s="12" t="str">
        <f>RIGHT(data!$C$97,3)</f>
        <v>045</v>
      </c>
      <c r="B27" s="200" t="str">
        <f>RIGHT(data!$C$96,4)</f>
        <v>2024</v>
      </c>
      <c r="C27" s="12" t="str">
        <f>data!AB$55</f>
        <v>7170</v>
      </c>
      <c r="D27" s="12" t="s">
        <v>1163</v>
      </c>
      <c r="E27" s="198">
        <f>ROUND(N(data!AB59), 0)</f>
        <v>0</v>
      </c>
      <c r="F27" s="271">
        <f>ROUND(N(data!AB60), 2)</f>
        <v>0.49</v>
      </c>
      <c r="G27" s="198">
        <f>ROUND(N(data!AB61), 0)</f>
        <v>34177</v>
      </c>
      <c r="H27" s="198">
        <f>ROUND(N(data!AB62), 0)</f>
        <v>7725</v>
      </c>
      <c r="I27" s="198">
        <f>ROUND(N(data!AB63), 0)</f>
        <v>58309</v>
      </c>
      <c r="J27" s="198">
        <f>ROUND(N(data!AB64), 0)</f>
        <v>288147</v>
      </c>
      <c r="K27" s="198">
        <f>ROUND(N(data!AB65), 0)</f>
        <v>0</v>
      </c>
      <c r="L27" s="198">
        <f>ROUND(N(data!AB66), 0)</f>
        <v>196428</v>
      </c>
      <c r="M27" s="198">
        <f>ROUND(N(data!AB67), 0)</f>
        <v>8164</v>
      </c>
      <c r="N27" s="198">
        <f>ROUND(N(data!AB68), 0)</f>
        <v>0</v>
      </c>
      <c r="O27" s="198">
        <f>ROUND(N(data!AB69), 0)</f>
        <v>1484</v>
      </c>
      <c r="P27" s="198">
        <f>ROUND(N(data!AB70), 0)</f>
        <v>0</v>
      </c>
      <c r="Q27" s="198">
        <f>ROUND(N(data!AB71), 0)</f>
        <v>0</v>
      </c>
      <c r="R27" s="198">
        <f>ROUND(N(data!AB72), 0)</f>
        <v>1335</v>
      </c>
      <c r="S27" s="198">
        <f>ROUND(N(data!AB73), 0)</f>
        <v>0</v>
      </c>
      <c r="T27" s="198">
        <f>ROUND(N(data!AB74), 0)</f>
        <v>0</v>
      </c>
      <c r="U27" s="198">
        <f>ROUND(N(data!AB75), 0)</f>
        <v>0</v>
      </c>
      <c r="V27" s="198">
        <f>ROUND(N(data!AB76), 0)</f>
        <v>0</v>
      </c>
      <c r="W27" s="198">
        <f>ROUND(N(data!AB77), 0)</f>
        <v>0</v>
      </c>
      <c r="X27" s="198">
        <f>ROUND(N(data!AB78), 0)</f>
        <v>0</v>
      </c>
      <c r="Y27" s="198">
        <f>ROUND(N(data!AB79), 0)</f>
        <v>0</v>
      </c>
      <c r="Z27" s="198">
        <f>ROUND(N(data!AB80), 0)</f>
        <v>0</v>
      </c>
      <c r="AA27" s="198">
        <f>ROUND(N(data!AB81), 0)</f>
        <v>0</v>
      </c>
      <c r="AB27" s="198">
        <f>ROUND(N(data!AB82), 0)</f>
        <v>0</v>
      </c>
      <c r="AC27" s="198">
        <f>ROUND(N(data!AB83), 0)</f>
        <v>149</v>
      </c>
      <c r="AD27" s="198">
        <f>ROUND(N(data!AB84), 0)</f>
        <v>129</v>
      </c>
      <c r="AE27" s="198">
        <f>ROUND(N(data!AB89), 0)</f>
        <v>1301175</v>
      </c>
      <c r="AF27" s="198">
        <f>ROUND(N(data!AB87), 0)</f>
        <v>696044</v>
      </c>
      <c r="AG27" s="198">
        <f>ROUND(N(data!AB90), 0)</f>
        <v>371</v>
      </c>
      <c r="AH27" s="198">
        <f>ROUND(N(data!AB91), 0)</f>
        <v>0</v>
      </c>
      <c r="AI27" s="198">
        <f>ROUND(N(data!AB92), 0)</f>
        <v>105</v>
      </c>
      <c r="AJ27" s="198">
        <f>ROUND(N(data!AB93), 0)</f>
        <v>0</v>
      </c>
      <c r="AK27" s="271">
        <f>ROUND(N(data!AB94), 2)</f>
        <v>0</v>
      </c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</row>
    <row r="28" spans="1:89" s="11" customFormat="1" ht="12.6" customHeight="1" x14ac:dyDescent="0.25">
      <c r="A28" s="12" t="str">
        <f>RIGHT(data!$C$97,3)</f>
        <v>045</v>
      </c>
      <c r="B28" s="200" t="str">
        <f>RIGHT(data!$C$96,4)</f>
        <v>2024</v>
      </c>
      <c r="C28" s="12" t="str">
        <f>data!AC$55</f>
        <v>7180</v>
      </c>
      <c r="D28" s="12" t="s">
        <v>1163</v>
      </c>
      <c r="E28" s="198">
        <f>ROUND(N(data!AC59), 0)</f>
        <v>0</v>
      </c>
      <c r="F28" s="271">
        <f>ROUND(N(data!AC60), 2)</f>
        <v>0</v>
      </c>
      <c r="G28" s="198">
        <f>ROUND(N(data!AC61), 0)</f>
        <v>0</v>
      </c>
      <c r="H28" s="198">
        <f>ROUND(N(data!AC62), 0)</f>
        <v>0</v>
      </c>
      <c r="I28" s="198">
        <f>ROUND(N(data!AC63), 0)</f>
        <v>0</v>
      </c>
      <c r="J28" s="198">
        <f>ROUND(N(data!AC64), 0)</f>
        <v>0</v>
      </c>
      <c r="K28" s="198">
        <f>ROUND(N(data!AC65), 0)</f>
        <v>0</v>
      </c>
      <c r="L28" s="198">
        <f>ROUND(N(data!AC66), 0)</f>
        <v>0</v>
      </c>
      <c r="M28" s="198">
        <f>ROUND(N(data!AC67), 0)</f>
        <v>0</v>
      </c>
      <c r="N28" s="198">
        <f>ROUND(N(data!AC68), 0)</f>
        <v>0</v>
      </c>
      <c r="O28" s="198">
        <f>ROUND(N(data!AC69), 0)</f>
        <v>0</v>
      </c>
      <c r="P28" s="198">
        <f>ROUND(N(data!AC70), 0)</f>
        <v>0</v>
      </c>
      <c r="Q28" s="198">
        <f>ROUND(N(data!AC71), 0)</f>
        <v>0</v>
      </c>
      <c r="R28" s="198">
        <f>ROUND(N(data!AC72), 0)</f>
        <v>0</v>
      </c>
      <c r="S28" s="198">
        <f>ROUND(N(data!AC73), 0)</f>
        <v>0</v>
      </c>
      <c r="T28" s="198">
        <f>ROUND(N(data!AC74), 0)</f>
        <v>0</v>
      </c>
      <c r="U28" s="198">
        <f>ROUND(N(data!AC75), 0)</f>
        <v>0</v>
      </c>
      <c r="V28" s="198">
        <f>ROUND(N(data!AC76), 0)</f>
        <v>0</v>
      </c>
      <c r="W28" s="198">
        <f>ROUND(N(data!AC77), 0)</f>
        <v>0</v>
      </c>
      <c r="X28" s="198">
        <f>ROUND(N(data!AC78), 0)</f>
        <v>0</v>
      </c>
      <c r="Y28" s="198">
        <f>ROUND(N(data!AC79), 0)</f>
        <v>0</v>
      </c>
      <c r="Z28" s="198">
        <f>ROUND(N(data!AC80), 0)</f>
        <v>0</v>
      </c>
      <c r="AA28" s="198">
        <f>ROUND(N(data!AC81), 0)</f>
        <v>0</v>
      </c>
      <c r="AB28" s="198">
        <f>ROUND(N(data!AC82), 0)</f>
        <v>0</v>
      </c>
      <c r="AC28" s="198">
        <f>ROUND(N(data!AC83), 0)</f>
        <v>0</v>
      </c>
      <c r="AD28" s="198">
        <f>ROUND(N(data!AC84), 0)</f>
        <v>0</v>
      </c>
      <c r="AE28" s="198">
        <f>ROUND(N(data!AC89), 0)</f>
        <v>0</v>
      </c>
      <c r="AF28" s="198">
        <f>ROUND(N(data!AC87), 0)</f>
        <v>0</v>
      </c>
      <c r="AG28" s="198">
        <f>ROUND(N(data!AC90), 0)</f>
        <v>0</v>
      </c>
      <c r="AH28" s="198">
        <f>ROUND(N(data!AC91), 0)</f>
        <v>0</v>
      </c>
      <c r="AI28" s="198">
        <f>ROUND(N(data!AC92), 0)</f>
        <v>0</v>
      </c>
      <c r="AJ28" s="198">
        <f>ROUND(N(data!AC93), 0)</f>
        <v>0</v>
      </c>
      <c r="AK28" s="271">
        <f>ROUND(N(data!AC94), 2)</f>
        <v>0</v>
      </c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</row>
    <row r="29" spans="1:89" s="11" customFormat="1" ht="12.6" customHeight="1" x14ac:dyDescent="0.25">
      <c r="A29" s="12" t="str">
        <f>RIGHT(data!$C$97,3)</f>
        <v>045</v>
      </c>
      <c r="B29" s="200" t="str">
        <f>RIGHT(data!$C$96,4)</f>
        <v>2024</v>
      </c>
      <c r="C29" s="12" t="str">
        <f>data!AD$55</f>
        <v>7190</v>
      </c>
      <c r="D29" s="12" t="s">
        <v>1163</v>
      </c>
      <c r="E29" s="198">
        <f>ROUND(N(data!AD59), 0)</f>
        <v>0</v>
      </c>
      <c r="F29" s="271">
        <f>ROUND(N(data!AD60), 2)</f>
        <v>0</v>
      </c>
      <c r="G29" s="198">
        <f>ROUND(N(data!AD61), 0)</f>
        <v>0</v>
      </c>
      <c r="H29" s="198">
        <f>ROUND(N(data!AD62), 0)</f>
        <v>0</v>
      </c>
      <c r="I29" s="198">
        <f>ROUND(N(data!AD63), 0)</f>
        <v>0</v>
      </c>
      <c r="J29" s="198">
        <f>ROUND(N(data!AD64), 0)</f>
        <v>0</v>
      </c>
      <c r="K29" s="198">
        <f>ROUND(N(data!AD65), 0)</f>
        <v>0</v>
      </c>
      <c r="L29" s="198">
        <f>ROUND(N(data!AD66), 0)</f>
        <v>0</v>
      </c>
      <c r="M29" s="198">
        <f>ROUND(N(data!AD67), 0)</f>
        <v>0</v>
      </c>
      <c r="N29" s="198">
        <f>ROUND(N(data!AD68), 0)</f>
        <v>0</v>
      </c>
      <c r="O29" s="198">
        <f>ROUND(N(data!AD69), 0)</f>
        <v>0</v>
      </c>
      <c r="P29" s="198">
        <f>ROUND(N(data!AD70), 0)</f>
        <v>0</v>
      </c>
      <c r="Q29" s="198">
        <f>ROUND(N(data!AD71), 0)</f>
        <v>0</v>
      </c>
      <c r="R29" s="198">
        <f>ROUND(N(data!AD72), 0)</f>
        <v>0</v>
      </c>
      <c r="S29" s="198">
        <f>ROUND(N(data!AD73), 0)</f>
        <v>0</v>
      </c>
      <c r="T29" s="198">
        <f>ROUND(N(data!AD74), 0)</f>
        <v>0</v>
      </c>
      <c r="U29" s="198">
        <f>ROUND(N(data!AD75), 0)</f>
        <v>0</v>
      </c>
      <c r="V29" s="198">
        <f>ROUND(N(data!AD76), 0)</f>
        <v>0</v>
      </c>
      <c r="W29" s="198">
        <f>ROUND(N(data!AD77), 0)</f>
        <v>0</v>
      </c>
      <c r="X29" s="198">
        <f>ROUND(N(data!AD78), 0)</f>
        <v>0</v>
      </c>
      <c r="Y29" s="198">
        <f>ROUND(N(data!AD79), 0)</f>
        <v>0</v>
      </c>
      <c r="Z29" s="198">
        <f>ROUND(N(data!AD80), 0)</f>
        <v>0</v>
      </c>
      <c r="AA29" s="198">
        <f>ROUND(N(data!AD81), 0)</f>
        <v>0</v>
      </c>
      <c r="AB29" s="198">
        <f>ROUND(N(data!AD82), 0)</f>
        <v>0</v>
      </c>
      <c r="AC29" s="198">
        <f>ROUND(N(data!AD83), 0)</f>
        <v>0</v>
      </c>
      <c r="AD29" s="198">
        <f>ROUND(N(data!AD84), 0)</f>
        <v>0</v>
      </c>
      <c r="AE29" s="198">
        <f>ROUND(N(data!AD89), 0)</f>
        <v>0</v>
      </c>
      <c r="AF29" s="198">
        <f>ROUND(N(data!AD87), 0)</f>
        <v>0</v>
      </c>
      <c r="AG29" s="198">
        <f>ROUND(N(data!AD90), 0)</f>
        <v>0</v>
      </c>
      <c r="AH29" s="198">
        <f>ROUND(N(data!AD91), 0)</f>
        <v>0</v>
      </c>
      <c r="AI29" s="198">
        <f>ROUND(N(data!AD92), 0)</f>
        <v>0</v>
      </c>
      <c r="AJ29" s="198">
        <f>ROUND(N(data!AD93), 0)</f>
        <v>0</v>
      </c>
      <c r="AK29" s="271">
        <f>ROUND(N(data!AD94), 2)</f>
        <v>0</v>
      </c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</row>
    <row r="30" spans="1:89" s="11" customFormat="1" ht="12.6" customHeight="1" x14ac:dyDescent="0.25">
      <c r="A30" s="12" t="str">
        <f>RIGHT(data!$C$97,3)</f>
        <v>045</v>
      </c>
      <c r="B30" s="200" t="str">
        <f>RIGHT(data!$C$96,4)</f>
        <v>2024</v>
      </c>
      <c r="C30" s="12" t="str">
        <f>data!AE$55</f>
        <v>7200</v>
      </c>
      <c r="D30" s="12" t="s">
        <v>1163</v>
      </c>
      <c r="E30" s="198">
        <f>ROUND(N(data!AE59), 0)</f>
        <v>24321</v>
      </c>
      <c r="F30" s="271">
        <f>ROUND(N(data!AE60), 2)</f>
        <v>0</v>
      </c>
      <c r="G30" s="198">
        <f>ROUND(N(data!AE61), 0)</f>
        <v>0</v>
      </c>
      <c r="H30" s="198">
        <f>ROUND(N(data!AE62), 0)</f>
        <v>0</v>
      </c>
      <c r="I30" s="198">
        <f>ROUND(N(data!AE63), 0)</f>
        <v>1015358</v>
      </c>
      <c r="J30" s="198">
        <f>ROUND(N(data!AE64), 0)</f>
        <v>8086</v>
      </c>
      <c r="K30" s="198">
        <f>ROUND(N(data!AE65), 0)</f>
        <v>0</v>
      </c>
      <c r="L30" s="198">
        <f>ROUND(N(data!AE66), 0)</f>
        <v>2024</v>
      </c>
      <c r="M30" s="198">
        <f>ROUND(N(data!AE67), 0)</f>
        <v>63356</v>
      </c>
      <c r="N30" s="198">
        <f>ROUND(N(data!AE68), 0)</f>
        <v>0</v>
      </c>
      <c r="O30" s="198">
        <f>ROUND(N(data!AE69), 0)</f>
        <v>217</v>
      </c>
      <c r="P30" s="198">
        <f>ROUND(N(data!AE70), 0)</f>
        <v>0</v>
      </c>
      <c r="Q30" s="198">
        <f>ROUND(N(data!AE71), 0)</f>
        <v>0</v>
      </c>
      <c r="R30" s="198">
        <f>ROUND(N(data!AE72), 0)</f>
        <v>0</v>
      </c>
      <c r="S30" s="198">
        <f>ROUND(N(data!AE73), 0)</f>
        <v>0</v>
      </c>
      <c r="T30" s="198">
        <f>ROUND(N(data!AE74), 0)</f>
        <v>0</v>
      </c>
      <c r="U30" s="198">
        <f>ROUND(N(data!AE75), 0)</f>
        <v>0</v>
      </c>
      <c r="V30" s="198">
        <f>ROUND(N(data!AE76), 0)</f>
        <v>0</v>
      </c>
      <c r="W30" s="198">
        <f>ROUND(N(data!AE77), 0)</f>
        <v>0</v>
      </c>
      <c r="X30" s="198">
        <f>ROUND(N(data!AE78), 0)</f>
        <v>0</v>
      </c>
      <c r="Y30" s="198">
        <f>ROUND(N(data!AE79), 0)</f>
        <v>0</v>
      </c>
      <c r="Z30" s="198">
        <f>ROUND(N(data!AE80), 0)</f>
        <v>0</v>
      </c>
      <c r="AA30" s="198">
        <f>ROUND(N(data!AE81), 0)</f>
        <v>0</v>
      </c>
      <c r="AB30" s="198">
        <f>ROUND(N(data!AE82), 0)</f>
        <v>0</v>
      </c>
      <c r="AC30" s="198">
        <f>ROUND(N(data!AE83), 0)</f>
        <v>217</v>
      </c>
      <c r="AD30" s="198">
        <f>ROUND(N(data!AE84), 0)</f>
        <v>0</v>
      </c>
      <c r="AE30" s="198">
        <f>ROUND(N(data!AE89), 0)</f>
        <v>2047747</v>
      </c>
      <c r="AF30" s="198">
        <f>ROUND(N(data!AE87), 0)</f>
        <v>414858</v>
      </c>
      <c r="AG30" s="198">
        <f>ROUND(N(data!AE90), 0)</f>
        <v>2879</v>
      </c>
      <c r="AH30" s="198">
        <f>ROUND(N(data!AE91), 0)</f>
        <v>0</v>
      </c>
      <c r="AI30" s="198">
        <f>ROUND(N(data!AE92), 0)</f>
        <v>817</v>
      </c>
      <c r="AJ30" s="198">
        <f>ROUND(N(data!AE93), 0)</f>
        <v>3114</v>
      </c>
      <c r="AK30" s="271">
        <f>ROUND(N(data!AE94), 2)</f>
        <v>0</v>
      </c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</row>
    <row r="31" spans="1:89" s="11" customFormat="1" ht="12.6" customHeight="1" x14ac:dyDescent="0.25">
      <c r="A31" s="12" t="str">
        <f>RIGHT(data!$C$97,3)</f>
        <v>045</v>
      </c>
      <c r="B31" s="200" t="str">
        <f>RIGHT(data!$C$96,4)</f>
        <v>2024</v>
      </c>
      <c r="C31" s="12" t="str">
        <f>data!AF$55</f>
        <v>7220</v>
      </c>
      <c r="D31" s="12" t="s">
        <v>1163</v>
      </c>
      <c r="E31" s="198">
        <f>ROUND(N(data!AF59), 0)</f>
        <v>0</v>
      </c>
      <c r="F31" s="271">
        <f>ROUND(N(data!AF60), 2)</f>
        <v>0</v>
      </c>
      <c r="G31" s="198">
        <f>ROUND(N(data!AF61), 0)</f>
        <v>0</v>
      </c>
      <c r="H31" s="198">
        <f>ROUND(N(data!AF62), 0)</f>
        <v>0</v>
      </c>
      <c r="I31" s="198">
        <f>ROUND(N(data!AF63), 0)</f>
        <v>0</v>
      </c>
      <c r="J31" s="198">
        <f>ROUND(N(data!AF64), 0)</f>
        <v>0</v>
      </c>
      <c r="K31" s="198">
        <f>ROUND(N(data!AF65), 0)</f>
        <v>0</v>
      </c>
      <c r="L31" s="198">
        <f>ROUND(N(data!AF66), 0)</f>
        <v>0</v>
      </c>
      <c r="M31" s="198">
        <f>ROUND(N(data!AF67), 0)</f>
        <v>0</v>
      </c>
      <c r="N31" s="198">
        <f>ROUND(N(data!AF68), 0)</f>
        <v>0</v>
      </c>
      <c r="O31" s="198">
        <f>ROUND(N(data!AF69), 0)</f>
        <v>0</v>
      </c>
      <c r="P31" s="198">
        <f>ROUND(N(data!AF70), 0)</f>
        <v>0</v>
      </c>
      <c r="Q31" s="198">
        <f>ROUND(N(data!AF71), 0)</f>
        <v>0</v>
      </c>
      <c r="R31" s="198">
        <f>ROUND(N(data!AF72), 0)</f>
        <v>0</v>
      </c>
      <c r="S31" s="198">
        <f>ROUND(N(data!AF73), 0)</f>
        <v>0</v>
      </c>
      <c r="T31" s="198">
        <f>ROUND(N(data!AF74), 0)</f>
        <v>0</v>
      </c>
      <c r="U31" s="198">
        <f>ROUND(N(data!AF75), 0)</f>
        <v>0</v>
      </c>
      <c r="V31" s="198">
        <f>ROUND(N(data!AF76), 0)</f>
        <v>0</v>
      </c>
      <c r="W31" s="198">
        <f>ROUND(N(data!AF77), 0)</f>
        <v>0</v>
      </c>
      <c r="X31" s="198">
        <f>ROUND(N(data!AF78), 0)</f>
        <v>0</v>
      </c>
      <c r="Y31" s="198">
        <f>ROUND(N(data!AF79), 0)</f>
        <v>0</v>
      </c>
      <c r="Z31" s="198">
        <f>ROUND(N(data!AF80), 0)</f>
        <v>0</v>
      </c>
      <c r="AA31" s="198">
        <f>ROUND(N(data!AF81), 0)</f>
        <v>0</v>
      </c>
      <c r="AB31" s="198">
        <f>ROUND(N(data!AF82), 0)</f>
        <v>0</v>
      </c>
      <c r="AC31" s="198">
        <f>ROUND(N(data!AF83), 0)</f>
        <v>0</v>
      </c>
      <c r="AD31" s="198">
        <f>ROUND(N(data!AF84), 0)</f>
        <v>0</v>
      </c>
      <c r="AE31" s="198">
        <f>ROUND(N(data!AF89), 0)</f>
        <v>0</v>
      </c>
      <c r="AF31" s="198">
        <f>ROUND(N(data!AF87), 0)</f>
        <v>0</v>
      </c>
      <c r="AG31" s="198">
        <f>ROUND(N(data!AF90), 0)</f>
        <v>0</v>
      </c>
      <c r="AH31" s="198">
        <f>ROUND(N(data!AF91), 0)</f>
        <v>0</v>
      </c>
      <c r="AI31" s="198">
        <f>ROUND(N(data!AF92), 0)</f>
        <v>0</v>
      </c>
      <c r="AJ31" s="198">
        <f>ROUND(N(data!AF93), 0)</f>
        <v>0</v>
      </c>
      <c r="AK31" s="271">
        <f>ROUND(N(data!AF94), 2)</f>
        <v>0</v>
      </c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</row>
    <row r="32" spans="1:89" s="11" customFormat="1" ht="12.6" customHeight="1" x14ac:dyDescent="0.25">
      <c r="A32" s="12" t="str">
        <f>RIGHT(data!$C$97,3)</f>
        <v>045</v>
      </c>
      <c r="B32" s="200" t="str">
        <f>RIGHT(data!$C$96,4)</f>
        <v>2024</v>
      </c>
      <c r="C32" s="12" t="str">
        <f>data!AG$55</f>
        <v>7230</v>
      </c>
      <c r="D32" s="12" t="s">
        <v>1163</v>
      </c>
      <c r="E32" s="198">
        <f>ROUND(N(data!AG59), 0)</f>
        <v>4882</v>
      </c>
      <c r="F32" s="271">
        <f>ROUND(N(data!AG60), 2)</f>
        <v>8.9600000000000009</v>
      </c>
      <c r="G32" s="198">
        <f>ROUND(N(data!AG61), 0)</f>
        <v>923708</v>
      </c>
      <c r="H32" s="198">
        <f>ROUND(N(data!AG62), 0)</f>
        <v>208776</v>
      </c>
      <c r="I32" s="198">
        <f>ROUND(N(data!AG63), 0)</f>
        <v>1506114</v>
      </c>
      <c r="J32" s="198">
        <f>ROUND(N(data!AG64), 0)</f>
        <v>95804</v>
      </c>
      <c r="K32" s="198">
        <f>ROUND(N(data!AG65), 0)</f>
        <v>0</v>
      </c>
      <c r="L32" s="198">
        <f>ROUND(N(data!AG66), 0)</f>
        <v>15192</v>
      </c>
      <c r="M32" s="198">
        <f>ROUND(N(data!AG67), 0)</f>
        <v>63907</v>
      </c>
      <c r="N32" s="198">
        <f>ROUND(N(data!AG68), 0)</f>
        <v>0</v>
      </c>
      <c r="O32" s="198">
        <f>ROUND(N(data!AG69), 0)</f>
        <v>5207</v>
      </c>
      <c r="P32" s="198">
        <f>ROUND(N(data!AG70), 0)</f>
        <v>0</v>
      </c>
      <c r="Q32" s="198">
        <f>ROUND(N(data!AG71), 0)</f>
        <v>0</v>
      </c>
      <c r="R32" s="198">
        <f>ROUND(N(data!AG72), 0)</f>
        <v>0</v>
      </c>
      <c r="S32" s="198">
        <f>ROUND(N(data!AG73), 0)</f>
        <v>0</v>
      </c>
      <c r="T32" s="198">
        <f>ROUND(N(data!AG74), 0)</f>
        <v>0</v>
      </c>
      <c r="U32" s="198">
        <f>ROUND(N(data!AG75), 0)</f>
        <v>0</v>
      </c>
      <c r="V32" s="198">
        <f>ROUND(N(data!AG76), 0)</f>
        <v>0</v>
      </c>
      <c r="W32" s="198">
        <f>ROUND(N(data!AG77), 0)</f>
        <v>0</v>
      </c>
      <c r="X32" s="198">
        <f>ROUND(N(data!AG78), 0)</f>
        <v>0</v>
      </c>
      <c r="Y32" s="198">
        <f>ROUND(N(data!AG79), 0)</f>
        <v>0</v>
      </c>
      <c r="Z32" s="198">
        <f>ROUND(N(data!AG80), 0)</f>
        <v>0</v>
      </c>
      <c r="AA32" s="198">
        <f>ROUND(N(data!AG81), 0)</f>
        <v>0</v>
      </c>
      <c r="AB32" s="198">
        <f>ROUND(N(data!AG82), 0)</f>
        <v>0</v>
      </c>
      <c r="AC32" s="198">
        <f>ROUND(N(data!AG83), 0)</f>
        <v>5207</v>
      </c>
      <c r="AD32" s="198">
        <f>ROUND(N(data!AG84), 0)</f>
        <v>0</v>
      </c>
      <c r="AE32" s="198">
        <f>ROUND(N(data!AG89), 0)</f>
        <v>10199881</v>
      </c>
      <c r="AF32" s="198">
        <f>ROUND(N(data!AG87), 0)</f>
        <v>212970</v>
      </c>
      <c r="AG32" s="198">
        <f>ROUND(N(data!AG90), 0)</f>
        <v>2904</v>
      </c>
      <c r="AH32" s="198">
        <f>ROUND(N(data!AG91), 0)</f>
        <v>48</v>
      </c>
      <c r="AI32" s="198">
        <f>ROUND(N(data!AG92), 0)</f>
        <v>824</v>
      </c>
      <c r="AJ32" s="198">
        <f>ROUND(N(data!AG93), 0)</f>
        <v>15211</v>
      </c>
      <c r="AK32" s="271">
        <f>ROUND(N(data!AG94), 2)</f>
        <v>4.9000000000000004</v>
      </c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</row>
    <row r="33" spans="1:89" s="11" customFormat="1" ht="12.6" customHeight="1" x14ac:dyDescent="0.25">
      <c r="A33" s="12" t="str">
        <f>RIGHT(data!$C$97,3)</f>
        <v>045</v>
      </c>
      <c r="B33" s="200" t="str">
        <f>RIGHT(data!$C$96,4)</f>
        <v>2024</v>
      </c>
      <c r="C33" s="12" t="str">
        <f>data!AH$55</f>
        <v>7240</v>
      </c>
      <c r="D33" s="12" t="s">
        <v>1163</v>
      </c>
      <c r="E33" s="198">
        <f>ROUND(N(data!AH59), 0)</f>
        <v>0</v>
      </c>
      <c r="F33" s="271">
        <f>ROUND(N(data!AH60), 2)</f>
        <v>0</v>
      </c>
      <c r="G33" s="198">
        <f>ROUND(N(data!AH61), 0)</f>
        <v>0</v>
      </c>
      <c r="H33" s="198">
        <f>ROUND(N(data!AH62), 0)</f>
        <v>0</v>
      </c>
      <c r="I33" s="198">
        <f>ROUND(N(data!AH63), 0)</f>
        <v>0</v>
      </c>
      <c r="J33" s="198">
        <f>ROUND(N(data!AH64), 0)</f>
        <v>0</v>
      </c>
      <c r="K33" s="198">
        <f>ROUND(N(data!AH65), 0)</f>
        <v>0</v>
      </c>
      <c r="L33" s="198">
        <f>ROUND(N(data!AH66), 0)</f>
        <v>0</v>
      </c>
      <c r="M33" s="198">
        <f>ROUND(N(data!AH67), 0)</f>
        <v>0</v>
      </c>
      <c r="N33" s="198">
        <f>ROUND(N(data!AH68), 0)</f>
        <v>0</v>
      </c>
      <c r="O33" s="198">
        <f>ROUND(N(data!AH69), 0)</f>
        <v>0</v>
      </c>
      <c r="P33" s="198">
        <f>ROUND(N(data!AH70), 0)</f>
        <v>0</v>
      </c>
      <c r="Q33" s="198">
        <f>ROUND(N(data!AH71), 0)</f>
        <v>0</v>
      </c>
      <c r="R33" s="198">
        <f>ROUND(N(data!AH72), 0)</f>
        <v>0</v>
      </c>
      <c r="S33" s="198">
        <f>ROUND(N(data!AH73), 0)</f>
        <v>0</v>
      </c>
      <c r="T33" s="198">
        <f>ROUND(N(data!AH74), 0)</f>
        <v>0</v>
      </c>
      <c r="U33" s="198">
        <f>ROUND(N(data!AH75), 0)</f>
        <v>0</v>
      </c>
      <c r="V33" s="198">
        <f>ROUND(N(data!AH76), 0)</f>
        <v>0</v>
      </c>
      <c r="W33" s="198">
        <f>ROUND(N(data!AH77), 0)</f>
        <v>0</v>
      </c>
      <c r="X33" s="198">
        <f>ROUND(N(data!AH78), 0)</f>
        <v>0</v>
      </c>
      <c r="Y33" s="198">
        <f>ROUND(N(data!AH79), 0)</f>
        <v>0</v>
      </c>
      <c r="Z33" s="198">
        <f>ROUND(N(data!AH80), 0)</f>
        <v>0</v>
      </c>
      <c r="AA33" s="198">
        <f>ROUND(N(data!AH81), 0)</f>
        <v>0</v>
      </c>
      <c r="AB33" s="198">
        <f>ROUND(N(data!AH82), 0)</f>
        <v>0</v>
      </c>
      <c r="AC33" s="198">
        <f>ROUND(N(data!AH83), 0)</f>
        <v>0</v>
      </c>
      <c r="AD33" s="198">
        <f>ROUND(N(data!AH84), 0)</f>
        <v>0</v>
      </c>
      <c r="AE33" s="198">
        <f>ROUND(N(data!AH89), 0)</f>
        <v>0</v>
      </c>
      <c r="AF33" s="198">
        <f>ROUND(N(data!AH87), 0)</f>
        <v>0</v>
      </c>
      <c r="AG33" s="198">
        <f>ROUND(N(data!AH90), 0)</f>
        <v>0</v>
      </c>
      <c r="AH33" s="198">
        <f>ROUND(N(data!AH91), 0)</f>
        <v>0</v>
      </c>
      <c r="AI33" s="198">
        <f>ROUND(N(data!AH92), 0)</f>
        <v>0</v>
      </c>
      <c r="AJ33" s="198">
        <f>ROUND(N(data!AH93), 0)</f>
        <v>0</v>
      </c>
      <c r="AK33" s="271">
        <f>ROUND(N(data!AH94), 2)</f>
        <v>0</v>
      </c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</row>
    <row r="34" spans="1:89" s="11" customFormat="1" ht="12.6" customHeight="1" x14ac:dyDescent="0.25">
      <c r="A34" s="12" t="str">
        <f>RIGHT(data!$C$97,3)</f>
        <v>045</v>
      </c>
      <c r="B34" s="200" t="str">
        <f>RIGHT(data!$C$96,4)</f>
        <v>2024</v>
      </c>
      <c r="C34" s="12" t="str">
        <f>data!AI$55</f>
        <v>7250</v>
      </c>
      <c r="D34" s="12" t="s">
        <v>1163</v>
      </c>
      <c r="E34" s="198">
        <f>ROUND(N(data!AI59), 0)</f>
        <v>0</v>
      </c>
      <c r="F34" s="271">
        <f>ROUND(N(data!AI60), 2)</f>
        <v>0</v>
      </c>
      <c r="G34" s="198">
        <f>ROUND(N(data!AI61), 0)</f>
        <v>0</v>
      </c>
      <c r="H34" s="198">
        <f>ROUND(N(data!AI62), 0)</f>
        <v>0</v>
      </c>
      <c r="I34" s="198">
        <f>ROUND(N(data!AI63), 0)</f>
        <v>0</v>
      </c>
      <c r="J34" s="198">
        <f>ROUND(N(data!AI64), 0)</f>
        <v>0</v>
      </c>
      <c r="K34" s="198">
        <f>ROUND(N(data!AI65), 0)</f>
        <v>0</v>
      </c>
      <c r="L34" s="198">
        <f>ROUND(N(data!AI66), 0)</f>
        <v>0</v>
      </c>
      <c r="M34" s="198">
        <f>ROUND(N(data!AI67), 0)</f>
        <v>0</v>
      </c>
      <c r="N34" s="198">
        <f>ROUND(N(data!AI68), 0)</f>
        <v>0</v>
      </c>
      <c r="O34" s="198">
        <f>ROUND(N(data!AI69), 0)</f>
        <v>0</v>
      </c>
      <c r="P34" s="198">
        <f>ROUND(N(data!AI70), 0)</f>
        <v>0</v>
      </c>
      <c r="Q34" s="198">
        <f>ROUND(N(data!AI71), 0)</f>
        <v>0</v>
      </c>
      <c r="R34" s="198">
        <f>ROUND(N(data!AI72), 0)</f>
        <v>0</v>
      </c>
      <c r="S34" s="198">
        <f>ROUND(N(data!AI73), 0)</f>
        <v>0</v>
      </c>
      <c r="T34" s="198">
        <f>ROUND(N(data!AI74), 0)</f>
        <v>0</v>
      </c>
      <c r="U34" s="198">
        <f>ROUND(N(data!AI75), 0)</f>
        <v>0</v>
      </c>
      <c r="V34" s="198">
        <f>ROUND(N(data!AI76), 0)</f>
        <v>0</v>
      </c>
      <c r="W34" s="198">
        <f>ROUND(N(data!AI77), 0)</f>
        <v>0</v>
      </c>
      <c r="X34" s="198">
        <f>ROUND(N(data!AI78), 0)</f>
        <v>0</v>
      </c>
      <c r="Y34" s="198">
        <f>ROUND(N(data!AI79), 0)</f>
        <v>0</v>
      </c>
      <c r="Z34" s="198">
        <f>ROUND(N(data!AI80), 0)</f>
        <v>0</v>
      </c>
      <c r="AA34" s="198">
        <f>ROUND(N(data!AI81), 0)</f>
        <v>0</v>
      </c>
      <c r="AB34" s="198">
        <f>ROUND(N(data!AI82), 0)</f>
        <v>0</v>
      </c>
      <c r="AC34" s="198">
        <f>ROUND(N(data!AI83), 0)</f>
        <v>0</v>
      </c>
      <c r="AD34" s="198">
        <f>ROUND(N(data!AI84), 0)</f>
        <v>0</v>
      </c>
      <c r="AE34" s="198">
        <f>ROUND(N(data!AI89), 0)</f>
        <v>0</v>
      </c>
      <c r="AF34" s="198">
        <f>ROUND(N(data!AI87), 0)</f>
        <v>0</v>
      </c>
      <c r="AG34" s="198">
        <f>ROUND(N(data!AI90), 0)</f>
        <v>0</v>
      </c>
      <c r="AH34" s="198">
        <f>ROUND(N(data!AI91), 0)</f>
        <v>0</v>
      </c>
      <c r="AI34" s="198">
        <f>ROUND(N(data!AI92), 0)</f>
        <v>0</v>
      </c>
      <c r="AJ34" s="198">
        <f>ROUND(N(data!AI93), 0)</f>
        <v>0</v>
      </c>
      <c r="AK34" s="271">
        <f>ROUND(N(data!AI94), 2)</f>
        <v>0</v>
      </c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</row>
    <row r="35" spans="1:89" s="11" customFormat="1" ht="12.6" customHeight="1" x14ac:dyDescent="0.25">
      <c r="A35" s="12" t="str">
        <f>RIGHT(data!$C$97,3)</f>
        <v>045</v>
      </c>
      <c r="B35" s="200" t="str">
        <f>RIGHT(data!$C$96,4)</f>
        <v>2024</v>
      </c>
      <c r="C35" s="12" t="str">
        <f>data!AJ$55</f>
        <v>7260</v>
      </c>
      <c r="D35" s="12" t="s">
        <v>1163</v>
      </c>
      <c r="E35" s="198">
        <f>ROUND(N(data!AJ59), 0)</f>
        <v>11638</v>
      </c>
      <c r="F35" s="271">
        <f>ROUND(N(data!AJ60), 2)</f>
        <v>15.88</v>
      </c>
      <c r="G35" s="198">
        <f>ROUND(N(data!AJ61), 0)</f>
        <v>1984926</v>
      </c>
      <c r="H35" s="198">
        <f>ROUND(N(data!AJ62), 0)</f>
        <v>448633</v>
      </c>
      <c r="I35" s="198">
        <f>ROUND(N(data!AJ63), 0)</f>
        <v>93934</v>
      </c>
      <c r="J35" s="198">
        <f>ROUND(N(data!AJ64), 0)</f>
        <v>193616</v>
      </c>
      <c r="K35" s="198">
        <f>ROUND(N(data!AJ65), 0)</f>
        <v>0</v>
      </c>
      <c r="L35" s="198">
        <f>ROUND(N(data!AJ66), 0)</f>
        <v>13867</v>
      </c>
      <c r="M35" s="198">
        <f>ROUND(N(data!AJ67), 0)</f>
        <v>121981</v>
      </c>
      <c r="N35" s="198">
        <f>ROUND(N(data!AJ68), 0)</f>
        <v>0</v>
      </c>
      <c r="O35" s="198">
        <f>ROUND(N(data!AJ69), 0)</f>
        <v>60292</v>
      </c>
      <c r="P35" s="198">
        <f>ROUND(N(data!AJ70), 0)</f>
        <v>0</v>
      </c>
      <c r="Q35" s="198">
        <f>ROUND(N(data!AJ71), 0)</f>
        <v>0</v>
      </c>
      <c r="R35" s="198">
        <f>ROUND(N(data!AJ72), 0)</f>
        <v>888</v>
      </c>
      <c r="S35" s="198">
        <f>ROUND(N(data!AJ73), 0)</f>
        <v>0</v>
      </c>
      <c r="T35" s="198">
        <f>ROUND(N(data!AJ74), 0)</f>
        <v>0</v>
      </c>
      <c r="U35" s="198">
        <f>ROUND(N(data!AJ75), 0)</f>
        <v>0</v>
      </c>
      <c r="V35" s="198">
        <f>ROUND(N(data!AJ76), 0)</f>
        <v>0</v>
      </c>
      <c r="W35" s="198">
        <f>ROUND(N(data!AJ77), 0)</f>
        <v>0</v>
      </c>
      <c r="X35" s="198">
        <f>ROUND(N(data!AJ78), 0)</f>
        <v>0</v>
      </c>
      <c r="Y35" s="198">
        <f>ROUND(N(data!AJ79), 0)</f>
        <v>0</v>
      </c>
      <c r="Z35" s="198">
        <f>ROUND(N(data!AJ80), 0)</f>
        <v>0</v>
      </c>
      <c r="AA35" s="198">
        <f>ROUND(N(data!AJ81), 0)</f>
        <v>0</v>
      </c>
      <c r="AB35" s="198">
        <f>ROUND(N(data!AJ82), 0)</f>
        <v>0</v>
      </c>
      <c r="AC35" s="198">
        <f>ROUND(N(data!AJ83), 0)</f>
        <v>59404</v>
      </c>
      <c r="AD35" s="198">
        <f>ROUND(N(data!AJ84), 0)</f>
        <v>0</v>
      </c>
      <c r="AE35" s="198">
        <f>ROUND(N(data!AJ89), 0)</f>
        <v>4265253</v>
      </c>
      <c r="AF35" s="198">
        <f>ROUND(N(data!AJ87), 0)</f>
        <v>2437</v>
      </c>
      <c r="AG35" s="198">
        <f>ROUND(N(data!AJ90), 0)</f>
        <v>5543</v>
      </c>
      <c r="AH35" s="198">
        <f>ROUND(N(data!AJ91), 0)</f>
        <v>0</v>
      </c>
      <c r="AI35" s="198">
        <f>ROUND(N(data!AJ92), 0)</f>
        <v>1572</v>
      </c>
      <c r="AJ35" s="198">
        <f>ROUND(N(data!AJ93), 0)</f>
        <v>774</v>
      </c>
      <c r="AK35" s="271">
        <f>ROUND(N(data!AJ94), 2)</f>
        <v>2.81</v>
      </c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</row>
    <row r="36" spans="1:89" s="11" customFormat="1" ht="12.6" customHeight="1" x14ac:dyDescent="0.25">
      <c r="A36" s="12" t="str">
        <f>RIGHT(data!$C$97,3)</f>
        <v>045</v>
      </c>
      <c r="B36" s="200" t="str">
        <f>RIGHT(data!$C$96,4)</f>
        <v>2024</v>
      </c>
      <c r="C36" s="12" t="str">
        <f>data!AK$55</f>
        <v>7310</v>
      </c>
      <c r="D36" s="12" t="s">
        <v>1163</v>
      </c>
      <c r="E36" s="198">
        <f>ROUND(N(data!AK59), 0)</f>
        <v>3707</v>
      </c>
      <c r="F36" s="271">
        <f>ROUND(N(data!AK60), 2)</f>
        <v>0</v>
      </c>
      <c r="G36" s="198">
        <f>ROUND(N(data!AK61), 0)</f>
        <v>0</v>
      </c>
      <c r="H36" s="198">
        <f>ROUND(N(data!AK62), 0)</f>
        <v>0</v>
      </c>
      <c r="I36" s="198">
        <f>ROUND(N(data!AK63), 0)</f>
        <v>141614</v>
      </c>
      <c r="J36" s="198">
        <f>ROUND(N(data!AK64), 0)</f>
        <v>869</v>
      </c>
      <c r="K36" s="198">
        <f>ROUND(N(data!AK65), 0)</f>
        <v>0</v>
      </c>
      <c r="L36" s="198">
        <f>ROUND(N(data!AK66), 0)</f>
        <v>0</v>
      </c>
      <c r="M36" s="198">
        <f>ROUND(N(data!AK67), 0)</f>
        <v>14524</v>
      </c>
      <c r="N36" s="198">
        <f>ROUND(N(data!AK68), 0)</f>
        <v>0</v>
      </c>
      <c r="O36" s="198">
        <f>ROUND(N(data!AK69), 0)</f>
        <v>0</v>
      </c>
      <c r="P36" s="198">
        <f>ROUND(N(data!AK70), 0)</f>
        <v>0</v>
      </c>
      <c r="Q36" s="198">
        <f>ROUND(N(data!AK71), 0)</f>
        <v>0</v>
      </c>
      <c r="R36" s="198">
        <f>ROUND(N(data!AK72), 0)</f>
        <v>0</v>
      </c>
      <c r="S36" s="198">
        <f>ROUND(N(data!AK73), 0)</f>
        <v>0</v>
      </c>
      <c r="T36" s="198">
        <f>ROUND(N(data!AK74), 0)</f>
        <v>0</v>
      </c>
      <c r="U36" s="198">
        <f>ROUND(N(data!AK75), 0)</f>
        <v>0</v>
      </c>
      <c r="V36" s="198">
        <f>ROUND(N(data!AK76), 0)</f>
        <v>0</v>
      </c>
      <c r="W36" s="198">
        <f>ROUND(N(data!AK77), 0)</f>
        <v>0</v>
      </c>
      <c r="X36" s="198">
        <f>ROUND(N(data!AK78), 0)</f>
        <v>0</v>
      </c>
      <c r="Y36" s="198">
        <f>ROUND(N(data!AK79), 0)</f>
        <v>0</v>
      </c>
      <c r="Z36" s="198">
        <f>ROUND(N(data!AK80), 0)</f>
        <v>0</v>
      </c>
      <c r="AA36" s="198">
        <f>ROUND(N(data!AK81), 0)</f>
        <v>0</v>
      </c>
      <c r="AB36" s="198">
        <f>ROUND(N(data!AK82), 0)</f>
        <v>0</v>
      </c>
      <c r="AC36" s="198">
        <f>ROUND(N(data!AK83), 0)</f>
        <v>0</v>
      </c>
      <c r="AD36" s="198">
        <f>ROUND(N(data!AK84), 0)</f>
        <v>0</v>
      </c>
      <c r="AE36" s="198">
        <f>ROUND(N(data!AK89), 0)</f>
        <v>321841</v>
      </c>
      <c r="AF36" s="198">
        <f>ROUND(N(data!AK87), 0)</f>
        <v>170152</v>
      </c>
      <c r="AG36" s="198">
        <f>ROUND(N(data!AK90), 0)</f>
        <v>660</v>
      </c>
      <c r="AH36" s="198">
        <f>ROUND(N(data!AK91), 0)</f>
        <v>0</v>
      </c>
      <c r="AI36" s="198">
        <f>ROUND(N(data!AK92), 0)</f>
        <v>187</v>
      </c>
      <c r="AJ36" s="198">
        <f>ROUND(N(data!AK93), 0)</f>
        <v>0</v>
      </c>
      <c r="AK36" s="271">
        <f>ROUND(N(data!AK94), 2)</f>
        <v>0</v>
      </c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</row>
    <row r="37" spans="1:89" s="11" customFormat="1" ht="12.6" customHeight="1" x14ac:dyDescent="0.25">
      <c r="A37" s="12" t="str">
        <f>RIGHT(data!$C$97,3)</f>
        <v>045</v>
      </c>
      <c r="B37" s="200" t="str">
        <f>RIGHT(data!$C$96,4)</f>
        <v>2024</v>
      </c>
      <c r="C37" s="12" t="str">
        <f>data!AL$55</f>
        <v>7320</v>
      </c>
      <c r="D37" s="12" t="s">
        <v>1163</v>
      </c>
      <c r="E37" s="198">
        <f>ROUND(N(data!AL59), 0)</f>
        <v>1083</v>
      </c>
      <c r="F37" s="271">
        <f>ROUND(N(data!AL60), 2)</f>
        <v>0</v>
      </c>
      <c r="G37" s="198">
        <f>ROUND(N(data!AL61), 0)</f>
        <v>0</v>
      </c>
      <c r="H37" s="198">
        <f>ROUND(N(data!AL62), 0)</f>
        <v>0</v>
      </c>
      <c r="I37" s="198">
        <f>ROUND(N(data!AL63), 0)</f>
        <v>52907</v>
      </c>
      <c r="J37" s="198">
        <f>ROUND(N(data!AL64), 0)</f>
        <v>1677</v>
      </c>
      <c r="K37" s="198">
        <f>ROUND(N(data!AL65), 0)</f>
        <v>0</v>
      </c>
      <c r="L37" s="198">
        <f>ROUND(N(data!AL66), 0)</f>
        <v>0</v>
      </c>
      <c r="M37" s="198">
        <f>ROUND(N(data!AL67), 0)</f>
        <v>1981</v>
      </c>
      <c r="N37" s="198">
        <f>ROUND(N(data!AL68), 0)</f>
        <v>0</v>
      </c>
      <c r="O37" s="198">
        <f>ROUND(N(data!AL69), 0)</f>
        <v>96</v>
      </c>
      <c r="P37" s="198">
        <f>ROUND(N(data!AL70), 0)</f>
        <v>0</v>
      </c>
      <c r="Q37" s="198">
        <f>ROUND(N(data!AL71), 0)</f>
        <v>0</v>
      </c>
      <c r="R37" s="198">
        <f>ROUND(N(data!AL72), 0)</f>
        <v>0</v>
      </c>
      <c r="S37" s="198">
        <f>ROUND(N(data!AL73), 0)</f>
        <v>0</v>
      </c>
      <c r="T37" s="198">
        <f>ROUND(N(data!AL74), 0)</f>
        <v>0</v>
      </c>
      <c r="U37" s="198">
        <f>ROUND(N(data!AL75), 0)</f>
        <v>0</v>
      </c>
      <c r="V37" s="198">
        <f>ROUND(N(data!AL76), 0)</f>
        <v>0</v>
      </c>
      <c r="W37" s="198">
        <f>ROUND(N(data!AL77), 0)</f>
        <v>0</v>
      </c>
      <c r="X37" s="198">
        <f>ROUND(N(data!AL78), 0)</f>
        <v>0</v>
      </c>
      <c r="Y37" s="198">
        <f>ROUND(N(data!AL79), 0)</f>
        <v>0</v>
      </c>
      <c r="Z37" s="198">
        <f>ROUND(N(data!AL80), 0)</f>
        <v>0</v>
      </c>
      <c r="AA37" s="198">
        <f>ROUND(N(data!AL81), 0)</f>
        <v>0</v>
      </c>
      <c r="AB37" s="198">
        <f>ROUND(N(data!AL82), 0)</f>
        <v>0</v>
      </c>
      <c r="AC37" s="198">
        <f>ROUND(N(data!AL83), 0)</f>
        <v>96</v>
      </c>
      <c r="AD37" s="198">
        <f>ROUND(N(data!AL84), 0)</f>
        <v>0</v>
      </c>
      <c r="AE37" s="198">
        <f>ROUND(N(data!AL89), 0)</f>
        <v>159904</v>
      </c>
      <c r="AF37" s="198">
        <f>ROUND(N(data!AL87), 0)</f>
        <v>51855</v>
      </c>
      <c r="AG37" s="198">
        <f>ROUND(N(data!AL90), 0)</f>
        <v>90</v>
      </c>
      <c r="AH37" s="198">
        <f>ROUND(N(data!AL91), 0)</f>
        <v>0</v>
      </c>
      <c r="AI37" s="198">
        <f>ROUND(N(data!AL92), 0)</f>
        <v>26</v>
      </c>
      <c r="AJ37" s="198">
        <f>ROUND(N(data!AL93), 0)</f>
        <v>0</v>
      </c>
      <c r="AK37" s="271">
        <f>ROUND(N(data!AL94), 2)</f>
        <v>0</v>
      </c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</row>
    <row r="38" spans="1:89" s="11" customFormat="1" ht="12.6" customHeight="1" x14ac:dyDescent="0.25">
      <c r="A38" s="12" t="str">
        <f>RIGHT(data!$C$97,3)</f>
        <v>045</v>
      </c>
      <c r="B38" s="200" t="str">
        <f>RIGHT(data!$C$96,4)</f>
        <v>2024</v>
      </c>
      <c r="C38" s="12" t="str">
        <f>data!AM$55</f>
        <v>7330</v>
      </c>
      <c r="D38" s="12" t="s">
        <v>1163</v>
      </c>
      <c r="E38" s="198">
        <f>ROUND(N(data!AM59), 0)</f>
        <v>0</v>
      </c>
      <c r="F38" s="271">
        <f>ROUND(N(data!AM60), 2)</f>
        <v>0</v>
      </c>
      <c r="G38" s="198">
        <f>ROUND(N(data!AM61), 0)</f>
        <v>0</v>
      </c>
      <c r="H38" s="198">
        <f>ROUND(N(data!AM62), 0)</f>
        <v>0</v>
      </c>
      <c r="I38" s="198">
        <f>ROUND(N(data!AM63), 0)</f>
        <v>0</v>
      </c>
      <c r="J38" s="198">
        <f>ROUND(N(data!AM64), 0)</f>
        <v>0</v>
      </c>
      <c r="K38" s="198">
        <f>ROUND(N(data!AM65), 0)</f>
        <v>0</v>
      </c>
      <c r="L38" s="198">
        <f>ROUND(N(data!AM66), 0)</f>
        <v>0</v>
      </c>
      <c r="M38" s="198">
        <f>ROUND(N(data!AM67), 0)</f>
        <v>0</v>
      </c>
      <c r="N38" s="198">
        <f>ROUND(N(data!AM68), 0)</f>
        <v>0</v>
      </c>
      <c r="O38" s="198">
        <f>ROUND(N(data!AM69), 0)</f>
        <v>0</v>
      </c>
      <c r="P38" s="198">
        <f>ROUND(N(data!AM70), 0)</f>
        <v>0</v>
      </c>
      <c r="Q38" s="198">
        <f>ROUND(N(data!AM71), 0)</f>
        <v>0</v>
      </c>
      <c r="R38" s="198">
        <f>ROUND(N(data!AM72), 0)</f>
        <v>0</v>
      </c>
      <c r="S38" s="198">
        <f>ROUND(N(data!AM73), 0)</f>
        <v>0</v>
      </c>
      <c r="T38" s="198">
        <f>ROUND(N(data!AM74), 0)</f>
        <v>0</v>
      </c>
      <c r="U38" s="198">
        <f>ROUND(N(data!AM75), 0)</f>
        <v>0</v>
      </c>
      <c r="V38" s="198">
        <f>ROUND(N(data!AM76), 0)</f>
        <v>0</v>
      </c>
      <c r="W38" s="198">
        <f>ROUND(N(data!AM77), 0)</f>
        <v>0</v>
      </c>
      <c r="X38" s="198">
        <f>ROUND(N(data!AM78), 0)</f>
        <v>0</v>
      </c>
      <c r="Y38" s="198">
        <f>ROUND(N(data!AM79), 0)</f>
        <v>0</v>
      </c>
      <c r="Z38" s="198">
        <f>ROUND(N(data!AM80), 0)</f>
        <v>0</v>
      </c>
      <c r="AA38" s="198">
        <f>ROUND(N(data!AM81), 0)</f>
        <v>0</v>
      </c>
      <c r="AB38" s="198">
        <f>ROUND(N(data!AM82), 0)</f>
        <v>0</v>
      </c>
      <c r="AC38" s="198">
        <f>ROUND(N(data!AM83), 0)</f>
        <v>0</v>
      </c>
      <c r="AD38" s="198">
        <f>ROUND(N(data!AM84), 0)</f>
        <v>0</v>
      </c>
      <c r="AE38" s="198">
        <f>ROUND(N(data!AM89), 0)</f>
        <v>0</v>
      </c>
      <c r="AF38" s="198">
        <f>ROUND(N(data!AM87), 0)</f>
        <v>0</v>
      </c>
      <c r="AG38" s="198">
        <f>ROUND(N(data!AM90), 0)</f>
        <v>0</v>
      </c>
      <c r="AH38" s="198">
        <f>ROUND(N(data!AM91), 0)</f>
        <v>0</v>
      </c>
      <c r="AI38" s="198">
        <f>ROUND(N(data!AM92), 0)</f>
        <v>0</v>
      </c>
      <c r="AJ38" s="198">
        <f>ROUND(N(data!AM93), 0)</f>
        <v>0</v>
      </c>
      <c r="AK38" s="271">
        <f>ROUND(N(data!AM94), 2)</f>
        <v>0</v>
      </c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</row>
    <row r="39" spans="1:89" s="11" customFormat="1" ht="12.6" customHeight="1" x14ac:dyDescent="0.25">
      <c r="A39" s="12" t="str">
        <f>RIGHT(data!$C$97,3)</f>
        <v>045</v>
      </c>
      <c r="B39" s="200" t="str">
        <f>RIGHT(data!$C$96,4)</f>
        <v>2024</v>
      </c>
      <c r="C39" s="12" t="str">
        <f>data!AN$55</f>
        <v>7340</v>
      </c>
      <c r="D39" s="12" t="s">
        <v>1163</v>
      </c>
      <c r="E39" s="198">
        <f>ROUND(N(data!AN59), 0)</f>
        <v>0</v>
      </c>
      <c r="F39" s="271">
        <f>ROUND(N(data!AN60), 2)</f>
        <v>0</v>
      </c>
      <c r="G39" s="198">
        <f>ROUND(N(data!AN61), 0)</f>
        <v>0</v>
      </c>
      <c r="H39" s="198">
        <f>ROUND(N(data!AN62), 0)</f>
        <v>0</v>
      </c>
      <c r="I39" s="198">
        <f>ROUND(N(data!AN63), 0)</f>
        <v>0</v>
      </c>
      <c r="J39" s="198">
        <f>ROUND(N(data!AN64), 0)</f>
        <v>0</v>
      </c>
      <c r="K39" s="198">
        <f>ROUND(N(data!AN65), 0)</f>
        <v>0</v>
      </c>
      <c r="L39" s="198">
        <f>ROUND(N(data!AN66), 0)</f>
        <v>0</v>
      </c>
      <c r="M39" s="198">
        <f>ROUND(N(data!AN67), 0)</f>
        <v>0</v>
      </c>
      <c r="N39" s="198">
        <f>ROUND(N(data!AN68), 0)</f>
        <v>0</v>
      </c>
      <c r="O39" s="198">
        <f>ROUND(N(data!AN69), 0)</f>
        <v>0</v>
      </c>
      <c r="P39" s="198">
        <f>ROUND(N(data!AN70), 0)</f>
        <v>0</v>
      </c>
      <c r="Q39" s="198">
        <f>ROUND(N(data!AN71), 0)</f>
        <v>0</v>
      </c>
      <c r="R39" s="198">
        <f>ROUND(N(data!AN72), 0)</f>
        <v>0</v>
      </c>
      <c r="S39" s="198">
        <f>ROUND(N(data!AN73), 0)</f>
        <v>0</v>
      </c>
      <c r="T39" s="198">
        <f>ROUND(N(data!AN74), 0)</f>
        <v>0</v>
      </c>
      <c r="U39" s="198">
        <f>ROUND(N(data!AN75), 0)</f>
        <v>0</v>
      </c>
      <c r="V39" s="198">
        <f>ROUND(N(data!AN76), 0)</f>
        <v>0</v>
      </c>
      <c r="W39" s="198">
        <f>ROUND(N(data!AN77), 0)</f>
        <v>0</v>
      </c>
      <c r="X39" s="198">
        <f>ROUND(N(data!AN78), 0)</f>
        <v>0</v>
      </c>
      <c r="Y39" s="198">
        <f>ROUND(N(data!AN79), 0)</f>
        <v>0</v>
      </c>
      <c r="Z39" s="198">
        <f>ROUND(N(data!AN80), 0)</f>
        <v>0</v>
      </c>
      <c r="AA39" s="198">
        <f>ROUND(N(data!AN81), 0)</f>
        <v>0</v>
      </c>
      <c r="AB39" s="198">
        <f>ROUND(N(data!AN82), 0)</f>
        <v>0</v>
      </c>
      <c r="AC39" s="198">
        <f>ROUND(N(data!AN83), 0)</f>
        <v>0</v>
      </c>
      <c r="AD39" s="198">
        <f>ROUND(N(data!AN84), 0)</f>
        <v>0</v>
      </c>
      <c r="AE39" s="198">
        <f>ROUND(N(data!AN89), 0)</f>
        <v>0</v>
      </c>
      <c r="AF39" s="198">
        <f>ROUND(N(data!AN87), 0)</f>
        <v>0</v>
      </c>
      <c r="AG39" s="198">
        <f>ROUND(N(data!AN90), 0)</f>
        <v>0</v>
      </c>
      <c r="AH39" s="198">
        <f>ROUND(N(data!AN91), 0)</f>
        <v>0</v>
      </c>
      <c r="AI39" s="198">
        <f>ROUND(N(data!AN92), 0)</f>
        <v>0</v>
      </c>
      <c r="AJ39" s="198">
        <f>ROUND(N(data!AN93), 0)</f>
        <v>0</v>
      </c>
      <c r="AK39" s="271">
        <f>ROUND(N(data!AN94), 2)</f>
        <v>0</v>
      </c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</row>
    <row r="40" spans="1:89" s="11" customFormat="1" ht="12.6" customHeight="1" x14ac:dyDescent="0.25">
      <c r="A40" s="12" t="str">
        <f>RIGHT(data!$C$97,3)</f>
        <v>045</v>
      </c>
      <c r="B40" s="200" t="str">
        <f>RIGHT(data!$C$96,4)</f>
        <v>2024</v>
      </c>
      <c r="C40" s="12" t="str">
        <f>data!AO$55</f>
        <v>7350</v>
      </c>
      <c r="D40" s="12" t="s">
        <v>1163</v>
      </c>
      <c r="E40" s="198">
        <f>ROUND(N(data!AO59), 0)</f>
        <v>2808</v>
      </c>
      <c r="F40" s="271">
        <f>ROUND(N(data!AO60), 2)</f>
        <v>0.42</v>
      </c>
      <c r="G40" s="198">
        <f>ROUND(N(data!AO61), 0)</f>
        <v>39251</v>
      </c>
      <c r="H40" s="198">
        <f>ROUND(N(data!AO62), 0)</f>
        <v>8872</v>
      </c>
      <c r="I40" s="198">
        <f>ROUND(N(data!AO63), 0)</f>
        <v>17499</v>
      </c>
      <c r="J40" s="198">
        <f>ROUND(N(data!AO64), 0)</f>
        <v>2407</v>
      </c>
      <c r="K40" s="198">
        <f>ROUND(N(data!AO65), 0)</f>
        <v>0</v>
      </c>
      <c r="L40" s="198">
        <f>ROUND(N(data!AO66), 0)</f>
        <v>290</v>
      </c>
      <c r="M40" s="198">
        <f>ROUND(N(data!AO67), 0)</f>
        <v>6954</v>
      </c>
      <c r="N40" s="198">
        <f>ROUND(N(data!AO68), 0)</f>
        <v>0</v>
      </c>
      <c r="O40" s="198">
        <f>ROUND(N(data!AO69), 0)</f>
        <v>209</v>
      </c>
      <c r="P40" s="198">
        <f>ROUND(N(data!AO70), 0)</f>
        <v>0</v>
      </c>
      <c r="Q40" s="198">
        <f>ROUND(N(data!AO71), 0)</f>
        <v>0</v>
      </c>
      <c r="R40" s="198">
        <f>ROUND(N(data!AO72), 0)</f>
        <v>0</v>
      </c>
      <c r="S40" s="198">
        <f>ROUND(N(data!AO73), 0)</f>
        <v>0</v>
      </c>
      <c r="T40" s="198">
        <f>ROUND(N(data!AO74), 0)</f>
        <v>0</v>
      </c>
      <c r="U40" s="198">
        <f>ROUND(N(data!AO75), 0)</f>
        <v>0</v>
      </c>
      <c r="V40" s="198">
        <f>ROUND(N(data!AO76), 0)</f>
        <v>0</v>
      </c>
      <c r="W40" s="198">
        <f>ROUND(N(data!AO77), 0)</f>
        <v>0</v>
      </c>
      <c r="X40" s="198">
        <f>ROUND(N(data!AO78), 0)</f>
        <v>0</v>
      </c>
      <c r="Y40" s="198">
        <f>ROUND(N(data!AO79), 0)</f>
        <v>0</v>
      </c>
      <c r="Z40" s="198">
        <f>ROUND(N(data!AO80), 0)</f>
        <v>0</v>
      </c>
      <c r="AA40" s="198">
        <f>ROUND(N(data!AO81), 0)</f>
        <v>0</v>
      </c>
      <c r="AB40" s="198">
        <f>ROUND(N(data!AO82), 0)</f>
        <v>0</v>
      </c>
      <c r="AC40" s="198">
        <f>ROUND(N(data!AO83), 0)</f>
        <v>209</v>
      </c>
      <c r="AD40" s="198">
        <f>ROUND(N(data!AO84), 0)</f>
        <v>0</v>
      </c>
      <c r="AE40" s="198">
        <f>ROUND(N(data!AO89), 0)</f>
        <v>266656</v>
      </c>
      <c r="AF40" s="198">
        <f>ROUND(N(data!AO87), 0)</f>
        <v>6240</v>
      </c>
      <c r="AG40" s="198">
        <f>ROUND(N(data!AO90), 0)</f>
        <v>316</v>
      </c>
      <c r="AH40" s="198">
        <f>ROUND(N(data!AO91), 0)</f>
        <v>359</v>
      </c>
      <c r="AI40" s="198">
        <f>ROUND(N(data!AO92), 0)</f>
        <v>90</v>
      </c>
      <c r="AJ40" s="198">
        <f>ROUND(N(data!AO93), 0)</f>
        <v>696</v>
      </c>
      <c r="AK40" s="271">
        <f>ROUND(N(data!AO94), 2)</f>
        <v>0.42</v>
      </c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</row>
    <row r="41" spans="1:89" s="11" customFormat="1" ht="12.6" customHeight="1" x14ac:dyDescent="0.25">
      <c r="A41" s="12" t="str">
        <f>RIGHT(data!$C$97,3)</f>
        <v>045</v>
      </c>
      <c r="B41" s="200" t="str">
        <f>RIGHT(data!$C$96,4)</f>
        <v>2024</v>
      </c>
      <c r="C41" s="12" t="str">
        <f>data!AP$55</f>
        <v>7380</v>
      </c>
      <c r="D41" s="12" t="s">
        <v>1163</v>
      </c>
      <c r="E41" s="198">
        <f>ROUND(N(data!AP59), 0)</f>
        <v>0</v>
      </c>
      <c r="F41" s="271">
        <f>ROUND(N(data!AP60), 2)</f>
        <v>0</v>
      </c>
      <c r="G41" s="198">
        <f>ROUND(N(data!AP61), 0)</f>
        <v>0</v>
      </c>
      <c r="H41" s="198">
        <f>ROUND(N(data!AP62), 0)</f>
        <v>0</v>
      </c>
      <c r="I41" s="198">
        <f>ROUND(N(data!AP63), 0)</f>
        <v>0</v>
      </c>
      <c r="J41" s="198">
        <f>ROUND(N(data!AP64), 0)</f>
        <v>0</v>
      </c>
      <c r="K41" s="198">
        <f>ROUND(N(data!AP65), 0)</f>
        <v>0</v>
      </c>
      <c r="L41" s="198">
        <f>ROUND(N(data!AP66), 0)</f>
        <v>0</v>
      </c>
      <c r="M41" s="198">
        <f>ROUND(N(data!AP67), 0)</f>
        <v>0</v>
      </c>
      <c r="N41" s="198">
        <f>ROUND(N(data!AP68), 0)</f>
        <v>0</v>
      </c>
      <c r="O41" s="198">
        <f>ROUND(N(data!AP69), 0)</f>
        <v>0</v>
      </c>
      <c r="P41" s="198">
        <f>ROUND(N(data!AP70), 0)</f>
        <v>0</v>
      </c>
      <c r="Q41" s="198">
        <f>ROUND(N(data!AP71), 0)</f>
        <v>0</v>
      </c>
      <c r="R41" s="198">
        <f>ROUND(N(data!AP72), 0)</f>
        <v>0</v>
      </c>
      <c r="S41" s="198">
        <f>ROUND(N(data!AP73), 0)</f>
        <v>0</v>
      </c>
      <c r="T41" s="198">
        <f>ROUND(N(data!AP74), 0)</f>
        <v>0</v>
      </c>
      <c r="U41" s="198">
        <f>ROUND(N(data!AP75), 0)</f>
        <v>0</v>
      </c>
      <c r="V41" s="198">
        <f>ROUND(N(data!AP76), 0)</f>
        <v>0</v>
      </c>
      <c r="W41" s="198">
        <f>ROUND(N(data!AP77), 0)</f>
        <v>0</v>
      </c>
      <c r="X41" s="198">
        <f>ROUND(N(data!AP78), 0)</f>
        <v>0</v>
      </c>
      <c r="Y41" s="198">
        <f>ROUND(N(data!AP79), 0)</f>
        <v>0</v>
      </c>
      <c r="Z41" s="198">
        <f>ROUND(N(data!AP80), 0)</f>
        <v>0</v>
      </c>
      <c r="AA41" s="198">
        <f>ROUND(N(data!AP81), 0)</f>
        <v>0</v>
      </c>
      <c r="AB41" s="198">
        <f>ROUND(N(data!AP82), 0)</f>
        <v>0</v>
      </c>
      <c r="AC41" s="198">
        <f>ROUND(N(data!AP83), 0)</f>
        <v>0</v>
      </c>
      <c r="AD41" s="198">
        <f>ROUND(N(data!AP84), 0)</f>
        <v>0</v>
      </c>
      <c r="AE41" s="198">
        <f>ROUND(N(data!AP89), 0)</f>
        <v>0</v>
      </c>
      <c r="AF41" s="198">
        <f>ROUND(N(data!AP87), 0)</f>
        <v>0</v>
      </c>
      <c r="AG41" s="198">
        <f>ROUND(N(data!AP90), 0)</f>
        <v>0</v>
      </c>
      <c r="AH41" s="198">
        <f>ROUND(N(data!AP91), 0)</f>
        <v>0</v>
      </c>
      <c r="AI41" s="198">
        <f>ROUND(N(data!AP92), 0)</f>
        <v>0</v>
      </c>
      <c r="AJ41" s="198">
        <f>ROUND(N(data!AP93), 0)</f>
        <v>0</v>
      </c>
      <c r="AK41" s="271">
        <f>ROUND(N(data!AP94), 2)</f>
        <v>0</v>
      </c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</row>
    <row r="42" spans="1:89" s="11" customFormat="1" ht="12.6" customHeight="1" x14ac:dyDescent="0.25">
      <c r="A42" s="12" t="str">
        <f>RIGHT(data!$C$97,3)</f>
        <v>045</v>
      </c>
      <c r="B42" s="200" t="str">
        <f>RIGHT(data!$C$96,4)</f>
        <v>2024</v>
      </c>
      <c r="C42" s="12" t="str">
        <f>data!AQ$55</f>
        <v>7390</v>
      </c>
      <c r="D42" s="12" t="s">
        <v>1163</v>
      </c>
      <c r="E42" s="198">
        <f>ROUND(N(data!AQ59), 0)</f>
        <v>0</v>
      </c>
      <c r="F42" s="271">
        <f>ROUND(N(data!AQ60), 2)</f>
        <v>0</v>
      </c>
      <c r="G42" s="198">
        <f>ROUND(N(data!AQ61), 0)</f>
        <v>0</v>
      </c>
      <c r="H42" s="198">
        <f>ROUND(N(data!AQ62), 0)</f>
        <v>0</v>
      </c>
      <c r="I42" s="198">
        <f>ROUND(N(data!AQ63), 0)</f>
        <v>0</v>
      </c>
      <c r="J42" s="198">
        <f>ROUND(N(data!AQ64), 0)</f>
        <v>0</v>
      </c>
      <c r="K42" s="198">
        <f>ROUND(N(data!AQ65), 0)</f>
        <v>0</v>
      </c>
      <c r="L42" s="198">
        <f>ROUND(N(data!AQ66), 0)</f>
        <v>0</v>
      </c>
      <c r="M42" s="198">
        <f>ROUND(N(data!AQ67), 0)</f>
        <v>0</v>
      </c>
      <c r="N42" s="198">
        <f>ROUND(N(data!AQ68), 0)</f>
        <v>0</v>
      </c>
      <c r="O42" s="198">
        <f>ROUND(N(data!AQ69), 0)</f>
        <v>0</v>
      </c>
      <c r="P42" s="198">
        <f>ROUND(N(data!AQ70), 0)</f>
        <v>0</v>
      </c>
      <c r="Q42" s="198">
        <f>ROUND(N(data!AQ71), 0)</f>
        <v>0</v>
      </c>
      <c r="R42" s="198">
        <f>ROUND(N(data!AQ72), 0)</f>
        <v>0</v>
      </c>
      <c r="S42" s="198">
        <f>ROUND(N(data!AQ73), 0)</f>
        <v>0</v>
      </c>
      <c r="T42" s="198">
        <f>ROUND(N(data!AQ74), 0)</f>
        <v>0</v>
      </c>
      <c r="U42" s="198">
        <f>ROUND(N(data!AQ75), 0)</f>
        <v>0</v>
      </c>
      <c r="V42" s="198">
        <f>ROUND(N(data!AQ76), 0)</f>
        <v>0</v>
      </c>
      <c r="W42" s="198">
        <f>ROUND(N(data!AQ77), 0)</f>
        <v>0</v>
      </c>
      <c r="X42" s="198">
        <f>ROUND(N(data!AQ78), 0)</f>
        <v>0</v>
      </c>
      <c r="Y42" s="198">
        <f>ROUND(N(data!AQ79), 0)</f>
        <v>0</v>
      </c>
      <c r="Z42" s="198">
        <f>ROUND(N(data!AQ80), 0)</f>
        <v>0</v>
      </c>
      <c r="AA42" s="198">
        <f>ROUND(N(data!AQ81), 0)</f>
        <v>0</v>
      </c>
      <c r="AB42" s="198">
        <f>ROUND(N(data!AQ82), 0)</f>
        <v>0</v>
      </c>
      <c r="AC42" s="198">
        <f>ROUND(N(data!AQ83), 0)</f>
        <v>0</v>
      </c>
      <c r="AD42" s="198">
        <f>ROUND(N(data!AQ84), 0)</f>
        <v>0</v>
      </c>
      <c r="AE42" s="198">
        <f>ROUND(N(data!AQ89), 0)</f>
        <v>0</v>
      </c>
      <c r="AF42" s="198">
        <f>ROUND(N(data!AQ87), 0)</f>
        <v>0</v>
      </c>
      <c r="AG42" s="198">
        <f>ROUND(N(data!AQ90), 0)</f>
        <v>0</v>
      </c>
      <c r="AH42" s="198">
        <f>ROUND(N(data!AQ91), 0)</f>
        <v>0</v>
      </c>
      <c r="AI42" s="198">
        <f>ROUND(N(data!AQ92), 0)</f>
        <v>0</v>
      </c>
      <c r="AJ42" s="198">
        <f>ROUND(N(data!AQ93), 0)</f>
        <v>0</v>
      </c>
      <c r="AK42" s="271">
        <f>ROUND(N(data!AQ94), 2)</f>
        <v>0</v>
      </c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</row>
    <row r="43" spans="1:89" s="11" customFormat="1" ht="12.6" customHeight="1" x14ac:dyDescent="0.25">
      <c r="A43" s="12" t="str">
        <f>RIGHT(data!$C$97,3)</f>
        <v>045</v>
      </c>
      <c r="B43" s="200" t="str">
        <f>RIGHT(data!$C$96,4)</f>
        <v>2024</v>
      </c>
      <c r="C43" s="12" t="str">
        <f>data!AR$55</f>
        <v>7400</v>
      </c>
      <c r="D43" s="12" t="s">
        <v>1163</v>
      </c>
      <c r="E43" s="198">
        <f>ROUND(N(data!AR59), 0)</f>
        <v>0</v>
      </c>
      <c r="F43" s="271">
        <f>ROUND(N(data!AR60), 2)</f>
        <v>0</v>
      </c>
      <c r="G43" s="198">
        <f>ROUND(N(data!AR61), 0)</f>
        <v>0</v>
      </c>
      <c r="H43" s="198">
        <f>ROUND(N(data!AR62), 0)</f>
        <v>0</v>
      </c>
      <c r="I43" s="198">
        <f>ROUND(N(data!AR63), 0)</f>
        <v>0</v>
      </c>
      <c r="J43" s="198">
        <f>ROUND(N(data!AR64), 0)</f>
        <v>0</v>
      </c>
      <c r="K43" s="198">
        <f>ROUND(N(data!AR65), 0)</f>
        <v>0</v>
      </c>
      <c r="L43" s="198">
        <f>ROUND(N(data!AR66), 0)</f>
        <v>0</v>
      </c>
      <c r="M43" s="198">
        <f>ROUND(N(data!AR67), 0)</f>
        <v>0</v>
      </c>
      <c r="N43" s="198">
        <f>ROUND(N(data!AR68), 0)</f>
        <v>0</v>
      </c>
      <c r="O43" s="198">
        <f>ROUND(N(data!AR69), 0)</f>
        <v>0</v>
      </c>
      <c r="P43" s="198">
        <f>ROUND(N(data!AR70), 0)</f>
        <v>0</v>
      </c>
      <c r="Q43" s="198">
        <f>ROUND(N(data!AR71), 0)</f>
        <v>0</v>
      </c>
      <c r="R43" s="198">
        <f>ROUND(N(data!AR72), 0)</f>
        <v>0</v>
      </c>
      <c r="S43" s="198">
        <f>ROUND(N(data!AR73), 0)</f>
        <v>0</v>
      </c>
      <c r="T43" s="198">
        <f>ROUND(N(data!AR74), 0)</f>
        <v>0</v>
      </c>
      <c r="U43" s="198">
        <f>ROUND(N(data!AR75), 0)</f>
        <v>0</v>
      </c>
      <c r="V43" s="198">
        <f>ROUND(N(data!AR76), 0)</f>
        <v>0</v>
      </c>
      <c r="W43" s="198">
        <f>ROUND(N(data!AR77), 0)</f>
        <v>0</v>
      </c>
      <c r="X43" s="198">
        <f>ROUND(N(data!AR78), 0)</f>
        <v>0</v>
      </c>
      <c r="Y43" s="198">
        <f>ROUND(N(data!AR79), 0)</f>
        <v>0</v>
      </c>
      <c r="Z43" s="198">
        <f>ROUND(N(data!AR80), 0)</f>
        <v>0</v>
      </c>
      <c r="AA43" s="198">
        <f>ROUND(N(data!AR81), 0)</f>
        <v>0</v>
      </c>
      <c r="AB43" s="198">
        <f>ROUND(N(data!AR82), 0)</f>
        <v>0</v>
      </c>
      <c r="AC43" s="198">
        <f>ROUND(N(data!AR83), 0)</f>
        <v>0</v>
      </c>
      <c r="AD43" s="198">
        <f>ROUND(N(data!AR84), 0)</f>
        <v>0</v>
      </c>
      <c r="AE43" s="198">
        <f>ROUND(N(data!AR89), 0)</f>
        <v>0</v>
      </c>
      <c r="AF43" s="198">
        <f>ROUND(N(data!AR87), 0)</f>
        <v>0</v>
      </c>
      <c r="AG43" s="198">
        <f>ROUND(N(data!AR90), 0)</f>
        <v>0</v>
      </c>
      <c r="AH43" s="198">
        <f>ROUND(N(data!AR91), 0)</f>
        <v>0</v>
      </c>
      <c r="AI43" s="198">
        <f>ROUND(N(data!AR92), 0)</f>
        <v>0</v>
      </c>
      <c r="AJ43" s="198">
        <f>ROUND(N(data!AR93), 0)</f>
        <v>0</v>
      </c>
      <c r="AK43" s="271">
        <f>ROUND(N(data!AR94), 2)</f>
        <v>0</v>
      </c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</row>
    <row r="44" spans="1:89" s="11" customFormat="1" ht="12.6" customHeight="1" x14ac:dyDescent="0.25">
      <c r="A44" s="12" t="str">
        <f>RIGHT(data!$C$97,3)</f>
        <v>045</v>
      </c>
      <c r="B44" s="200" t="str">
        <f>RIGHT(data!$C$96,4)</f>
        <v>2024</v>
      </c>
      <c r="C44" s="12" t="str">
        <f>data!AS$55</f>
        <v>7410</v>
      </c>
      <c r="D44" s="12" t="s">
        <v>1163</v>
      </c>
      <c r="E44" s="198">
        <f>ROUND(N(data!AS59), 0)</f>
        <v>0</v>
      </c>
      <c r="F44" s="271">
        <f>ROUND(N(data!AS60), 2)</f>
        <v>0</v>
      </c>
      <c r="G44" s="198">
        <f>ROUND(N(data!AS61), 0)</f>
        <v>0</v>
      </c>
      <c r="H44" s="198">
        <f>ROUND(N(data!AS62), 0)</f>
        <v>0</v>
      </c>
      <c r="I44" s="198">
        <f>ROUND(N(data!AS63), 0)</f>
        <v>0</v>
      </c>
      <c r="J44" s="198">
        <f>ROUND(N(data!AS64), 0)</f>
        <v>0</v>
      </c>
      <c r="K44" s="198">
        <f>ROUND(N(data!AS65), 0)</f>
        <v>0</v>
      </c>
      <c r="L44" s="198">
        <f>ROUND(N(data!AS66), 0)</f>
        <v>0</v>
      </c>
      <c r="M44" s="198">
        <f>ROUND(N(data!AS67), 0)</f>
        <v>0</v>
      </c>
      <c r="N44" s="198">
        <f>ROUND(N(data!AS68), 0)</f>
        <v>0</v>
      </c>
      <c r="O44" s="198">
        <f>ROUND(N(data!AS69), 0)</f>
        <v>0</v>
      </c>
      <c r="P44" s="198">
        <f>ROUND(N(data!AS70), 0)</f>
        <v>0</v>
      </c>
      <c r="Q44" s="198">
        <f>ROUND(N(data!AS71), 0)</f>
        <v>0</v>
      </c>
      <c r="R44" s="198">
        <f>ROUND(N(data!AS72), 0)</f>
        <v>0</v>
      </c>
      <c r="S44" s="198">
        <f>ROUND(N(data!AS73), 0)</f>
        <v>0</v>
      </c>
      <c r="T44" s="198">
        <f>ROUND(N(data!AS74), 0)</f>
        <v>0</v>
      </c>
      <c r="U44" s="198">
        <f>ROUND(N(data!AS75), 0)</f>
        <v>0</v>
      </c>
      <c r="V44" s="198">
        <f>ROUND(N(data!AS76), 0)</f>
        <v>0</v>
      </c>
      <c r="W44" s="198">
        <f>ROUND(N(data!AS77), 0)</f>
        <v>0</v>
      </c>
      <c r="X44" s="198">
        <f>ROUND(N(data!AS78), 0)</f>
        <v>0</v>
      </c>
      <c r="Y44" s="198">
        <f>ROUND(N(data!AS79), 0)</f>
        <v>0</v>
      </c>
      <c r="Z44" s="198">
        <f>ROUND(N(data!AS80), 0)</f>
        <v>0</v>
      </c>
      <c r="AA44" s="198">
        <f>ROUND(N(data!AS81), 0)</f>
        <v>0</v>
      </c>
      <c r="AB44" s="198">
        <f>ROUND(N(data!AS82), 0)</f>
        <v>0</v>
      </c>
      <c r="AC44" s="198">
        <f>ROUND(N(data!AS83), 0)</f>
        <v>0</v>
      </c>
      <c r="AD44" s="198">
        <f>ROUND(N(data!AS84), 0)</f>
        <v>0</v>
      </c>
      <c r="AE44" s="198">
        <f>ROUND(N(data!AS89), 0)</f>
        <v>0</v>
      </c>
      <c r="AF44" s="198">
        <f>ROUND(N(data!AS87), 0)</f>
        <v>0</v>
      </c>
      <c r="AG44" s="198">
        <f>ROUND(N(data!AS90), 0)</f>
        <v>0</v>
      </c>
      <c r="AH44" s="198">
        <f>ROUND(N(data!AS91), 0)</f>
        <v>0</v>
      </c>
      <c r="AI44" s="198">
        <f>ROUND(N(data!AS92), 0)</f>
        <v>0</v>
      </c>
      <c r="AJ44" s="198">
        <f>ROUND(N(data!AS93), 0)</f>
        <v>0</v>
      </c>
      <c r="AK44" s="271">
        <f>ROUND(N(data!AS94), 2)</f>
        <v>0</v>
      </c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</row>
    <row r="45" spans="1:89" s="11" customFormat="1" ht="12.6" customHeight="1" x14ac:dyDescent="0.25">
      <c r="A45" s="12" t="str">
        <f>RIGHT(data!$C$97,3)</f>
        <v>045</v>
      </c>
      <c r="B45" s="200" t="str">
        <f>RIGHT(data!$C$96,4)</f>
        <v>2024</v>
      </c>
      <c r="C45" s="12" t="str">
        <f>data!AT$55</f>
        <v>7420</v>
      </c>
      <c r="D45" s="12" t="s">
        <v>1163</v>
      </c>
      <c r="E45" s="198">
        <f>ROUND(N(data!AT59), 0)</f>
        <v>0</v>
      </c>
      <c r="F45" s="271">
        <f>ROUND(N(data!AT60), 2)</f>
        <v>0</v>
      </c>
      <c r="G45" s="198">
        <f>ROUND(N(data!AT61), 0)</f>
        <v>0</v>
      </c>
      <c r="H45" s="198">
        <f>ROUND(N(data!AT62), 0)</f>
        <v>0</v>
      </c>
      <c r="I45" s="198">
        <f>ROUND(N(data!AT63), 0)</f>
        <v>0</v>
      </c>
      <c r="J45" s="198">
        <f>ROUND(N(data!AT64), 0)</f>
        <v>0</v>
      </c>
      <c r="K45" s="198">
        <f>ROUND(N(data!AT65), 0)</f>
        <v>0</v>
      </c>
      <c r="L45" s="198">
        <f>ROUND(N(data!AT66), 0)</f>
        <v>0</v>
      </c>
      <c r="M45" s="198">
        <f>ROUND(N(data!AT67), 0)</f>
        <v>0</v>
      </c>
      <c r="N45" s="198">
        <f>ROUND(N(data!AT68), 0)</f>
        <v>0</v>
      </c>
      <c r="O45" s="198">
        <f>ROUND(N(data!AT69), 0)</f>
        <v>0</v>
      </c>
      <c r="P45" s="198">
        <f>ROUND(N(data!AT70), 0)</f>
        <v>0</v>
      </c>
      <c r="Q45" s="198">
        <f>ROUND(N(data!AT71), 0)</f>
        <v>0</v>
      </c>
      <c r="R45" s="198">
        <f>ROUND(N(data!AT72), 0)</f>
        <v>0</v>
      </c>
      <c r="S45" s="198">
        <f>ROUND(N(data!AT73), 0)</f>
        <v>0</v>
      </c>
      <c r="T45" s="198">
        <f>ROUND(N(data!AT74), 0)</f>
        <v>0</v>
      </c>
      <c r="U45" s="198">
        <f>ROUND(N(data!AT75), 0)</f>
        <v>0</v>
      </c>
      <c r="V45" s="198">
        <f>ROUND(N(data!AT76), 0)</f>
        <v>0</v>
      </c>
      <c r="W45" s="198">
        <f>ROUND(N(data!AT77), 0)</f>
        <v>0</v>
      </c>
      <c r="X45" s="198">
        <f>ROUND(N(data!AT78), 0)</f>
        <v>0</v>
      </c>
      <c r="Y45" s="198">
        <f>ROUND(N(data!AT79), 0)</f>
        <v>0</v>
      </c>
      <c r="Z45" s="198">
        <f>ROUND(N(data!AT80), 0)</f>
        <v>0</v>
      </c>
      <c r="AA45" s="198">
        <f>ROUND(N(data!AT81), 0)</f>
        <v>0</v>
      </c>
      <c r="AB45" s="198">
        <f>ROUND(N(data!AT82), 0)</f>
        <v>0</v>
      </c>
      <c r="AC45" s="198">
        <f>ROUND(N(data!AT83), 0)</f>
        <v>0</v>
      </c>
      <c r="AD45" s="198">
        <f>ROUND(N(data!AT84), 0)</f>
        <v>0</v>
      </c>
      <c r="AE45" s="198">
        <f>ROUND(N(data!AT89), 0)</f>
        <v>0</v>
      </c>
      <c r="AF45" s="198">
        <f>ROUND(N(data!AT87), 0)</f>
        <v>0</v>
      </c>
      <c r="AG45" s="198">
        <f>ROUND(N(data!AT90), 0)</f>
        <v>0</v>
      </c>
      <c r="AH45" s="198">
        <f>ROUND(N(data!AT91), 0)</f>
        <v>0</v>
      </c>
      <c r="AI45" s="198">
        <f>ROUND(N(data!AT92), 0)</f>
        <v>0</v>
      </c>
      <c r="AJ45" s="198">
        <f>ROUND(N(data!AT93), 0)</f>
        <v>0</v>
      </c>
      <c r="AK45" s="271">
        <f>ROUND(N(data!AT94), 2)</f>
        <v>0</v>
      </c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</row>
    <row r="46" spans="1:89" s="11" customFormat="1" ht="12.6" customHeight="1" x14ac:dyDescent="0.25">
      <c r="A46" s="12" t="str">
        <f>RIGHT(data!$C$97,3)</f>
        <v>045</v>
      </c>
      <c r="B46" s="200" t="str">
        <f>RIGHT(data!$C$96,4)</f>
        <v>2024</v>
      </c>
      <c r="C46" s="12" t="str">
        <f>data!AU$55</f>
        <v>7430</v>
      </c>
      <c r="D46" s="12" t="s">
        <v>1163</v>
      </c>
      <c r="E46" s="198">
        <f>ROUND(N(data!AU59), 0)</f>
        <v>0</v>
      </c>
      <c r="F46" s="271">
        <f>ROUND(N(data!AU60), 2)</f>
        <v>0</v>
      </c>
      <c r="G46" s="198">
        <f>ROUND(N(data!AU61), 0)</f>
        <v>0</v>
      </c>
      <c r="H46" s="198">
        <f>ROUND(N(data!AU62), 0)</f>
        <v>0</v>
      </c>
      <c r="I46" s="198">
        <f>ROUND(N(data!AU63), 0)</f>
        <v>0</v>
      </c>
      <c r="J46" s="198">
        <f>ROUND(N(data!AU64), 0)</f>
        <v>0</v>
      </c>
      <c r="K46" s="198">
        <f>ROUND(N(data!AU65), 0)</f>
        <v>0</v>
      </c>
      <c r="L46" s="198">
        <f>ROUND(N(data!AU66), 0)</f>
        <v>0</v>
      </c>
      <c r="M46" s="198">
        <f>ROUND(N(data!AU67), 0)</f>
        <v>0</v>
      </c>
      <c r="N46" s="198">
        <f>ROUND(N(data!AU68), 0)</f>
        <v>0</v>
      </c>
      <c r="O46" s="198">
        <f>ROUND(N(data!AU69), 0)</f>
        <v>0</v>
      </c>
      <c r="P46" s="198">
        <f>ROUND(N(data!AU70), 0)</f>
        <v>0</v>
      </c>
      <c r="Q46" s="198">
        <f>ROUND(N(data!AU71), 0)</f>
        <v>0</v>
      </c>
      <c r="R46" s="198">
        <f>ROUND(N(data!AU72), 0)</f>
        <v>0</v>
      </c>
      <c r="S46" s="198">
        <f>ROUND(N(data!AU73), 0)</f>
        <v>0</v>
      </c>
      <c r="T46" s="198">
        <f>ROUND(N(data!AU74), 0)</f>
        <v>0</v>
      </c>
      <c r="U46" s="198">
        <f>ROUND(N(data!AU75), 0)</f>
        <v>0</v>
      </c>
      <c r="V46" s="198">
        <f>ROUND(N(data!AU76), 0)</f>
        <v>0</v>
      </c>
      <c r="W46" s="198">
        <f>ROUND(N(data!AU77), 0)</f>
        <v>0</v>
      </c>
      <c r="X46" s="198">
        <f>ROUND(N(data!AU78), 0)</f>
        <v>0</v>
      </c>
      <c r="Y46" s="198">
        <f>ROUND(N(data!AU79), 0)</f>
        <v>0</v>
      </c>
      <c r="Z46" s="198">
        <f>ROUND(N(data!AU80), 0)</f>
        <v>0</v>
      </c>
      <c r="AA46" s="198">
        <f>ROUND(N(data!AU81), 0)</f>
        <v>0</v>
      </c>
      <c r="AB46" s="198">
        <f>ROUND(N(data!AU82), 0)</f>
        <v>0</v>
      </c>
      <c r="AC46" s="198">
        <f>ROUND(N(data!AU83), 0)</f>
        <v>0</v>
      </c>
      <c r="AD46" s="198">
        <f>ROUND(N(data!AU84), 0)</f>
        <v>0</v>
      </c>
      <c r="AE46" s="198">
        <f>ROUND(N(data!AU89), 0)</f>
        <v>0</v>
      </c>
      <c r="AF46" s="198">
        <f>ROUND(N(data!AU87), 0)</f>
        <v>0</v>
      </c>
      <c r="AG46" s="198">
        <f>ROUND(N(data!AU90), 0)</f>
        <v>0</v>
      </c>
      <c r="AH46" s="198">
        <f>ROUND(N(data!AU91), 0)</f>
        <v>0</v>
      </c>
      <c r="AI46" s="198">
        <f>ROUND(N(data!AU92), 0)</f>
        <v>0</v>
      </c>
      <c r="AJ46" s="198">
        <f>ROUND(N(data!AU93), 0)</f>
        <v>0</v>
      </c>
      <c r="AK46" s="271">
        <f>ROUND(N(data!AU94), 2)</f>
        <v>0</v>
      </c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</row>
    <row r="47" spans="1:89" s="11" customFormat="1" ht="12.6" customHeight="1" x14ac:dyDescent="0.25">
      <c r="A47" s="12" t="str">
        <f>RIGHT(data!$C$97,3)</f>
        <v>045</v>
      </c>
      <c r="B47" s="200" t="str">
        <f>RIGHT(data!$C$96,4)</f>
        <v>2024</v>
      </c>
      <c r="C47" s="12" t="str">
        <f>data!AV$55</f>
        <v>7490</v>
      </c>
      <c r="D47" s="12" t="s">
        <v>1163</v>
      </c>
      <c r="E47" s="198">
        <f>ROUND(N(data!AV59), 0)</f>
        <v>0</v>
      </c>
      <c r="F47" s="271">
        <f>ROUND(N(data!AV60), 2)</f>
        <v>0</v>
      </c>
      <c r="G47" s="198">
        <f>ROUND(N(data!AV61), 0)</f>
        <v>0</v>
      </c>
      <c r="H47" s="198">
        <f>ROUND(N(data!AV62), 0)</f>
        <v>0</v>
      </c>
      <c r="I47" s="198">
        <f>ROUND(N(data!AV63), 0)</f>
        <v>0</v>
      </c>
      <c r="J47" s="198">
        <f>ROUND(N(data!AV64), 0)</f>
        <v>0</v>
      </c>
      <c r="K47" s="198">
        <f>ROUND(N(data!AV65), 0)</f>
        <v>0</v>
      </c>
      <c r="L47" s="198">
        <f>ROUND(N(data!AV66), 0)</f>
        <v>0</v>
      </c>
      <c r="M47" s="198">
        <f>ROUND(N(data!AV67), 0)</f>
        <v>0</v>
      </c>
      <c r="N47" s="198">
        <f>ROUND(N(data!AV68), 0)</f>
        <v>0</v>
      </c>
      <c r="O47" s="198">
        <f>ROUND(N(data!AV69), 0)</f>
        <v>0</v>
      </c>
      <c r="P47" s="198">
        <f>ROUND(N(data!AV70), 0)</f>
        <v>0</v>
      </c>
      <c r="Q47" s="198">
        <f>ROUND(N(data!AV71), 0)</f>
        <v>0</v>
      </c>
      <c r="R47" s="198">
        <f>ROUND(N(data!AV72), 0)</f>
        <v>0</v>
      </c>
      <c r="S47" s="198">
        <f>ROUND(N(data!AV73), 0)</f>
        <v>0</v>
      </c>
      <c r="T47" s="198">
        <f>ROUND(N(data!AV74), 0)</f>
        <v>0</v>
      </c>
      <c r="U47" s="198">
        <f>ROUND(N(data!AV75), 0)</f>
        <v>0</v>
      </c>
      <c r="V47" s="198">
        <f>ROUND(N(data!AV76), 0)</f>
        <v>0</v>
      </c>
      <c r="W47" s="198">
        <f>ROUND(N(data!AV77), 0)</f>
        <v>0</v>
      </c>
      <c r="X47" s="198">
        <f>ROUND(N(data!AV78), 0)</f>
        <v>0</v>
      </c>
      <c r="Y47" s="198">
        <f>ROUND(N(data!AV79), 0)</f>
        <v>0</v>
      </c>
      <c r="Z47" s="198">
        <f>ROUND(N(data!AV80), 0)</f>
        <v>0</v>
      </c>
      <c r="AA47" s="198">
        <f>ROUND(N(data!AV81), 0)</f>
        <v>0</v>
      </c>
      <c r="AB47" s="198">
        <f>ROUND(N(data!AV82), 0)</f>
        <v>0</v>
      </c>
      <c r="AC47" s="198">
        <f>ROUND(N(data!AV83), 0)</f>
        <v>0</v>
      </c>
      <c r="AD47" s="198">
        <f>ROUND(N(data!AV84), 0)</f>
        <v>0</v>
      </c>
      <c r="AE47" s="198">
        <f>ROUND(N(data!AV89), 0)</f>
        <v>0</v>
      </c>
      <c r="AF47" s="198">
        <f>ROUND(N(data!AV87), 0)</f>
        <v>0</v>
      </c>
      <c r="AG47" s="198">
        <f>ROUND(N(data!AV90), 0)</f>
        <v>0</v>
      </c>
      <c r="AH47" s="198">
        <f>ROUND(N(data!AV91), 0)</f>
        <v>0</v>
      </c>
      <c r="AI47" s="198">
        <f>ROUND(N(data!AV92), 0)</f>
        <v>0</v>
      </c>
      <c r="AJ47" s="198">
        <f>ROUND(N(data!AV93), 0)</f>
        <v>0</v>
      </c>
      <c r="AK47" s="271">
        <f>ROUND(N(data!AV94), 2)</f>
        <v>0</v>
      </c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</row>
    <row r="48" spans="1:89" s="11" customFormat="1" ht="12.6" customHeight="1" x14ac:dyDescent="0.25">
      <c r="A48" s="12" t="str">
        <f>RIGHT(data!$C$97,3)</f>
        <v>045</v>
      </c>
      <c r="B48" s="200" t="str">
        <f>RIGHT(data!$C$96,4)</f>
        <v>2024</v>
      </c>
      <c r="C48" s="12" t="str">
        <f>data!AW$55</f>
        <v>8200</v>
      </c>
      <c r="D48" s="12" t="s">
        <v>1163</v>
      </c>
      <c r="E48" s="198">
        <f>ROUND(N(data!AW59), 0)</f>
        <v>0</v>
      </c>
      <c r="F48" s="271">
        <f>ROUND(N(data!AW60), 2)</f>
        <v>0</v>
      </c>
      <c r="G48" s="198">
        <f>ROUND(N(data!AW61), 0)</f>
        <v>0</v>
      </c>
      <c r="H48" s="198">
        <f>ROUND(N(data!AW62), 0)</f>
        <v>0</v>
      </c>
      <c r="I48" s="198">
        <f>ROUND(N(data!AW63), 0)</f>
        <v>0</v>
      </c>
      <c r="J48" s="198">
        <f>ROUND(N(data!AW64), 0)</f>
        <v>0</v>
      </c>
      <c r="K48" s="198">
        <f>ROUND(N(data!AW65), 0)</f>
        <v>0</v>
      </c>
      <c r="L48" s="198">
        <f>ROUND(N(data!AW66), 0)</f>
        <v>0</v>
      </c>
      <c r="M48" s="198">
        <f>ROUND(N(data!AW67), 0)</f>
        <v>0</v>
      </c>
      <c r="N48" s="198">
        <f>ROUND(N(data!AW68), 0)</f>
        <v>0</v>
      </c>
      <c r="O48" s="198">
        <f>ROUND(N(data!AW69), 0)</f>
        <v>0</v>
      </c>
      <c r="P48" s="198">
        <f>ROUND(N(data!AW70), 0)</f>
        <v>0</v>
      </c>
      <c r="Q48" s="198">
        <f>ROUND(N(data!AW71), 0)</f>
        <v>0</v>
      </c>
      <c r="R48" s="198">
        <f>ROUND(N(data!AW72), 0)</f>
        <v>0</v>
      </c>
      <c r="S48" s="198">
        <f>ROUND(N(data!AW73), 0)</f>
        <v>0</v>
      </c>
      <c r="T48" s="198">
        <f>ROUND(N(data!AW74), 0)</f>
        <v>0</v>
      </c>
      <c r="U48" s="198">
        <f>ROUND(N(data!AW75), 0)</f>
        <v>0</v>
      </c>
      <c r="V48" s="198">
        <f>ROUND(N(data!AW76), 0)</f>
        <v>0</v>
      </c>
      <c r="W48" s="198">
        <f>ROUND(N(data!AW77), 0)</f>
        <v>0</v>
      </c>
      <c r="X48" s="198">
        <f>ROUND(N(data!AW78), 0)</f>
        <v>0</v>
      </c>
      <c r="Y48" s="198">
        <f>ROUND(N(data!AW79), 0)</f>
        <v>0</v>
      </c>
      <c r="Z48" s="198">
        <f>ROUND(N(data!AW80), 0)</f>
        <v>0</v>
      </c>
      <c r="AA48" s="198">
        <f>ROUND(N(data!AW81), 0)</f>
        <v>0</v>
      </c>
      <c r="AB48" s="198">
        <f>ROUND(N(data!AW82), 0)</f>
        <v>0</v>
      </c>
      <c r="AC48" s="198">
        <f>ROUND(N(data!AW83), 0)</f>
        <v>0</v>
      </c>
      <c r="AD48" s="198">
        <f>ROUND(N(data!AW84), 0)</f>
        <v>0</v>
      </c>
      <c r="AE48" s="198">
        <f>ROUND(N(data!AW89), 0)</f>
        <v>0</v>
      </c>
      <c r="AF48" s="198">
        <f>ROUND(N(data!AW87), 0)</f>
        <v>0</v>
      </c>
      <c r="AG48" s="198">
        <f>ROUND(N(data!AW90), 0)</f>
        <v>0</v>
      </c>
      <c r="AH48" s="198">
        <f>ROUND(N(data!AW91), 0)</f>
        <v>0</v>
      </c>
      <c r="AI48" s="198">
        <f>ROUND(N(data!AW92), 0)</f>
        <v>0</v>
      </c>
      <c r="AJ48" s="198">
        <f>ROUND(N(data!AW93), 0)</f>
        <v>0</v>
      </c>
      <c r="AK48" s="271">
        <f>ROUND(N(data!AW94), 2)</f>
        <v>0</v>
      </c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</row>
    <row r="49" spans="1:89" s="11" customFormat="1" ht="12.6" customHeight="1" x14ac:dyDescent="0.25">
      <c r="A49" s="12" t="str">
        <f>RIGHT(data!$C$97,3)</f>
        <v>045</v>
      </c>
      <c r="B49" s="200" t="str">
        <f>RIGHT(data!$C$96,4)</f>
        <v>2024</v>
      </c>
      <c r="C49" s="12" t="str">
        <f>data!AX$55</f>
        <v>8310</v>
      </c>
      <c r="D49" s="12" t="s">
        <v>1163</v>
      </c>
      <c r="E49" s="198">
        <f>ROUND(N(data!AX59), 0)</f>
        <v>0</v>
      </c>
      <c r="F49" s="271">
        <f>ROUND(N(data!AX60), 2)</f>
        <v>0</v>
      </c>
      <c r="G49" s="198">
        <f>ROUND(N(data!AX61), 0)</f>
        <v>0</v>
      </c>
      <c r="H49" s="198">
        <f>ROUND(N(data!AX62), 0)</f>
        <v>0</v>
      </c>
      <c r="I49" s="198">
        <f>ROUND(N(data!AX63), 0)</f>
        <v>0</v>
      </c>
      <c r="J49" s="198">
        <f>ROUND(N(data!AX64), 0)</f>
        <v>0</v>
      </c>
      <c r="K49" s="198">
        <f>ROUND(N(data!AX65), 0)</f>
        <v>0</v>
      </c>
      <c r="L49" s="198">
        <f>ROUND(N(data!AX66), 0)</f>
        <v>0</v>
      </c>
      <c r="M49" s="198">
        <f>ROUND(N(data!AX67), 0)</f>
        <v>0</v>
      </c>
      <c r="N49" s="198">
        <f>ROUND(N(data!AX68), 0)</f>
        <v>0</v>
      </c>
      <c r="O49" s="198">
        <f>ROUND(N(data!AX69), 0)</f>
        <v>0</v>
      </c>
      <c r="P49" s="198">
        <f>ROUND(N(data!AX70), 0)</f>
        <v>0</v>
      </c>
      <c r="Q49" s="198">
        <f>ROUND(N(data!AX71), 0)</f>
        <v>0</v>
      </c>
      <c r="R49" s="198">
        <f>ROUND(N(data!AX72), 0)</f>
        <v>0</v>
      </c>
      <c r="S49" s="198">
        <f>ROUND(N(data!AX73), 0)</f>
        <v>0</v>
      </c>
      <c r="T49" s="198">
        <f>ROUND(N(data!AX74), 0)</f>
        <v>0</v>
      </c>
      <c r="U49" s="198">
        <f>ROUND(N(data!AX75), 0)</f>
        <v>0</v>
      </c>
      <c r="V49" s="198">
        <f>ROUND(N(data!AX76), 0)</f>
        <v>0</v>
      </c>
      <c r="W49" s="198">
        <f>ROUND(N(data!AX77), 0)</f>
        <v>0</v>
      </c>
      <c r="X49" s="198">
        <f>ROUND(N(data!AX78), 0)</f>
        <v>0</v>
      </c>
      <c r="Y49" s="198">
        <f>ROUND(N(data!AX79), 0)</f>
        <v>0</v>
      </c>
      <c r="Z49" s="198">
        <f>ROUND(N(data!AX80), 0)</f>
        <v>0</v>
      </c>
      <c r="AA49" s="198">
        <f>ROUND(N(data!AX81), 0)</f>
        <v>0</v>
      </c>
      <c r="AB49" s="198">
        <f>ROUND(N(data!AX82), 0)</f>
        <v>0</v>
      </c>
      <c r="AC49" s="198">
        <f>ROUND(N(data!AX83), 0)</f>
        <v>0</v>
      </c>
      <c r="AD49" s="198">
        <f>ROUND(N(data!AX84), 0)</f>
        <v>0</v>
      </c>
      <c r="AE49" s="198">
        <f>ROUND(N(data!AX89), 0)</f>
        <v>0</v>
      </c>
      <c r="AF49" s="198">
        <f>ROUND(N(data!AX87), 0)</f>
        <v>0</v>
      </c>
      <c r="AG49" s="198">
        <f>ROUND(N(data!AX90), 0)</f>
        <v>0</v>
      </c>
      <c r="AH49" s="198">
        <f>ROUND(N(data!AX91), 0)</f>
        <v>0</v>
      </c>
      <c r="AI49" s="198">
        <f>ROUND(N(data!AX92), 0)</f>
        <v>0</v>
      </c>
      <c r="AJ49" s="198">
        <f>ROUND(N(data!AX93), 0)</f>
        <v>0</v>
      </c>
      <c r="AK49" s="271">
        <f>ROUND(N(data!AX94), 2)</f>
        <v>0</v>
      </c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</row>
    <row r="50" spans="1:89" s="11" customFormat="1" ht="12.6" customHeight="1" x14ac:dyDescent="0.25">
      <c r="A50" s="12" t="str">
        <f>RIGHT(data!$C$97,3)</f>
        <v>045</v>
      </c>
      <c r="B50" s="200" t="str">
        <f>RIGHT(data!$C$96,4)</f>
        <v>2024</v>
      </c>
      <c r="C50" s="12" t="str">
        <f>data!AY$55</f>
        <v>8320</v>
      </c>
      <c r="D50" s="12" t="s">
        <v>1163</v>
      </c>
      <c r="E50" s="198">
        <f>ROUND(N(data!AY59), 0)</f>
        <v>64072</v>
      </c>
      <c r="F50" s="271">
        <f>ROUND(N(data!AY60), 2)</f>
        <v>10.3</v>
      </c>
      <c r="G50" s="198">
        <f>ROUND(N(data!AY61), 0)</f>
        <v>553559</v>
      </c>
      <c r="H50" s="198">
        <f>ROUND(N(data!AY62), 0)</f>
        <v>125115</v>
      </c>
      <c r="I50" s="198">
        <f>ROUND(N(data!AY63), 0)</f>
        <v>58647</v>
      </c>
      <c r="J50" s="198">
        <f>ROUND(N(data!AY64), 0)</f>
        <v>311712</v>
      </c>
      <c r="K50" s="198">
        <f>ROUND(N(data!AY65), 0)</f>
        <v>0</v>
      </c>
      <c r="L50" s="198">
        <f>ROUND(N(data!AY66), 0)</f>
        <v>8829</v>
      </c>
      <c r="M50" s="198">
        <f>ROUND(N(data!AY67), 0)</f>
        <v>27728</v>
      </c>
      <c r="N50" s="198">
        <f>ROUND(N(data!AY68), 0)</f>
        <v>0</v>
      </c>
      <c r="O50" s="198">
        <f>ROUND(N(data!AY69), 0)</f>
        <v>19408</v>
      </c>
      <c r="P50" s="198">
        <f>ROUND(N(data!AY70), 0)</f>
        <v>0</v>
      </c>
      <c r="Q50" s="198">
        <f>ROUND(N(data!AY71), 0)</f>
        <v>0</v>
      </c>
      <c r="R50" s="198">
        <f>ROUND(N(data!AY72), 0)</f>
        <v>0</v>
      </c>
      <c r="S50" s="198">
        <f>ROUND(N(data!AY73), 0)</f>
        <v>0</v>
      </c>
      <c r="T50" s="198">
        <f>ROUND(N(data!AY74), 0)</f>
        <v>0</v>
      </c>
      <c r="U50" s="198">
        <f>ROUND(N(data!AY75), 0)</f>
        <v>0</v>
      </c>
      <c r="V50" s="198">
        <f>ROUND(N(data!AY76), 0)</f>
        <v>0</v>
      </c>
      <c r="W50" s="198">
        <f>ROUND(N(data!AY77), 0)</f>
        <v>0</v>
      </c>
      <c r="X50" s="198">
        <f>ROUND(N(data!AY78), 0)</f>
        <v>0</v>
      </c>
      <c r="Y50" s="198">
        <f>ROUND(N(data!AY79), 0)</f>
        <v>0</v>
      </c>
      <c r="Z50" s="198">
        <f>ROUND(N(data!AY80), 0)</f>
        <v>0</v>
      </c>
      <c r="AA50" s="198">
        <f>ROUND(N(data!AY81), 0)</f>
        <v>0</v>
      </c>
      <c r="AB50" s="198">
        <f>ROUND(N(data!AY82), 0)</f>
        <v>0</v>
      </c>
      <c r="AC50" s="198">
        <f>ROUND(N(data!AY83), 0)</f>
        <v>19408</v>
      </c>
      <c r="AD50" s="198">
        <f>ROUND(N(data!AY84), 0)</f>
        <v>84180</v>
      </c>
      <c r="AE50" s="198">
        <f>ROUND(N(data!AY89), 0)</f>
        <v>0</v>
      </c>
      <c r="AF50" s="198">
        <f>ROUND(N(data!AY87), 0)</f>
        <v>0</v>
      </c>
      <c r="AG50" s="198">
        <f>ROUND(N(data!AY90), 0)</f>
        <v>1260</v>
      </c>
      <c r="AH50" s="198">
        <f>ROUND(N(data!AY91), 0)</f>
        <v>0</v>
      </c>
      <c r="AI50" s="198">
        <f>ROUND(N(data!AY92), 0)</f>
        <v>0</v>
      </c>
      <c r="AJ50" s="198">
        <f>ROUND(N(data!AY93), 0)</f>
        <v>0</v>
      </c>
      <c r="AK50" s="271">
        <f>ROUND(N(data!AY94), 2)</f>
        <v>0</v>
      </c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53"/>
      <c r="CI50" s="53"/>
      <c r="CJ50" s="53"/>
      <c r="CK50" s="53"/>
    </row>
    <row r="51" spans="1:89" s="11" customFormat="1" ht="12.6" customHeight="1" x14ac:dyDescent="0.25">
      <c r="A51" s="12" t="str">
        <f>RIGHT(data!$C$97,3)</f>
        <v>045</v>
      </c>
      <c r="B51" s="200" t="str">
        <f>RIGHT(data!$C$96,4)</f>
        <v>2024</v>
      </c>
      <c r="C51" s="12" t="str">
        <f>data!AZ$55</f>
        <v>8330</v>
      </c>
      <c r="D51" s="12" t="s">
        <v>1163</v>
      </c>
      <c r="E51" s="198">
        <f>ROUND(N(data!AZ59), 0)</f>
        <v>0</v>
      </c>
      <c r="F51" s="271">
        <f>ROUND(N(data!AZ60), 2)</f>
        <v>0</v>
      </c>
      <c r="G51" s="198">
        <f>ROUND(N(data!AZ61), 0)</f>
        <v>0</v>
      </c>
      <c r="H51" s="198">
        <f>ROUND(N(data!AZ62), 0)</f>
        <v>0</v>
      </c>
      <c r="I51" s="198">
        <f>ROUND(N(data!AZ63), 0)</f>
        <v>0</v>
      </c>
      <c r="J51" s="198">
        <f>ROUND(N(data!AZ64), 0)</f>
        <v>0</v>
      </c>
      <c r="K51" s="198">
        <f>ROUND(N(data!AZ65), 0)</f>
        <v>0</v>
      </c>
      <c r="L51" s="198">
        <f>ROUND(N(data!AZ66), 0)</f>
        <v>0</v>
      </c>
      <c r="M51" s="198">
        <f>ROUND(N(data!AZ67), 0)</f>
        <v>65249</v>
      </c>
      <c r="N51" s="198">
        <f>ROUND(N(data!AZ68), 0)</f>
        <v>0</v>
      </c>
      <c r="O51" s="198">
        <f>ROUND(N(data!AZ69), 0)</f>
        <v>0</v>
      </c>
      <c r="P51" s="198">
        <f>ROUND(N(data!AZ70), 0)</f>
        <v>0</v>
      </c>
      <c r="Q51" s="198">
        <f>ROUND(N(data!AZ71), 0)</f>
        <v>0</v>
      </c>
      <c r="R51" s="198">
        <f>ROUND(N(data!AZ72), 0)</f>
        <v>0</v>
      </c>
      <c r="S51" s="198">
        <f>ROUND(N(data!AZ73), 0)</f>
        <v>0</v>
      </c>
      <c r="T51" s="198">
        <f>ROUND(N(data!AZ74), 0)</f>
        <v>0</v>
      </c>
      <c r="U51" s="198">
        <f>ROUND(N(data!AZ75), 0)</f>
        <v>0</v>
      </c>
      <c r="V51" s="198">
        <f>ROUND(N(data!AZ76), 0)</f>
        <v>0</v>
      </c>
      <c r="W51" s="198">
        <f>ROUND(N(data!AZ77), 0)</f>
        <v>0</v>
      </c>
      <c r="X51" s="198">
        <f>ROUND(N(data!AZ78), 0)</f>
        <v>0</v>
      </c>
      <c r="Y51" s="198">
        <f>ROUND(N(data!AZ79), 0)</f>
        <v>0</v>
      </c>
      <c r="Z51" s="198">
        <f>ROUND(N(data!AZ80), 0)</f>
        <v>0</v>
      </c>
      <c r="AA51" s="198">
        <f>ROUND(N(data!AZ81), 0)</f>
        <v>0</v>
      </c>
      <c r="AB51" s="198">
        <f>ROUND(N(data!AZ82), 0)</f>
        <v>0</v>
      </c>
      <c r="AC51" s="198">
        <f>ROUND(N(data!AZ83), 0)</f>
        <v>0</v>
      </c>
      <c r="AD51" s="198">
        <f>ROUND(N(data!AZ84), 0)</f>
        <v>0</v>
      </c>
      <c r="AE51" s="198">
        <f>ROUND(N(data!AZ89), 0)</f>
        <v>0</v>
      </c>
      <c r="AF51" s="198">
        <f>ROUND(N(data!AZ87), 0)</f>
        <v>0</v>
      </c>
      <c r="AG51" s="198">
        <f>ROUND(N(data!AZ90), 0)</f>
        <v>2965</v>
      </c>
      <c r="AH51" s="198">
        <f>ROUND(N(data!AZ91), 0)</f>
        <v>12013</v>
      </c>
      <c r="AI51" s="198">
        <f>ROUND(N(data!AZ92), 0)</f>
        <v>0</v>
      </c>
      <c r="AJ51" s="198">
        <f>ROUND(N(data!AZ93), 0)</f>
        <v>0</v>
      </c>
      <c r="AK51" s="271">
        <f>ROUND(N(data!AZ94), 2)</f>
        <v>0</v>
      </c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  <c r="BY51" s="53"/>
      <c r="BZ51" s="53"/>
      <c r="CA51" s="53"/>
      <c r="CB51" s="53"/>
      <c r="CC51" s="53"/>
      <c r="CD51" s="53"/>
      <c r="CE51" s="53"/>
      <c r="CF51" s="53"/>
      <c r="CG51" s="53"/>
      <c r="CH51" s="53"/>
      <c r="CI51" s="53"/>
      <c r="CJ51" s="53"/>
      <c r="CK51" s="53"/>
    </row>
    <row r="52" spans="1:89" s="11" customFormat="1" ht="12.6" customHeight="1" x14ac:dyDescent="0.25">
      <c r="A52" s="12" t="str">
        <f>RIGHT(data!$C$97,3)</f>
        <v>045</v>
      </c>
      <c r="B52" s="200" t="str">
        <f>RIGHT(data!$C$96,4)</f>
        <v>2024</v>
      </c>
      <c r="C52" s="12" t="str">
        <f>data!BA$55</f>
        <v>8350</v>
      </c>
      <c r="D52" s="12" t="s">
        <v>1163</v>
      </c>
      <c r="E52" s="198">
        <f>ROUND(N(data!BA59), 0)</f>
        <v>0</v>
      </c>
      <c r="F52" s="271">
        <f>ROUND(N(data!BA60), 2)</f>
        <v>0.86</v>
      </c>
      <c r="G52" s="198">
        <f>ROUND(N(data!BA61), 0)</f>
        <v>215589</v>
      </c>
      <c r="H52" s="198">
        <f>ROUND(N(data!BA62), 0)</f>
        <v>48727</v>
      </c>
      <c r="I52" s="198">
        <f>ROUND(N(data!BA63), 0)</f>
        <v>0</v>
      </c>
      <c r="J52" s="198">
        <f>ROUND(N(data!BA64), 0)</f>
        <v>9309</v>
      </c>
      <c r="K52" s="198">
        <f>ROUND(N(data!BA65), 0)</f>
        <v>0</v>
      </c>
      <c r="L52" s="198">
        <f>ROUND(N(data!BA66), 0)</f>
        <v>710</v>
      </c>
      <c r="M52" s="198">
        <f>ROUND(N(data!BA67), 0)</f>
        <v>30809</v>
      </c>
      <c r="N52" s="198">
        <f>ROUND(N(data!BA68), 0)</f>
        <v>0</v>
      </c>
      <c r="O52" s="198">
        <f>ROUND(N(data!BA69), 0)</f>
        <v>452</v>
      </c>
      <c r="P52" s="198">
        <f>ROUND(N(data!BA70), 0)</f>
        <v>0</v>
      </c>
      <c r="Q52" s="198">
        <f>ROUND(N(data!BA71), 0)</f>
        <v>0</v>
      </c>
      <c r="R52" s="198">
        <f>ROUND(N(data!BA72), 0)</f>
        <v>0</v>
      </c>
      <c r="S52" s="198">
        <f>ROUND(N(data!BA73), 0)</f>
        <v>0</v>
      </c>
      <c r="T52" s="198">
        <f>ROUND(N(data!BA74), 0)</f>
        <v>0</v>
      </c>
      <c r="U52" s="198">
        <f>ROUND(N(data!BA75), 0)</f>
        <v>0</v>
      </c>
      <c r="V52" s="198">
        <f>ROUND(N(data!BA76), 0)</f>
        <v>0</v>
      </c>
      <c r="W52" s="198">
        <f>ROUND(N(data!BA77), 0)</f>
        <v>0</v>
      </c>
      <c r="X52" s="198">
        <f>ROUND(N(data!BA78), 0)</f>
        <v>0</v>
      </c>
      <c r="Y52" s="198">
        <f>ROUND(N(data!BA79), 0)</f>
        <v>0</v>
      </c>
      <c r="Z52" s="198">
        <f>ROUND(N(data!BA80), 0)</f>
        <v>0</v>
      </c>
      <c r="AA52" s="198">
        <f>ROUND(N(data!BA81), 0)</f>
        <v>0</v>
      </c>
      <c r="AB52" s="198">
        <f>ROUND(N(data!BA82), 0)</f>
        <v>0</v>
      </c>
      <c r="AC52" s="198">
        <f>ROUND(N(data!BA83), 0)</f>
        <v>452</v>
      </c>
      <c r="AD52" s="198">
        <f>ROUND(N(data!BA84), 0)</f>
        <v>0</v>
      </c>
      <c r="AE52" s="198">
        <f>ROUND(N(data!BA89), 0)</f>
        <v>0</v>
      </c>
      <c r="AF52" s="198">
        <f>ROUND(N(data!BA87), 0)</f>
        <v>0</v>
      </c>
      <c r="AG52" s="198">
        <f>ROUND(N(data!BA90), 0)</f>
        <v>1400</v>
      </c>
      <c r="AH52" s="198">
        <f>ROUND(N(data!BA91), 0)</f>
        <v>0</v>
      </c>
      <c r="AI52" s="198">
        <f>ROUND(N(data!BA92), 0)</f>
        <v>397</v>
      </c>
      <c r="AJ52" s="198">
        <f>ROUND(N(data!BA93), 0)</f>
        <v>0</v>
      </c>
      <c r="AK52" s="271">
        <f>ROUND(N(data!BA94), 2)</f>
        <v>0</v>
      </c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53"/>
      <c r="CA52" s="53"/>
      <c r="CB52" s="53"/>
      <c r="CC52" s="53"/>
      <c r="CD52" s="53"/>
      <c r="CE52" s="53"/>
      <c r="CF52" s="53"/>
      <c r="CG52" s="53"/>
      <c r="CH52" s="53"/>
      <c r="CI52" s="53"/>
      <c r="CJ52" s="53"/>
      <c r="CK52" s="53"/>
    </row>
    <row r="53" spans="1:89" s="11" customFormat="1" ht="12.6" customHeight="1" x14ac:dyDescent="0.25">
      <c r="A53" s="12" t="str">
        <f>RIGHT(data!$C$97,3)</f>
        <v>045</v>
      </c>
      <c r="B53" s="200" t="str">
        <f>RIGHT(data!$C$96,4)</f>
        <v>2024</v>
      </c>
      <c r="C53" s="12" t="str">
        <f>data!BB$55</f>
        <v>8360</v>
      </c>
      <c r="D53" s="12" t="s">
        <v>1163</v>
      </c>
      <c r="E53" s="198">
        <f>ROUND(N(data!BB59), 0)</f>
        <v>0</v>
      </c>
      <c r="F53" s="271">
        <f>ROUND(N(data!BB60), 2)</f>
        <v>3.7</v>
      </c>
      <c r="G53" s="198">
        <f>ROUND(N(data!BB61), 0)</f>
        <v>239882</v>
      </c>
      <c r="H53" s="198">
        <f>ROUND(N(data!BB62), 0)</f>
        <v>54218</v>
      </c>
      <c r="I53" s="198">
        <f>ROUND(N(data!BB63), 0)</f>
        <v>0</v>
      </c>
      <c r="J53" s="198">
        <f>ROUND(N(data!BB64), 0)</f>
        <v>2389</v>
      </c>
      <c r="K53" s="198">
        <f>ROUND(N(data!BB65), 0)</f>
        <v>0</v>
      </c>
      <c r="L53" s="198">
        <f>ROUND(N(data!BB66), 0)</f>
        <v>0</v>
      </c>
      <c r="M53" s="198">
        <f>ROUND(N(data!BB67), 0)</f>
        <v>40910</v>
      </c>
      <c r="N53" s="198">
        <f>ROUND(N(data!BB68), 0)</f>
        <v>0</v>
      </c>
      <c r="O53" s="198">
        <f>ROUND(N(data!BB69), 0)</f>
        <v>1418</v>
      </c>
      <c r="P53" s="198">
        <f>ROUND(N(data!BB70), 0)</f>
        <v>0</v>
      </c>
      <c r="Q53" s="198">
        <f>ROUND(N(data!BB71), 0)</f>
        <v>0</v>
      </c>
      <c r="R53" s="198">
        <f>ROUND(N(data!BB72), 0)</f>
        <v>0</v>
      </c>
      <c r="S53" s="198">
        <f>ROUND(N(data!BB73), 0)</f>
        <v>0</v>
      </c>
      <c r="T53" s="198">
        <f>ROUND(N(data!BB74), 0)</f>
        <v>0</v>
      </c>
      <c r="U53" s="198">
        <f>ROUND(N(data!BB75), 0)</f>
        <v>0</v>
      </c>
      <c r="V53" s="198">
        <f>ROUND(N(data!BB76), 0)</f>
        <v>0</v>
      </c>
      <c r="W53" s="198">
        <f>ROUND(N(data!BB77), 0)</f>
        <v>0</v>
      </c>
      <c r="X53" s="198">
        <f>ROUND(N(data!BB78), 0)</f>
        <v>0</v>
      </c>
      <c r="Y53" s="198">
        <f>ROUND(N(data!BB79), 0)</f>
        <v>0</v>
      </c>
      <c r="Z53" s="198">
        <f>ROUND(N(data!BB80), 0)</f>
        <v>0</v>
      </c>
      <c r="AA53" s="198">
        <f>ROUND(N(data!BB81), 0)</f>
        <v>0</v>
      </c>
      <c r="AB53" s="198">
        <f>ROUND(N(data!BB82), 0)</f>
        <v>0</v>
      </c>
      <c r="AC53" s="198">
        <f>ROUND(N(data!BB83), 0)</f>
        <v>1418</v>
      </c>
      <c r="AD53" s="198">
        <f>ROUND(N(data!BB84), 0)</f>
        <v>0</v>
      </c>
      <c r="AE53" s="198">
        <f>ROUND(N(data!BB89), 0)</f>
        <v>0</v>
      </c>
      <c r="AF53" s="198">
        <f>ROUND(N(data!BB87), 0)</f>
        <v>0</v>
      </c>
      <c r="AG53" s="198">
        <f>ROUND(N(data!BB90), 0)</f>
        <v>1859</v>
      </c>
      <c r="AH53" s="198">
        <f>ROUND(N(data!BB91), 0)</f>
        <v>0</v>
      </c>
      <c r="AI53" s="198">
        <f>ROUND(N(data!BB92), 0)</f>
        <v>527</v>
      </c>
      <c r="AJ53" s="198">
        <f>ROUND(N(data!BB93), 0)</f>
        <v>0</v>
      </c>
      <c r="AK53" s="271">
        <f>ROUND(N(data!BB94), 2)</f>
        <v>0</v>
      </c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  <c r="CG53" s="53"/>
      <c r="CH53" s="53"/>
      <c r="CI53" s="53"/>
      <c r="CJ53" s="53"/>
      <c r="CK53" s="53"/>
    </row>
    <row r="54" spans="1:89" s="11" customFormat="1" ht="12.6" customHeight="1" x14ac:dyDescent="0.25">
      <c r="A54" s="12" t="str">
        <f>RIGHT(data!$C$97,3)</f>
        <v>045</v>
      </c>
      <c r="B54" s="200" t="str">
        <f>RIGHT(data!$C$96,4)</f>
        <v>2024</v>
      </c>
      <c r="C54" s="12" t="str">
        <f>data!BC$55</f>
        <v>8370</v>
      </c>
      <c r="D54" s="12" t="s">
        <v>1163</v>
      </c>
      <c r="E54" s="198">
        <f>ROUND(N(data!BC59), 0)</f>
        <v>0</v>
      </c>
      <c r="F54" s="271">
        <f>ROUND(N(data!BC60), 2)</f>
        <v>0</v>
      </c>
      <c r="G54" s="198">
        <f>ROUND(N(data!BC61), 0)</f>
        <v>0</v>
      </c>
      <c r="H54" s="198">
        <f>ROUND(N(data!BC62), 0)</f>
        <v>0</v>
      </c>
      <c r="I54" s="198">
        <f>ROUND(N(data!BC63), 0)</f>
        <v>0</v>
      </c>
      <c r="J54" s="198">
        <f>ROUND(N(data!BC64), 0)</f>
        <v>0</v>
      </c>
      <c r="K54" s="198">
        <f>ROUND(N(data!BC65), 0)</f>
        <v>0</v>
      </c>
      <c r="L54" s="198">
        <f>ROUND(N(data!BC66), 0)</f>
        <v>0</v>
      </c>
      <c r="M54" s="198">
        <f>ROUND(N(data!BC67), 0)</f>
        <v>0</v>
      </c>
      <c r="N54" s="198">
        <f>ROUND(N(data!BC68), 0)</f>
        <v>0</v>
      </c>
      <c r="O54" s="198">
        <f>ROUND(N(data!BC69), 0)</f>
        <v>0</v>
      </c>
      <c r="P54" s="198">
        <f>ROUND(N(data!BC70), 0)</f>
        <v>0</v>
      </c>
      <c r="Q54" s="198">
        <f>ROUND(N(data!BC71), 0)</f>
        <v>0</v>
      </c>
      <c r="R54" s="198">
        <f>ROUND(N(data!BC72), 0)</f>
        <v>0</v>
      </c>
      <c r="S54" s="198">
        <f>ROUND(N(data!BC73), 0)</f>
        <v>0</v>
      </c>
      <c r="T54" s="198">
        <f>ROUND(N(data!BC74), 0)</f>
        <v>0</v>
      </c>
      <c r="U54" s="198">
        <f>ROUND(N(data!BC75), 0)</f>
        <v>0</v>
      </c>
      <c r="V54" s="198">
        <f>ROUND(N(data!BC76), 0)</f>
        <v>0</v>
      </c>
      <c r="W54" s="198">
        <f>ROUND(N(data!BC77), 0)</f>
        <v>0</v>
      </c>
      <c r="X54" s="198">
        <f>ROUND(N(data!BC78), 0)</f>
        <v>0</v>
      </c>
      <c r="Y54" s="198">
        <f>ROUND(N(data!BC79), 0)</f>
        <v>0</v>
      </c>
      <c r="Z54" s="198">
        <f>ROUND(N(data!BC80), 0)</f>
        <v>0</v>
      </c>
      <c r="AA54" s="198">
        <f>ROUND(N(data!BC81), 0)</f>
        <v>0</v>
      </c>
      <c r="AB54" s="198">
        <f>ROUND(N(data!BC82), 0)</f>
        <v>0</v>
      </c>
      <c r="AC54" s="198">
        <f>ROUND(N(data!BC83), 0)</f>
        <v>0</v>
      </c>
      <c r="AD54" s="198">
        <f>ROUND(N(data!BC84), 0)</f>
        <v>0</v>
      </c>
      <c r="AE54" s="198">
        <f>ROUND(N(data!BC89), 0)</f>
        <v>0</v>
      </c>
      <c r="AF54" s="198">
        <f>ROUND(N(data!BC87), 0)</f>
        <v>0</v>
      </c>
      <c r="AG54" s="198">
        <f>ROUND(N(data!BC90), 0)</f>
        <v>0</v>
      </c>
      <c r="AH54" s="198">
        <f>ROUND(N(data!BC91), 0)</f>
        <v>0</v>
      </c>
      <c r="AI54" s="198">
        <f>ROUND(N(data!BC92), 0)</f>
        <v>0</v>
      </c>
      <c r="AJ54" s="198">
        <f>ROUND(N(data!BC93), 0)</f>
        <v>0</v>
      </c>
      <c r="AK54" s="271">
        <f>ROUND(N(data!BC94), 2)</f>
        <v>0</v>
      </c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  <c r="BZ54" s="53"/>
      <c r="CA54" s="53"/>
      <c r="CB54" s="53"/>
      <c r="CC54" s="53"/>
      <c r="CD54" s="53"/>
      <c r="CE54" s="53"/>
      <c r="CF54" s="53"/>
      <c r="CG54" s="53"/>
      <c r="CH54" s="53"/>
      <c r="CI54" s="53"/>
      <c r="CJ54" s="53"/>
      <c r="CK54" s="53"/>
    </row>
    <row r="55" spans="1:89" s="11" customFormat="1" ht="12.6" customHeight="1" x14ac:dyDescent="0.25">
      <c r="A55" s="12" t="str">
        <f>RIGHT(data!$C$97,3)</f>
        <v>045</v>
      </c>
      <c r="B55" s="200" t="str">
        <f>RIGHT(data!$C$96,4)</f>
        <v>2024</v>
      </c>
      <c r="C55" s="12" t="str">
        <f>data!BD$55</f>
        <v>8420</v>
      </c>
      <c r="D55" s="12" t="s">
        <v>1163</v>
      </c>
      <c r="E55" s="198">
        <f>ROUND(N(data!BD59), 0)</f>
        <v>0</v>
      </c>
      <c r="F55" s="271">
        <f>ROUND(N(data!BD60), 2)</f>
        <v>1.81</v>
      </c>
      <c r="G55" s="198">
        <f>ROUND(N(data!BD61), 0)</f>
        <v>127799</v>
      </c>
      <c r="H55" s="198">
        <f>ROUND(N(data!BD62), 0)</f>
        <v>28885</v>
      </c>
      <c r="I55" s="198">
        <f>ROUND(N(data!BD63), 0)</f>
        <v>0</v>
      </c>
      <c r="J55" s="198">
        <f>ROUND(N(data!BD64), 0)</f>
        <v>6498</v>
      </c>
      <c r="K55" s="198">
        <f>ROUND(N(data!BD65), 0)</f>
        <v>0</v>
      </c>
      <c r="L55" s="198">
        <f>ROUND(N(data!BD66), 0)</f>
        <v>4488</v>
      </c>
      <c r="M55" s="198">
        <f>ROUND(N(data!BD67), 0)</f>
        <v>0</v>
      </c>
      <c r="N55" s="198">
        <f>ROUND(N(data!BD68), 0)</f>
        <v>0</v>
      </c>
      <c r="O55" s="198">
        <f>ROUND(N(data!BD69), 0)</f>
        <v>5231</v>
      </c>
      <c r="P55" s="198">
        <f>ROUND(N(data!BD70), 0)</f>
        <v>0</v>
      </c>
      <c r="Q55" s="198">
        <f>ROUND(N(data!BD71), 0)</f>
        <v>0</v>
      </c>
      <c r="R55" s="198">
        <f>ROUND(N(data!BD72), 0)</f>
        <v>261</v>
      </c>
      <c r="S55" s="198">
        <f>ROUND(N(data!BD73), 0)</f>
        <v>0</v>
      </c>
      <c r="T55" s="198">
        <f>ROUND(N(data!BD74), 0)</f>
        <v>0</v>
      </c>
      <c r="U55" s="198">
        <f>ROUND(N(data!BD75), 0)</f>
        <v>0</v>
      </c>
      <c r="V55" s="198">
        <f>ROUND(N(data!BD76), 0)</f>
        <v>0</v>
      </c>
      <c r="W55" s="198">
        <f>ROUND(N(data!BD77), 0)</f>
        <v>0</v>
      </c>
      <c r="X55" s="198">
        <f>ROUND(N(data!BD78), 0)</f>
        <v>0</v>
      </c>
      <c r="Y55" s="198">
        <f>ROUND(N(data!BD79), 0)</f>
        <v>0</v>
      </c>
      <c r="Z55" s="198">
        <f>ROUND(N(data!BD80), 0)</f>
        <v>0</v>
      </c>
      <c r="AA55" s="198">
        <f>ROUND(N(data!BD81), 0)</f>
        <v>0</v>
      </c>
      <c r="AB55" s="198">
        <f>ROUND(N(data!BD82), 0)</f>
        <v>0</v>
      </c>
      <c r="AC55" s="198">
        <f>ROUND(N(data!BD83), 0)</f>
        <v>4970</v>
      </c>
      <c r="AD55" s="198">
        <f>ROUND(N(data!BD84), 0)</f>
        <v>19430</v>
      </c>
      <c r="AE55" s="198">
        <f>ROUND(N(data!BD89), 0)</f>
        <v>0</v>
      </c>
      <c r="AF55" s="198">
        <f>ROUND(N(data!BD87), 0)</f>
        <v>0</v>
      </c>
      <c r="AG55" s="198">
        <f>ROUND(N(data!BD90), 0)</f>
        <v>0</v>
      </c>
      <c r="AH55" s="198">
        <f>ROUND(N(data!BD91), 0)</f>
        <v>0</v>
      </c>
      <c r="AI55" s="198">
        <f>ROUND(N(data!BD92), 0)</f>
        <v>0</v>
      </c>
      <c r="AJ55" s="198">
        <f>ROUND(N(data!BD93), 0)</f>
        <v>0</v>
      </c>
      <c r="AK55" s="271">
        <f>ROUND(N(data!BD94), 2)</f>
        <v>0</v>
      </c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  <c r="BX55" s="53"/>
      <c r="BY55" s="53"/>
      <c r="BZ55" s="53"/>
      <c r="CA55" s="53"/>
      <c r="CB55" s="53"/>
      <c r="CC55" s="53"/>
      <c r="CD55" s="53"/>
      <c r="CE55" s="53"/>
      <c r="CF55" s="53"/>
      <c r="CG55" s="53"/>
      <c r="CH55" s="53"/>
      <c r="CI55" s="53"/>
      <c r="CJ55" s="53"/>
      <c r="CK55" s="53"/>
    </row>
    <row r="56" spans="1:89" s="11" customFormat="1" ht="12.6" customHeight="1" x14ac:dyDescent="0.25">
      <c r="A56" s="12" t="str">
        <f>RIGHT(data!$C$97,3)</f>
        <v>045</v>
      </c>
      <c r="B56" s="200" t="str">
        <f>RIGHT(data!$C$96,4)</f>
        <v>2024</v>
      </c>
      <c r="C56" s="12" t="str">
        <f>data!BE$55</f>
        <v>8430</v>
      </c>
      <c r="D56" s="12" t="s">
        <v>1163</v>
      </c>
      <c r="E56" s="198">
        <f>ROUND(N(data!BE59), 0)</f>
        <v>77714</v>
      </c>
      <c r="F56" s="271">
        <f>ROUND(N(data!BE60), 2)</f>
        <v>4.1399999999999997</v>
      </c>
      <c r="G56" s="198">
        <f>ROUND(N(data!BE61), 0)</f>
        <v>382544</v>
      </c>
      <c r="H56" s="198">
        <f>ROUND(N(data!BE62), 0)</f>
        <v>86463</v>
      </c>
      <c r="I56" s="198">
        <f>ROUND(N(data!BE63), 0)</f>
        <v>0</v>
      </c>
      <c r="J56" s="198">
        <f>ROUND(N(data!BE64), 0)</f>
        <v>46835</v>
      </c>
      <c r="K56" s="198">
        <f>ROUND(N(data!BE65), 0)</f>
        <v>174216</v>
      </c>
      <c r="L56" s="198">
        <f>ROUND(N(data!BE66), 0)</f>
        <v>414012</v>
      </c>
      <c r="M56" s="198">
        <f>ROUND(N(data!BE67), 0)</f>
        <v>79311</v>
      </c>
      <c r="N56" s="198">
        <f>ROUND(N(data!BE68), 0)</f>
        <v>2021</v>
      </c>
      <c r="O56" s="198">
        <f>ROUND(N(data!BE69), 0)</f>
        <v>12977</v>
      </c>
      <c r="P56" s="198">
        <f>ROUND(N(data!BE70), 0)</f>
        <v>0</v>
      </c>
      <c r="Q56" s="198">
        <f>ROUND(N(data!BE71), 0)</f>
        <v>0</v>
      </c>
      <c r="R56" s="198">
        <f>ROUND(N(data!BE72), 0)</f>
        <v>3602</v>
      </c>
      <c r="S56" s="198">
        <f>ROUND(N(data!BE73), 0)</f>
        <v>0</v>
      </c>
      <c r="T56" s="198">
        <f>ROUND(N(data!BE74), 0)</f>
        <v>0</v>
      </c>
      <c r="U56" s="198">
        <f>ROUND(N(data!BE75), 0)</f>
        <v>0</v>
      </c>
      <c r="V56" s="198">
        <f>ROUND(N(data!BE76), 0)</f>
        <v>0</v>
      </c>
      <c r="W56" s="198">
        <f>ROUND(N(data!BE77), 0)</f>
        <v>0</v>
      </c>
      <c r="X56" s="198">
        <f>ROUND(N(data!BE78), 0)</f>
        <v>0</v>
      </c>
      <c r="Y56" s="198">
        <f>ROUND(N(data!BE79), 0)</f>
        <v>0</v>
      </c>
      <c r="Z56" s="198">
        <f>ROUND(N(data!BE80), 0)</f>
        <v>0</v>
      </c>
      <c r="AA56" s="198">
        <f>ROUND(N(data!BE81), 0)</f>
        <v>0</v>
      </c>
      <c r="AB56" s="198">
        <f>ROUND(N(data!BE82), 0)</f>
        <v>0</v>
      </c>
      <c r="AC56" s="198">
        <f>ROUND(N(data!BE83), 0)</f>
        <v>9375</v>
      </c>
      <c r="AD56" s="198">
        <f>ROUND(N(data!BE84), 0)</f>
        <v>17898</v>
      </c>
      <c r="AE56" s="198">
        <f>ROUND(N(data!BE89), 0)</f>
        <v>0</v>
      </c>
      <c r="AF56" s="198">
        <f>ROUND(N(data!BE87), 0)</f>
        <v>0</v>
      </c>
      <c r="AG56" s="198">
        <f>ROUND(N(data!BE90), 0)</f>
        <v>3604</v>
      </c>
      <c r="AH56" s="198">
        <f>ROUND(N(data!BE91), 0)</f>
        <v>0</v>
      </c>
      <c r="AI56" s="198">
        <f>ROUND(N(data!BE92), 0)</f>
        <v>0</v>
      </c>
      <c r="AJ56" s="198">
        <f>ROUND(N(data!BE93), 0)</f>
        <v>0</v>
      </c>
      <c r="AK56" s="271">
        <f>ROUND(N(data!BE94), 2)</f>
        <v>0</v>
      </c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  <c r="CG56" s="53"/>
      <c r="CH56" s="53"/>
      <c r="CI56" s="53"/>
      <c r="CJ56" s="53"/>
      <c r="CK56" s="53"/>
    </row>
    <row r="57" spans="1:89" s="11" customFormat="1" ht="12.6" customHeight="1" x14ac:dyDescent="0.25">
      <c r="A57" s="12" t="str">
        <f>RIGHT(data!$C$97,3)</f>
        <v>045</v>
      </c>
      <c r="B57" s="200" t="str">
        <f>RIGHT(data!$C$96,4)</f>
        <v>2024</v>
      </c>
      <c r="C57" s="12" t="str">
        <f>data!BF$55</f>
        <v>8460</v>
      </c>
      <c r="D57" s="12" t="s">
        <v>1163</v>
      </c>
      <c r="E57" s="198">
        <f>ROUND(N(data!BF59), 0)</f>
        <v>0</v>
      </c>
      <c r="F57" s="271">
        <f>ROUND(N(data!BF60), 2)</f>
        <v>10.85</v>
      </c>
      <c r="G57" s="198">
        <f>ROUND(N(data!BF61), 0)</f>
        <v>409816</v>
      </c>
      <c r="H57" s="198">
        <f>ROUND(N(data!BF62), 0)</f>
        <v>92627</v>
      </c>
      <c r="I57" s="198">
        <f>ROUND(N(data!BF63), 0)</f>
        <v>0</v>
      </c>
      <c r="J57" s="198">
        <f>ROUND(N(data!BF64), 0)</f>
        <v>9638</v>
      </c>
      <c r="K57" s="198">
        <f>ROUND(N(data!BF65), 0)</f>
        <v>0</v>
      </c>
      <c r="L57" s="198">
        <f>ROUND(N(data!BF66), 0)</f>
        <v>0</v>
      </c>
      <c r="M57" s="198">
        <f>ROUND(N(data!BF67), 0)</f>
        <v>33670</v>
      </c>
      <c r="N57" s="198">
        <f>ROUND(N(data!BF68), 0)</f>
        <v>0</v>
      </c>
      <c r="O57" s="198">
        <f>ROUND(N(data!BF69), 0)</f>
        <v>2287</v>
      </c>
      <c r="P57" s="198">
        <f>ROUND(N(data!BF70), 0)</f>
        <v>0</v>
      </c>
      <c r="Q57" s="198">
        <f>ROUND(N(data!BF71), 0)</f>
        <v>0</v>
      </c>
      <c r="R57" s="198">
        <f>ROUND(N(data!BF72), 0)</f>
        <v>0</v>
      </c>
      <c r="S57" s="198">
        <f>ROUND(N(data!BF73), 0)</f>
        <v>0</v>
      </c>
      <c r="T57" s="198">
        <f>ROUND(N(data!BF74), 0)</f>
        <v>0</v>
      </c>
      <c r="U57" s="198">
        <f>ROUND(N(data!BF75), 0)</f>
        <v>0</v>
      </c>
      <c r="V57" s="198">
        <f>ROUND(N(data!BF76), 0)</f>
        <v>0</v>
      </c>
      <c r="W57" s="198">
        <f>ROUND(N(data!BF77), 0)</f>
        <v>0</v>
      </c>
      <c r="X57" s="198">
        <f>ROUND(N(data!BF78), 0)</f>
        <v>0</v>
      </c>
      <c r="Y57" s="198">
        <f>ROUND(N(data!BF79), 0)</f>
        <v>0</v>
      </c>
      <c r="Z57" s="198">
        <f>ROUND(N(data!BF80), 0)</f>
        <v>0</v>
      </c>
      <c r="AA57" s="198">
        <f>ROUND(N(data!BF81), 0)</f>
        <v>0</v>
      </c>
      <c r="AB57" s="198">
        <f>ROUND(N(data!BF82), 0)</f>
        <v>0</v>
      </c>
      <c r="AC57" s="198">
        <f>ROUND(N(data!BF83), 0)</f>
        <v>2287</v>
      </c>
      <c r="AD57" s="198">
        <f>ROUND(N(data!BF84), 0)</f>
        <v>0</v>
      </c>
      <c r="AE57" s="198">
        <f>ROUND(N(data!BF89), 0)</f>
        <v>0</v>
      </c>
      <c r="AF57" s="198">
        <f>ROUND(N(data!BF87), 0)</f>
        <v>0</v>
      </c>
      <c r="AG57" s="198">
        <f>ROUND(N(data!BF90), 0)</f>
        <v>1530</v>
      </c>
      <c r="AH57" s="198">
        <f>ROUND(N(data!BF91), 0)</f>
        <v>0</v>
      </c>
      <c r="AI57" s="198">
        <f>ROUND(N(data!BF92), 0)</f>
        <v>0</v>
      </c>
      <c r="AJ57" s="198">
        <f>ROUND(N(data!BF93), 0)</f>
        <v>0</v>
      </c>
      <c r="AK57" s="271">
        <f>ROUND(N(data!BF94), 2)</f>
        <v>0</v>
      </c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</row>
    <row r="58" spans="1:89" s="11" customFormat="1" ht="12.6" customHeight="1" x14ac:dyDescent="0.25">
      <c r="A58" s="12" t="str">
        <f>RIGHT(data!$C$97,3)</f>
        <v>045</v>
      </c>
      <c r="B58" s="200" t="str">
        <f>RIGHT(data!$C$96,4)</f>
        <v>2024</v>
      </c>
      <c r="C58" s="12" t="str">
        <f>data!BG$55</f>
        <v>8470</v>
      </c>
      <c r="D58" s="12" t="s">
        <v>1163</v>
      </c>
      <c r="E58" s="198">
        <f>ROUND(N(data!BG59), 0)</f>
        <v>0</v>
      </c>
      <c r="F58" s="271">
        <f>ROUND(N(data!BG60), 2)</f>
        <v>0</v>
      </c>
      <c r="G58" s="198">
        <f>ROUND(N(data!BG61), 0)</f>
        <v>0</v>
      </c>
      <c r="H58" s="198">
        <f>ROUND(N(data!BG62), 0)</f>
        <v>0</v>
      </c>
      <c r="I58" s="198">
        <f>ROUND(N(data!BG63), 0)</f>
        <v>0</v>
      </c>
      <c r="J58" s="198">
        <f>ROUND(N(data!BG64), 0)</f>
        <v>0</v>
      </c>
      <c r="K58" s="198">
        <f>ROUND(N(data!BG65), 0)</f>
        <v>0</v>
      </c>
      <c r="L58" s="198">
        <f>ROUND(N(data!BG66), 0)</f>
        <v>0</v>
      </c>
      <c r="M58" s="198">
        <f>ROUND(N(data!BG67), 0)</f>
        <v>0</v>
      </c>
      <c r="N58" s="198">
        <f>ROUND(N(data!BG68), 0)</f>
        <v>0</v>
      </c>
      <c r="O58" s="198">
        <f>ROUND(N(data!BG69), 0)</f>
        <v>0</v>
      </c>
      <c r="P58" s="198">
        <f>ROUND(N(data!BG70), 0)</f>
        <v>0</v>
      </c>
      <c r="Q58" s="198">
        <f>ROUND(N(data!BG71), 0)</f>
        <v>0</v>
      </c>
      <c r="R58" s="198">
        <f>ROUND(N(data!BG72), 0)</f>
        <v>0</v>
      </c>
      <c r="S58" s="198">
        <f>ROUND(N(data!BG73), 0)</f>
        <v>0</v>
      </c>
      <c r="T58" s="198">
        <f>ROUND(N(data!BG74), 0)</f>
        <v>0</v>
      </c>
      <c r="U58" s="198">
        <f>ROUND(N(data!BG75), 0)</f>
        <v>0</v>
      </c>
      <c r="V58" s="198">
        <f>ROUND(N(data!BG76), 0)</f>
        <v>0</v>
      </c>
      <c r="W58" s="198">
        <f>ROUND(N(data!BG77), 0)</f>
        <v>0</v>
      </c>
      <c r="X58" s="198">
        <f>ROUND(N(data!BG78), 0)</f>
        <v>0</v>
      </c>
      <c r="Y58" s="198">
        <f>ROUND(N(data!BG79), 0)</f>
        <v>0</v>
      </c>
      <c r="Z58" s="198">
        <f>ROUND(N(data!BG80), 0)</f>
        <v>0</v>
      </c>
      <c r="AA58" s="198">
        <f>ROUND(N(data!BG81), 0)</f>
        <v>0</v>
      </c>
      <c r="AB58" s="198">
        <f>ROUND(N(data!BG82), 0)</f>
        <v>0</v>
      </c>
      <c r="AC58" s="198">
        <f>ROUND(N(data!BG83), 0)</f>
        <v>0</v>
      </c>
      <c r="AD58" s="198">
        <f>ROUND(N(data!BG84), 0)</f>
        <v>0</v>
      </c>
      <c r="AE58" s="198">
        <f>ROUND(N(data!BG89), 0)</f>
        <v>0</v>
      </c>
      <c r="AF58" s="198">
        <f>ROUND(N(data!BG87), 0)</f>
        <v>0</v>
      </c>
      <c r="AG58" s="198">
        <f>ROUND(N(data!BG90), 0)</f>
        <v>0</v>
      </c>
      <c r="AH58" s="198">
        <f>ROUND(N(data!BG91), 0)</f>
        <v>0</v>
      </c>
      <c r="AI58" s="198">
        <f>ROUND(N(data!BG92), 0)</f>
        <v>0</v>
      </c>
      <c r="AJ58" s="198">
        <f>ROUND(N(data!BG93), 0)</f>
        <v>0</v>
      </c>
      <c r="AK58" s="271">
        <f>ROUND(N(data!BG94), 2)</f>
        <v>0</v>
      </c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3"/>
    </row>
    <row r="59" spans="1:89" s="11" customFormat="1" ht="12.6" customHeight="1" x14ac:dyDescent="0.25">
      <c r="A59" s="12" t="str">
        <f>RIGHT(data!$C$97,3)</f>
        <v>045</v>
      </c>
      <c r="B59" s="200" t="str">
        <f>RIGHT(data!$C$96,4)</f>
        <v>2024</v>
      </c>
      <c r="C59" s="12" t="str">
        <f>data!BH$55</f>
        <v>8480</v>
      </c>
      <c r="D59" s="12" t="s">
        <v>1163</v>
      </c>
      <c r="E59" s="198">
        <f>ROUND(N(data!BH59), 0)</f>
        <v>0</v>
      </c>
      <c r="F59" s="271">
        <f>ROUND(N(data!BH60), 2)</f>
        <v>2.86</v>
      </c>
      <c r="G59" s="198">
        <f>ROUND(N(data!BH61), 0)</f>
        <v>299430</v>
      </c>
      <c r="H59" s="198">
        <f>ROUND(N(data!BH62), 0)</f>
        <v>67677</v>
      </c>
      <c r="I59" s="198">
        <f>ROUND(N(data!BH63), 0)</f>
        <v>0</v>
      </c>
      <c r="J59" s="198">
        <f>ROUND(N(data!BH64), 0)</f>
        <v>18954</v>
      </c>
      <c r="K59" s="198">
        <f>ROUND(N(data!BH65), 0)</f>
        <v>36618</v>
      </c>
      <c r="L59" s="198">
        <f>ROUND(N(data!BH66), 0)</f>
        <v>956689</v>
      </c>
      <c r="M59" s="198">
        <f>ROUND(N(data!BH67), 0)</f>
        <v>16549</v>
      </c>
      <c r="N59" s="198">
        <f>ROUND(N(data!BH68), 0)</f>
        <v>19590</v>
      </c>
      <c r="O59" s="198">
        <f>ROUND(N(data!BH69), 0)</f>
        <v>18986</v>
      </c>
      <c r="P59" s="198">
        <f>ROUND(N(data!BH70), 0)</f>
        <v>0</v>
      </c>
      <c r="Q59" s="198">
        <f>ROUND(N(data!BH71), 0)</f>
        <v>0</v>
      </c>
      <c r="R59" s="198">
        <f>ROUND(N(data!BH72), 0)</f>
        <v>0</v>
      </c>
      <c r="S59" s="198">
        <f>ROUND(N(data!BH73), 0)</f>
        <v>0</v>
      </c>
      <c r="T59" s="198">
        <f>ROUND(N(data!BH74), 0)</f>
        <v>0</v>
      </c>
      <c r="U59" s="198">
        <f>ROUND(N(data!BH75), 0)</f>
        <v>0</v>
      </c>
      <c r="V59" s="198">
        <f>ROUND(N(data!BH76), 0)</f>
        <v>0</v>
      </c>
      <c r="W59" s="198">
        <f>ROUND(N(data!BH77), 0)</f>
        <v>0</v>
      </c>
      <c r="X59" s="198">
        <f>ROUND(N(data!BH78), 0)</f>
        <v>0</v>
      </c>
      <c r="Y59" s="198">
        <f>ROUND(N(data!BH79), 0)</f>
        <v>0</v>
      </c>
      <c r="Z59" s="198">
        <f>ROUND(N(data!BH80), 0)</f>
        <v>0</v>
      </c>
      <c r="AA59" s="198">
        <f>ROUND(N(data!BH81), 0)</f>
        <v>0</v>
      </c>
      <c r="AB59" s="198">
        <f>ROUND(N(data!BH82), 0)</f>
        <v>0</v>
      </c>
      <c r="AC59" s="198">
        <f>ROUND(N(data!BH83), 0)</f>
        <v>18986</v>
      </c>
      <c r="AD59" s="198">
        <f>ROUND(N(data!BH84), 0)</f>
        <v>0</v>
      </c>
      <c r="AE59" s="198">
        <f>ROUND(N(data!BH89), 0)</f>
        <v>0</v>
      </c>
      <c r="AF59" s="198">
        <f>ROUND(N(data!BH87), 0)</f>
        <v>0</v>
      </c>
      <c r="AG59" s="198">
        <f>ROUND(N(data!BH90), 0)</f>
        <v>752</v>
      </c>
      <c r="AH59" s="198">
        <f>ROUND(N(data!BH91), 0)</f>
        <v>0</v>
      </c>
      <c r="AI59" s="198">
        <f>ROUND(N(data!BH92), 0)</f>
        <v>213</v>
      </c>
      <c r="AJ59" s="198">
        <f>ROUND(N(data!BH93), 0)</f>
        <v>0</v>
      </c>
      <c r="AK59" s="271">
        <f>ROUND(N(data!BH94), 2)</f>
        <v>0</v>
      </c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  <c r="BZ59" s="53"/>
      <c r="CA59" s="53"/>
      <c r="CB59" s="53"/>
      <c r="CC59" s="53"/>
      <c r="CD59" s="53"/>
      <c r="CE59" s="53"/>
      <c r="CF59" s="53"/>
      <c r="CG59" s="53"/>
      <c r="CH59" s="53"/>
      <c r="CI59" s="53"/>
      <c r="CJ59" s="53"/>
      <c r="CK59" s="53"/>
    </row>
    <row r="60" spans="1:89" s="11" customFormat="1" ht="12.6" customHeight="1" x14ac:dyDescent="0.25">
      <c r="A60" s="12" t="str">
        <f>RIGHT(data!$C$97,3)</f>
        <v>045</v>
      </c>
      <c r="B60" s="200" t="str">
        <f>RIGHT(data!$C$96,4)</f>
        <v>2024</v>
      </c>
      <c r="C60" s="12" t="str">
        <f>data!BI$55</f>
        <v>8490</v>
      </c>
      <c r="D60" s="12" t="s">
        <v>1163</v>
      </c>
      <c r="E60" s="198">
        <f>ROUND(N(data!BI59), 0)</f>
        <v>0</v>
      </c>
      <c r="F60" s="271">
        <f>ROUND(N(data!BI60), 2)</f>
        <v>0</v>
      </c>
      <c r="G60" s="198">
        <f>ROUND(N(data!BI61), 0)</f>
        <v>0</v>
      </c>
      <c r="H60" s="198">
        <f>ROUND(N(data!BI62), 0)</f>
        <v>0</v>
      </c>
      <c r="I60" s="198">
        <f>ROUND(N(data!BI63), 0)</f>
        <v>0</v>
      </c>
      <c r="J60" s="198">
        <f>ROUND(N(data!BI64), 0)</f>
        <v>0</v>
      </c>
      <c r="K60" s="198">
        <f>ROUND(N(data!BI65), 0)</f>
        <v>0</v>
      </c>
      <c r="L60" s="198">
        <f>ROUND(N(data!BI66), 0)</f>
        <v>0</v>
      </c>
      <c r="M60" s="198">
        <f>ROUND(N(data!BI67), 0)</f>
        <v>0</v>
      </c>
      <c r="N60" s="198">
        <f>ROUND(N(data!BI68), 0)</f>
        <v>0</v>
      </c>
      <c r="O60" s="198">
        <f>ROUND(N(data!BI69), 0)</f>
        <v>0</v>
      </c>
      <c r="P60" s="198">
        <f>ROUND(N(data!BI70), 0)</f>
        <v>0</v>
      </c>
      <c r="Q60" s="198">
        <f>ROUND(N(data!BI71), 0)</f>
        <v>0</v>
      </c>
      <c r="R60" s="198">
        <f>ROUND(N(data!BI72), 0)</f>
        <v>0</v>
      </c>
      <c r="S60" s="198">
        <f>ROUND(N(data!BI73), 0)</f>
        <v>0</v>
      </c>
      <c r="T60" s="198">
        <f>ROUND(N(data!BI74), 0)</f>
        <v>0</v>
      </c>
      <c r="U60" s="198">
        <f>ROUND(N(data!BI75), 0)</f>
        <v>0</v>
      </c>
      <c r="V60" s="198">
        <f>ROUND(N(data!BI76), 0)</f>
        <v>0</v>
      </c>
      <c r="W60" s="198">
        <f>ROUND(N(data!BI77), 0)</f>
        <v>0</v>
      </c>
      <c r="X60" s="198">
        <f>ROUND(N(data!BI78), 0)</f>
        <v>0</v>
      </c>
      <c r="Y60" s="198">
        <f>ROUND(N(data!BI79), 0)</f>
        <v>0</v>
      </c>
      <c r="Z60" s="198">
        <f>ROUND(N(data!BI80), 0)</f>
        <v>0</v>
      </c>
      <c r="AA60" s="198">
        <f>ROUND(N(data!BI81), 0)</f>
        <v>0</v>
      </c>
      <c r="AB60" s="198">
        <f>ROUND(N(data!BI82), 0)</f>
        <v>0</v>
      </c>
      <c r="AC60" s="198">
        <f>ROUND(N(data!BI83), 0)</f>
        <v>0</v>
      </c>
      <c r="AD60" s="198">
        <f>ROUND(N(data!BI84), 0)</f>
        <v>0</v>
      </c>
      <c r="AE60" s="198">
        <f>ROUND(N(data!BI89), 0)</f>
        <v>0</v>
      </c>
      <c r="AF60" s="198">
        <f>ROUND(N(data!BI87), 0)</f>
        <v>0</v>
      </c>
      <c r="AG60" s="198">
        <f>ROUND(N(data!BI90), 0)</f>
        <v>0</v>
      </c>
      <c r="AH60" s="198">
        <f>ROUND(N(data!BI91), 0)</f>
        <v>0</v>
      </c>
      <c r="AI60" s="198">
        <f>ROUND(N(data!BI92), 0)</f>
        <v>0</v>
      </c>
      <c r="AJ60" s="198">
        <f>ROUND(N(data!BI93), 0)</f>
        <v>0</v>
      </c>
      <c r="AK60" s="271">
        <f>ROUND(N(data!BI94), 2)</f>
        <v>0</v>
      </c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  <c r="BZ60" s="53"/>
      <c r="CA60" s="53"/>
      <c r="CB60" s="53"/>
      <c r="CC60" s="53"/>
      <c r="CD60" s="53"/>
      <c r="CE60" s="53"/>
      <c r="CF60" s="53"/>
      <c r="CG60" s="53"/>
      <c r="CH60" s="53"/>
      <c r="CI60" s="53"/>
      <c r="CJ60" s="53"/>
      <c r="CK60" s="53"/>
    </row>
    <row r="61" spans="1:89" s="11" customFormat="1" ht="12.6" customHeight="1" x14ac:dyDescent="0.25">
      <c r="A61" s="12" t="str">
        <f>RIGHT(data!$C$97,3)</f>
        <v>045</v>
      </c>
      <c r="B61" s="200" t="str">
        <f>RIGHT(data!$C$96,4)</f>
        <v>2024</v>
      </c>
      <c r="C61" s="12" t="str">
        <f>data!BJ$55</f>
        <v>8510</v>
      </c>
      <c r="D61" s="12" t="s">
        <v>1163</v>
      </c>
      <c r="E61" s="198">
        <f>ROUND(N(data!BJ59), 0)</f>
        <v>0</v>
      </c>
      <c r="F61" s="271">
        <f>ROUND(N(data!BJ60), 2)</f>
        <v>1.72</v>
      </c>
      <c r="G61" s="198">
        <f>ROUND(N(data!BJ61), 0)</f>
        <v>188557</v>
      </c>
      <c r="H61" s="198">
        <f>ROUND(N(data!BJ62), 0)</f>
        <v>42618</v>
      </c>
      <c r="I61" s="198">
        <f>ROUND(N(data!BJ63), 0)</f>
        <v>345832</v>
      </c>
      <c r="J61" s="198">
        <f>ROUND(N(data!BJ64), 0)</f>
        <v>1112</v>
      </c>
      <c r="K61" s="198">
        <f>ROUND(N(data!BJ65), 0)</f>
        <v>0</v>
      </c>
      <c r="L61" s="198">
        <f>ROUND(N(data!BJ66), 0)</f>
        <v>134296</v>
      </c>
      <c r="M61" s="198">
        <f>ROUND(N(data!BJ67), 0)</f>
        <v>0</v>
      </c>
      <c r="N61" s="198">
        <f>ROUND(N(data!BJ68), 0)</f>
        <v>0</v>
      </c>
      <c r="O61" s="198">
        <f>ROUND(N(data!BJ69), 0)</f>
        <v>91960</v>
      </c>
      <c r="P61" s="198">
        <f>ROUND(N(data!BJ70), 0)</f>
        <v>0</v>
      </c>
      <c r="Q61" s="198">
        <f>ROUND(N(data!BJ71), 0)</f>
        <v>0</v>
      </c>
      <c r="R61" s="198">
        <f>ROUND(N(data!BJ72), 0)</f>
        <v>39</v>
      </c>
      <c r="S61" s="198">
        <f>ROUND(N(data!BJ73), 0)</f>
        <v>0</v>
      </c>
      <c r="T61" s="198">
        <f>ROUND(N(data!BJ74), 0)</f>
        <v>0</v>
      </c>
      <c r="U61" s="198">
        <f>ROUND(N(data!BJ75), 0)</f>
        <v>0</v>
      </c>
      <c r="V61" s="198">
        <f>ROUND(N(data!BJ76), 0)</f>
        <v>0</v>
      </c>
      <c r="W61" s="198">
        <f>ROUND(N(data!BJ77), 0)</f>
        <v>0</v>
      </c>
      <c r="X61" s="198">
        <f>ROUND(N(data!BJ78), 0)</f>
        <v>0</v>
      </c>
      <c r="Y61" s="198">
        <f>ROUND(N(data!BJ79), 0)</f>
        <v>0</v>
      </c>
      <c r="Z61" s="198">
        <f>ROUND(N(data!BJ80), 0)</f>
        <v>0</v>
      </c>
      <c r="AA61" s="198">
        <f>ROUND(N(data!BJ81), 0)</f>
        <v>85000</v>
      </c>
      <c r="AB61" s="198">
        <f>ROUND(N(data!BJ82), 0)</f>
        <v>0</v>
      </c>
      <c r="AC61" s="198">
        <f>ROUND(N(data!BJ83), 0)</f>
        <v>6921</v>
      </c>
      <c r="AD61" s="198">
        <f>ROUND(N(data!BJ84), 0)</f>
        <v>0</v>
      </c>
      <c r="AE61" s="198">
        <f>ROUND(N(data!BJ89), 0)</f>
        <v>0</v>
      </c>
      <c r="AF61" s="198">
        <f>ROUND(N(data!BJ87), 0)</f>
        <v>0</v>
      </c>
      <c r="AG61" s="198">
        <f>ROUND(N(data!BJ90), 0)</f>
        <v>0</v>
      </c>
      <c r="AH61" s="198">
        <f>ROUND(N(data!BJ91), 0)</f>
        <v>0</v>
      </c>
      <c r="AI61" s="198">
        <f>ROUND(N(data!BJ92), 0)</f>
        <v>0</v>
      </c>
      <c r="AJ61" s="198">
        <f>ROUND(N(data!BJ93), 0)</f>
        <v>0</v>
      </c>
      <c r="AK61" s="271">
        <f>ROUND(N(data!BJ94), 2)</f>
        <v>0</v>
      </c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K61" s="53"/>
    </row>
    <row r="62" spans="1:89" s="11" customFormat="1" ht="12.6" customHeight="1" x14ac:dyDescent="0.25">
      <c r="A62" s="12" t="str">
        <f>RIGHT(data!$C$97,3)</f>
        <v>045</v>
      </c>
      <c r="B62" s="200" t="str">
        <f>RIGHT(data!$C$96,4)</f>
        <v>2024</v>
      </c>
      <c r="C62" s="12" t="str">
        <f>data!BK$55</f>
        <v>8530</v>
      </c>
      <c r="D62" s="12" t="s">
        <v>1163</v>
      </c>
      <c r="E62" s="198">
        <f>ROUND(N(data!BK59), 0)</f>
        <v>0</v>
      </c>
      <c r="F62" s="271">
        <f>ROUND(N(data!BK60), 2)</f>
        <v>5.49</v>
      </c>
      <c r="G62" s="198">
        <f>ROUND(N(data!BK61), 0)</f>
        <v>418860</v>
      </c>
      <c r="H62" s="198">
        <f>ROUND(N(data!BK62), 0)</f>
        <v>94671</v>
      </c>
      <c r="I62" s="198">
        <f>ROUND(N(data!BK63), 0)</f>
        <v>31231</v>
      </c>
      <c r="J62" s="198">
        <f>ROUND(N(data!BK64), 0)</f>
        <v>3238</v>
      </c>
      <c r="K62" s="198">
        <f>ROUND(N(data!BK65), 0)</f>
        <v>0</v>
      </c>
      <c r="L62" s="198">
        <f>ROUND(N(data!BK66), 0)</f>
        <v>36648</v>
      </c>
      <c r="M62" s="198">
        <f>ROUND(N(data!BK67), 0)</f>
        <v>30831</v>
      </c>
      <c r="N62" s="198">
        <f>ROUND(N(data!BK68), 0)</f>
        <v>0</v>
      </c>
      <c r="O62" s="198">
        <f>ROUND(N(data!BK69), 0)</f>
        <v>62089</v>
      </c>
      <c r="P62" s="198">
        <f>ROUND(N(data!BK70), 0)</f>
        <v>0</v>
      </c>
      <c r="Q62" s="198">
        <f>ROUND(N(data!BK71), 0)</f>
        <v>0</v>
      </c>
      <c r="R62" s="198">
        <f>ROUND(N(data!BK72), 0)</f>
        <v>87</v>
      </c>
      <c r="S62" s="198">
        <f>ROUND(N(data!BK73), 0)</f>
        <v>0</v>
      </c>
      <c r="T62" s="198">
        <f>ROUND(N(data!BK74), 0)</f>
        <v>0</v>
      </c>
      <c r="U62" s="198">
        <f>ROUND(N(data!BK75), 0)</f>
        <v>0</v>
      </c>
      <c r="V62" s="198">
        <f>ROUND(N(data!BK76), 0)</f>
        <v>0</v>
      </c>
      <c r="W62" s="198">
        <f>ROUND(N(data!BK77), 0)</f>
        <v>0</v>
      </c>
      <c r="X62" s="198">
        <f>ROUND(N(data!BK78), 0)</f>
        <v>0</v>
      </c>
      <c r="Y62" s="198">
        <f>ROUND(N(data!BK79), 0)</f>
        <v>0</v>
      </c>
      <c r="Z62" s="198">
        <f>ROUND(N(data!BK80), 0)</f>
        <v>0</v>
      </c>
      <c r="AA62" s="198">
        <f>ROUND(N(data!BK81), 0)</f>
        <v>0</v>
      </c>
      <c r="AB62" s="198">
        <f>ROUND(N(data!BK82), 0)</f>
        <v>0</v>
      </c>
      <c r="AC62" s="198">
        <f>ROUND(N(data!BK83), 0)</f>
        <v>62002</v>
      </c>
      <c r="AD62" s="198">
        <f>ROUND(N(data!BK84), 0)</f>
        <v>0</v>
      </c>
      <c r="AE62" s="198">
        <f>ROUND(N(data!BK89), 0)</f>
        <v>0</v>
      </c>
      <c r="AF62" s="198">
        <f>ROUND(N(data!BK87), 0)</f>
        <v>0</v>
      </c>
      <c r="AG62" s="198">
        <f>ROUND(N(data!BK90), 0)</f>
        <v>1401</v>
      </c>
      <c r="AH62" s="198">
        <f>ROUND(N(data!BK91), 0)</f>
        <v>0</v>
      </c>
      <c r="AI62" s="198">
        <f>ROUND(N(data!BK92), 0)</f>
        <v>397</v>
      </c>
      <c r="AJ62" s="198">
        <f>ROUND(N(data!BK93), 0)</f>
        <v>0</v>
      </c>
      <c r="AK62" s="271">
        <f>ROUND(N(data!BK94), 2)</f>
        <v>0</v>
      </c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53"/>
      <c r="CA62" s="53"/>
      <c r="CB62" s="53"/>
      <c r="CC62" s="53"/>
      <c r="CD62" s="53"/>
      <c r="CE62" s="53"/>
      <c r="CF62" s="53"/>
      <c r="CG62" s="53"/>
      <c r="CH62" s="53"/>
      <c r="CI62" s="53"/>
      <c r="CJ62" s="53"/>
      <c r="CK62" s="53"/>
    </row>
    <row r="63" spans="1:89" s="11" customFormat="1" ht="12.6" customHeight="1" x14ac:dyDescent="0.25">
      <c r="A63" s="12" t="str">
        <f>RIGHT(data!$C$97,3)</f>
        <v>045</v>
      </c>
      <c r="B63" s="200" t="str">
        <f>RIGHT(data!$C$96,4)</f>
        <v>2024</v>
      </c>
      <c r="C63" s="12" t="str">
        <f>data!BL$55</f>
        <v>8560</v>
      </c>
      <c r="D63" s="12" t="s">
        <v>1163</v>
      </c>
      <c r="E63" s="198">
        <f>ROUND(N(data!BL59), 0)</f>
        <v>0</v>
      </c>
      <c r="F63" s="271">
        <f>ROUND(N(data!BL60), 2)</f>
        <v>3.98</v>
      </c>
      <c r="G63" s="198">
        <f>ROUND(N(data!BL61), 0)</f>
        <v>232010</v>
      </c>
      <c r="H63" s="198">
        <f>ROUND(N(data!BL62), 0)</f>
        <v>52439</v>
      </c>
      <c r="I63" s="198">
        <f>ROUND(N(data!BL63), 0)</f>
        <v>0</v>
      </c>
      <c r="J63" s="198">
        <f>ROUND(N(data!BL64), 0)</f>
        <v>4549</v>
      </c>
      <c r="K63" s="198">
        <f>ROUND(N(data!BL65), 0)</f>
        <v>0</v>
      </c>
      <c r="L63" s="198">
        <f>ROUND(N(data!BL66), 0)</f>
        <v>0</v>
      </c>
      <c r="M63" s="198">
        <f>ROUND(N(data!BL67), 0)</f>
        <v>86397</v>
      </c>
      <c r="N63" s="198">
        <f>ROUND(N(data!BL68), 0)</f>
        <v>0</v>
      </c>
      <c r="O63" s="198">
        <f>ROUND(N(data!BL69), 0)</f>
        <v>141</v>
      </c>
      <c r="P63" s="198">
        <f>ROUND(N(data!BL70), 0)</f>
        <v>0</v>
      </c>
      <c r="Q63" s="198">
        <f>ROUND(N(data!BL71), 0)</f>
        <v>0</v>
      </c>
      <c r="R63" s="198">
        <f>ROUND(N(data!BL72), 0)</f>
        <v>0</v>
      </c>
      <c r="S63" s="198">
        <f>ROUND(N(data!BL73), 0)</f>
        <v>0</v>
      </c>
      <c r="T63" s="198">
        <f>ROUND(N(data!BL74), 0)</f>
        <v>0</v>
      </c>
      <c r="U63" s="198">
        <f>ROUND(N(data!BL75), 0)</f>
        <v>0</v>
      </c>
      <c r="V63" s="198">
        <f>ROUND(N(data!BL76), 0)</f>
        <v>0</v>
      </c>
      <c r="W63" s="198">
        <f>ROUND(N(data!BL77), 0)</f>
        <v>0</v>
      </c>
      <c r="X63" s="198">
        <f>ROUND(N(data!BL78), 0)</f>
        <v>0</v>
      </c>
      <c r="Y63" s="198">
        <f>ROUND(N(data!BL79), 0)</f>
        <v>0</v>
      </c>
      <c r="Z63" s="198">
        <f>ROUND(N(data!BL80), 0)</f>
        <v>0</v>
      </c>
      <c r="AA63" s="198">
        <f>ROUND(N(data!BL81), 0)</f>
        <v>0</v>
      </c>
      <c r="AB63" s="198">
        <f>ROUND(N(data!BL82), 0)</f>
        <v>0</v>
      </c>
      <c r="AC63" s="198">
        <f>ROUND(N(data!BL83), 0)</f>
        <v>141</v>
      </c>
      <c r="AD63" s="198">
        <f>ROUND(N(data!BL84), 0)</f>
        <v>0</v>
      </c>
      <c r="AE63" s="198">
        <f>ROUND(N(data!BL89), 0)</f>
        <v>0</v>
      </c>
      <c r="AF63" s="198">
        <f>ROUND(N(data!BL87), 0)</f>
        <v>0</v>
      </c>
      <c r="AG63" s="198">
        <f>ROUND(N(data!BL90), 0)</f>
        <v>3926</v>
      </c>
      <c r="AH63" s="198">
        <f>ROUND(N(data!BL91), 0)</f>
        <v>0</v>
      </c>
      <c r="AI63" s="198">
        <f>ROUND(N(data!BL92), 0)</f>
        <v>1114</v>
      </c>
      <c r="AJ63" s="198">
        <f>ROUND(N(data!BL93), 0)</f>
        <v>0</v>
      </c>
      <c r="AK63" s="271">
        <f>ROUND(N(data!BL94), 2)</f>
        <v>0</v>
      </c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3"/>
      <c r="CA63" s="53"/>
      <c r="CB63" s="53"/>
      <c r="CC63" s="53"/>
      <c r="CD63" s="53"/>
      <c r="CE63" s="53"/>
      <c r="CF63" s="53"/>
      <c r="CG63" s="53"/>
      <c r="CH63" s="53"/>
      <c r="CI63" s="53"/>
      <c r="CJ63" s="53"/>
      <c r="CK63" s="53"/>
    </row>
    <row r="64" spans="1:89" s="11" customFormat="1" ht="12.6" customHeight="1" x14ac:dyDescent="0.25">
      <c r="A64" s="12" t="str">
        <f>RIGHT(data!$C$97,3)</f>
        <v>045</v>
      </c>
      <c r="B64" s="200" t="str">
        <f>RIGHT(data!$C$96,4)</f>
        <v>2024</v>
      </c>
      <c r="C64" s="12" t="str">
        <f>data!BM$55</f>
        <v>8590</v>
      </c>
      <c r="D64" s="12" t="s">
        <v>1163</v>
      </c>
      <c r="E64" s="198">
        <f>ROUND(N(data!BM59), 0)</f>
        <v>0</v>
      </c>
      <c r="F64" s="271">
        <f>ROUND(N(data!BM60), 2)</f>
        <v>0</v>
      </c>
      <c r="G64" s="198">
        <f>ROUND(N(data!BM61), 0)</f>
        <v>0</v>
      </c>
      <c r="H64" s="198">
        <f>ROUND(N(data!BM62), 0)</f>
        <v>0</v>
      </c>
      <c r="I64" s="198">
        <f>ROUND(N(data!BM63), 0)</f>
        <v>0</v>
      </c>
      <c r="J64" s="198">
        <f>ROUND(N(data!BM64), 0)</f>
        <v>0</v>
      </c>
      <c r="K64" s="198">
        <f>ROUND(N(data!BM65), 0)</f>
        <v>0</v>
      </c>
      <c r="L64" s="198">
        <f>ROUND(N(data!BM66), 0)</f>
        <v>0</v>
      </c>
      <c r="M64" s="198">
        <f>ROUND(N(data!BM67), 0)</f>
        <v>0</v>
      </c>
      <c r="N64" s="198">
        <f>ROUND(N(data!BM68), 0)</f>
        <v>0</v>
      </c>
      <c r="O64" s="198">
        <f>ROUND(N(data!BM69), 0)</f>
        <v>0</v>
      </c>
      <c r="P64" s="198">
        <f>ROUND(N(data!BM70), 0)</f>
        <v>0</v>
      </c>
      <c r="Q64" s="198">
        <f>ROUND(N(data!BM71), 0)</f>
        <v>0</v>
      </c>
      <c r="R64" s="198">
        <f>ROUND(N(data!BM72), 0)</f>
        <v>0</v>
      </c>
      <c r="S64" s="198">
        <f>ROUND(N(data!BM73), 0)</f>
        <v>0</v>
      </c>
      <c r="T64" s="198">
        <f>ROUND(N(data!BM74), 0)</f>
        <v>0</v>
      </c>
      <c r="U64" s="198">
        <f>ROUND(N(data!BM75), 0)</f>
        <v>0</v>
      </c>
      <c r="V64" s="198">
        <f>ROUND(N(data!BM76), 0)</f>
        <v>0</v>
      </c>
      <c r="W64" s="198">
        <f>ROUND(N(data!BM77), 0)</f>
        <v>0</v>
      </c>
      <c r="X64" s="198">
        <f>ROUND(N(data!BM78), 0)</f>
        <v>0</v>
      </c>
      <c r="Y64" s="198">
        <f>ROUND(N(data!BM79), 0)</f>
        <v>0</v>
      </c>
      <c r="Z64" s="198">
        <f>ROUND(N(data!BM80), 0)</f>
        <v>0</v>
      </c>
      <c r="AA64" s="198">
        <f>ROUND(N(data!BM81), 0)</f>
        <v>0</v>
      </c>
      <c r="AB64" s="198">
        <f>ROUND(N(data!BM82), 0)</f>
        <v>0</v>
      </c>
      <c r="AC64" s="198">
        <f>ROUND(N(data!BM83), 0)</f>
        <v>0</v>
      </c>
      <c r="AD64" s="198">
        <f>ROUND(N(data!BM84), 0)</f>
        <v>0</v>
      </c>
      <c r="AE64" s="198">
        <f>ROUND(N(data!BM89), 0)</f>
        <v>0</v>
      </c>
      <c r="AF64" s="198">
        <f>ROUND(N(data!BM87), 0)</f>
        <v>0</v>
      </c>
      <c r="AG64" s="198">
        <f>ROUND(N(data!BM90), 0)</f>
        <v>0</v>
      </c>
      <c r="AH64" s="198">
        <f>ROUND(N(data!BM91), 0)</f>
        <v>0</v>
      </c>
      <c r="AI64" s="198">
        <f>ROUND(N(data!BM92), 0)</f>
        <v>0</v>
      </c>
      <c r="AJ64" s="198">
        <f>ROUND(N(data!BM93), 0)</f>
        <v>0</v>
      </c>
      <c r="AK64" s="271">
        <f>ROUND(N(data!BM94), 2)</f>
        <v>0</v>
      </c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3"/>
      <c r="CA64" s="53"/>
      <c r="CB64" s="53"/>
      <c r="CC64" s="53"/>
      <c r="CD64" s="53"/>
      <c r="CE64" s="53"/>
      <c r="CF64" s="53"/>
      <c r="CG64" s="53"/>
      <c r="CH64" s="53"/>
      <c r="CI64" s="53"/>
      <c r="CJ64" s="53"/>
      <c r="CK64" s="53"/>
    </row>
    <row r="65" spans="1:89" s="11" customFormat="1" ht="12.6" customHeight="1" x14ac:dyDescent="0.25">
      <c r="A65" s="12" t="str">
        <f>RIGHT(data!$C$97,3)</f>
        <v>045</v>
      </c>
      <c r="B65" s="200" t="str">
        <f>RIGHT(data!$C$96,4)</f>
        <v>2024</v>
      </c>
      <c r="C65" s="12" t="str">
        <f>data!BN$55</f>
        <v>8610</v>
      </c>
      <c r="D65" s="12" t="s">
        <v>1163</v>
      </c>
      <c r="E65" s="198">
        <f>ROUND(N(data!BN59), 0)</f>
        <v>0</v>
      </c>
      <c r="F65" s="271">
        <f>ROUND(N(data!BN60), 2)</f>
        <v>1.65</v>
      </c>
      <c r="G65" s="198">
        <f>ROUND(N(data!BN61), 0)</f>
        <v>440776</v>
      </c>
      <c r="H65" s="198">
        <f>ROUND(N(data!BN62), 0)</f>
        <v>99624</v>
      </c>
      <c r="I65" s="198">
        <f>ROUND(N(data!BN63), 0)</f>
        <v>3872</v>
      </c>
      <c r="J65" s="198">
        <f>ROUND(N(data!BN64), 0)</f>
        <v>-6383</v>
      </c>
      <c r="K65" s="198">
        <f>ROUND(N(data!BN65), 0)</f>
        <v>0</v>
      </c>
      <c r="L65" s="198">
        <f>ROUND(N(data!BN66), 0)</f>
        <v>72687</v>
      </c>
      <c r="M65" s="198">
        <f>ROUND(N(data!BN67), 0)</f>
        <v>132544</v>
      </c>
      <c r="N65" s="198">
        <f>ROUND(N(data!BN68), 0)</f>
        <v>0</v>
      </c>
      <c r="O65" s="198">
        <f>ROUND(N(data!BN69), 0)</f>
        <v>288193</v>
      </c>
      <c r="P65" s="198">
        <f>ROUND(N(data!BN70), 0)</f>
        <v>0</v>
      </c>
      <c r="Q65" s="198">
        <f>ROUND(N(data!BN71), 0)</f>
        <v>0</v>
      </c>
      <c r="R65" s="198">
        <f>ROUND(N(data!BN72), 0)</f>
        <v>152964</v>
      </c>
      <c r="S65" s="198">
        <f>ROUND(N(data!BN73), 0)</f>
        <v>0</v>
      </c>
      <c r="T65" s="198">
        <f>ROUND(N(data!BN74), 0)</f>
        <v>0</v>
      </c>
      <c r="U65" s="198">
        <f>ROUND(N(data!BN75), 0)</f>
        <v>0</v>
      </c>
      <c r="V65" s="198">
        <f>ROUND(N(data!BN76), 0)</f>
        <v>0</v>
      </c>
      <c r="W65" s="198">
        <f>ROUND(N(data!BN77), 0)</f>
        <v>0</v>
      </c>
      <c r="X65" s="198">
        <f>ROUND(N(data!BN78), 0)</f>
        <v>0</v>
      </c>
      <c r="Y65" s="198">
        <f>ROUND(N(data!BN79), 0)</f>
        <v>0</v>
      </c>
      <c r="Z65" s="198">
        <f>ROUND(N(data!BN80), 0)</f>
        <v>0</v>
      </c>
      <c r="AA65" s="198">
        <f>ROUND(N(data!BN81), 0)</f>
        <v>1292</v>
      </c>
      <c r="AB65" s="198">
        <f>ROUND(N(data!BN82), 0)</f>
        <v>0</v>
      </c>
      <c r="AC65" s="198">
        <f>ROUND(N(data!BN83), 0)</f>
        <v>133937</v>
      </c>
      <c r="AD65" s="198">
        <f>ROUND(N(data!BN84), 0)</f>
        <v>2065</v>
      </c>
      <c r="AE65" s="198">
        <f>ROUND(N(data!BN89), 0)</f>
        <v>0</v>
      </c>
      <c r="AF65" s="198">
        <f>ROUND(N(data!BN87), 0)</f>
        <v>0</v>
      </c>
      <c r="AG65" s="198">
        <f>ROUND(N(data!BN90), 0)</f>
        <v>6023</v>
      </c>
      <c r="AH65" s="198">
        <f>ROUND(N(data!BN91), 0)</f>
        <v>0</v>
      </c>
      <c r="AI65" s="198">
        <f>ROUND(N(data!BN92), 0)</f>
        <v>0</v>
      </c>
      <c r="AJ65" s="198">
        <f>ROUND(N(data!BN93), 0)</f>
        <v>0</v>
      </c>
      <c r="AK65" s="271">
        <f>ROUND(N(data!BN94), 2)</f>
        <v>0</v>
      </c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  <c r="BY65" s="53"/>
      <c r="BZ65" s="53"/>
      <c r="CA65" s="53"/>
      <c r="CB65" s="53"/>
      <c r="CC65" s="53"/>
      <c r="CD65" s="53"/>
      <c r="CE65" s="53"/>
      <c r="CF65" s="53"/>
      <c r="CG65" s="53"/>
      <c r="CH65" s="53"/>
      <c r="CI65" s="53"/>
      <c r="CJ65" s="53"/>
      <c r="CK65" s="53"/>
    </row>
    <row r="66" spans="1:89" s="11" customFormat="1" ht="12.6" customHeight="1" x14ac:dyDescent="0.25">
      <c r="A66" s="12" t="str">
        <f>RIGHT(data!$C$97,3)</f>
        <v>045</v>
      </c>
      <c r="B66" s="200" t="str">
        <f>RIGHT(data!$C$96,4)</f>
        <v>2024</v>
      </c>
      <c r="C66" s="12" t="str">
        <f>data!BO$55</f>
        <v>8620</v>
      </c>
      <c r="D66" s="12" t="s">
        <v>1163</v>
      </c>
      <c r="E66" s="198">
        <f>ROUND(N(data!BO59), 0)</f>
        <v>0</v>
      </c>
      <c r="F66" s="271">
        <f>ROUND(N(data!BO60), 2)</f>
        <v>0</v>
      </c>
      <c r="G66" s="198">
        <f>ROUND(N(data!BO61), 0)</f>
        <v>0</v>
      </c>
      <c r="H66" s="198">
        <f>ROUND(N(data!BO62), 0)</f>
        <v>0</v>
      </c>
      <c r="I66" s="198">
        <f>ROUND(N(data!BO63), 0)</f>
        <v>0</v>
      </c>
      <c r="J66" s="198">
        <f>ROUND(N(data!BO64), 0)</f>
        <v>0</v>
      </c>
      <c r="K66" s="198">
        <f>ROUND(N(data!BO65), 0)</f>
        <v>0</v>
      </c>
      <c r="L66" s="198">
        <f>ROUND(N(data!BO66), 0)</f>
        <v>0</v>
      </c>
      <c r="M66" s="198">
        <f>ROUND(N(data!BO67), 0)</f>
        <v>0</v>
      </c>
      <c r="N66" s="198">
        <f>ROUND(N(data!BO68), 0)</f>
        <v>0</v>
      </c>
      <c r="O66" s="198">
        <f>ROUND(N(data!BO69), 0)</f>
        <v>0</v>
      </c>
      <c r="P66" s="198">
        <f>ROUND(N(data!BO70), 0)</f>
        <v>0</v>
      </c>
      <c r="Q66" s="198">
        <f>ROUND(N(data!BO71), 0)</f>
        <v>0</v>
      </c>
      <c r="R66" s="198">
        <f>ROUND(N(data!BO72), 0)</f>
        <v>0</v>
      </c>
      <c r="S66" s="198">
        <f>ROUND(N(data!BO73), 0)</f>
        <v>0</v>
      </c>
      <c r="T66" s="198">
        <f>ROUND(N(data!BO74), 0)</f>
        <v>0</v>
      </c>
      <c r="U66" s="198">
        <f>ROUND(N(data!BO75), 0)</f>
        <v>0</v>
      </c>
      <c r="V66" s="198">
        <f>ROUND(N(data!BO76), 0)</f>
        <v>0</v>
      </c>
      <c r="W66" s="198">
        <f>ROUND(N(data!BO77), 0)</f>
        <v>0</v>
      </c>
      <c r="X66" s="198">
        <f>ROUND(N(data!BO78), 0)</f>
        <v>0</v>
      </c>
      <c r="Y66" s="198">
        <f>ROUND(N(data!BO79), 0)</f>
        <v>0</v>
      </c>
      <c r="Z66" s="198">
        <f>ROUND(N(data!BO80), 0)</f>
        <v>0</v>
      </c>
      <c r="AA66" s="198">
        <f>ROUND(N(data!BO81), 0)</f>
        <v>0</v>
      </c>
      <c r="AB66" s="198">
        <f>ROUND(N(data!BO82), 0)</f>
        <v>0</v>
      </c>
      <c r="AC66" s="198">
        <f>ROUND(N(data!BO83), 0)</f>
        <v>0</v>
      </c>
      <c r="AD66" s="198">
        <f>ROUND(N(data!BO84), 0)</f>
        <v>0</v>
      </c>
      <c r="AE66" s="198">
        <f>ROUND(N(data!BO89), 0)</f>
        <v>0</v>
      </c>
      <c r="AF66" s="198">
        <f>ROUND(N(data!BO87), 0)</f>
        <v>0</v>
      </c>
      <c r="AG66" s="198">
        <f>ROUND(N(data!BO90), 0)</f>
        <v>0</v>
      </c>
      <c r="AH66" s="198">
        <f>ROUND(N(data!BO91), 0)</f>
        <v>0</v>
      </c>
      <c r="AI66" s="198">
        <f>ROUND(N(data!BO92), 0)</f>
        <v>0</v>
      </c>
      <c r="AJ66" s="198">
        <f>ROUND(N(data!BO93), 0)</f>
        <v>0</v>
      </c>
      <c r="AK66" s="271">
        <f>ROUND(N(data!BO94), 2)</f>
        <v>0</v>
      </c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  <c r="BP66" s="53"/>
      <c r="BQ66" s="53"/>
      <c r="BR66" s="53"/>
      <c r="BS66" s="53"/>
      <c r="BT66" s="53"/>
      <c r="BU66" s="53"/>
      <c r="BV66" s="53"/>
      <c r="BW66" s="53"/>
      <c r="BX66" s="53"/>
      <c r="BY66" s="53"/>
      <c r="BZ66" s="53"/>
      <c r="CA66" s="53"/>
      <c r="CB66" s="53"/>
      <c r="CC66" s="53"/>
      <c r="CD66" s="53"/>
      <c r="CE66" s="53"/>
      <c r="CF66" s="53"/>
      <c r="CG66" s="53"/>
      <c r="CH66" s="53"/>
      <c r="CI66" s="53"/>
      <c r="CJ66" s="53"/>
      <c r="CK66" s="53"/>
    </row>
    <row r="67" spans="1:89" s="11" customFormat="1" ht="12.6" customHeight="1" x14ac:dyDescent="0.25">
      <c r="A67" s="12" t="str">
        <f>RIGHT(data!$C$97,3)</f>
        <v>045</v>
      </c>
      <c r="B67" s="200" t="str">
        <f>RIGHT(data!$C$96,4)</f>
        <v>2024</v>
      </c>
      <c r="C67" s="12" t="str">
        <f>data!BP$55</f>
        <v>8630</v>
      </c>
      <c r="D67" s="12" t="s">
        <v>1163</v>
      </c>
      <c r="E67" s="198">
        <f>ROUND(N(data!BP59), 0)</f>
        <v>0</v>
      </c>
      <c r="F67" s="271">
        <f>ROUND(N(data!BP60), 2)</f>
        <v>0.92</v>
      </c>
      <c r="G67" s="198">
        <f>ROUND(N(data!BP61), 0)</f>
        <v>102066</v>
      </c>
      <c r="H67" s="198">
        <f>ROUND(N(data!BP62), 0)</f>
        <v>23069</v>
      </c>
      <c r="I67" s="198">
        <f>ROUND(N(data!BP63), 0)</f>
        <v>0</v>
      </c>
      <c r="J67" s="198">
        <f>ROUND(N(data!BP64), 0)</f>
        <v>3362</v>
      </c>
      <c r="K67" s="198">
        <f>ROUND(N(data!BP65), 0)</f>
        <v>0</v>
      </c>
      <c r="L67" s="198">
        <f>ROUND(N(data!BP66), 0)</f>
        <v>58819</v>
      </c>
      <c r="M67" s="198">
        <f>ROUND(N(data!BP67), 0)</f>
        <v>0</v>
      </c>
      <c r="N67" s="198">
        <f>ROUND(N(data!BP68), 0)</f>
        <v>0</v>
      </c>
      <c r="O67" s="198">
        <f>ROUND(N(data!BP69), 0)</f>
        <v>0</v>
      </c>
      <c r="P67" s="198">
        <f>ROUND(N(data!BP70), 0)</f>
        <v>0</v>
      </c>
      <c r="Q67" s="198">
        <f>ROUND(N(data!BP71), 0)</f>
        <v>0</v>
      </c>
      <c r="R67" s="198">
        <f>ROUND(N(data!BP72), 0)</f>
        <v>0</v>
      </c>
      <c r="S67" s="198">
        <f>ROUND(N(data!BP73), 0)</f>
        <v>0</v>
      </c>
      <c r="T67" s="198">
        <f>ROUND(N(data!BP74), 0)</f>
        <v>0</v>
      </c>
      <c r="U67" s="198">
        <f>ROUND(N(data!BP75), 0)</f>
        <v>0</v>
      </c>
      <c r="V67" s="198">
        <f>ROUND(N(data!BP76), 0)</f>
        <v>0</v>
      </c>
      <c r="W67" s="198">
        <f>ROUND(N(data!BP77), 0)</f>
        <v>0</v>
      </c>
      <c r="X67" s="198">
        <f>ROUND(N(data!BP78), 0)</f>
        <v>0</v>
      </c>
      <c r="Y67" s="198">
        <f>ROUND(N(data!BP79), 0)</f>
        <v>0</v>
      </c>
      <c r="Z67" s="198">
        <f>ROUND(N(data!BP80), 0)</f>
        <v>0</v>
      </c>
      <c r="AA67" s="198">
        <f>ROUND(N(data!BP81), 0)</f>
        <v>0</v>
      </c>
      <c r="AB67" s="198">
        <f>ROUND(N(data!BP82), 0)</f>
        <v>0</v>
      </c>
      <c r="AC67" s="198">
        <f>ROUND(N(data!BP83), 0)</f>
        <v>0</v>
      </c>
      <c r="AD67" s="198">
        <f>ROUND(N(data!BP84), 0)</f>
        <v>0</v>
      </c>
      <c r="AE67" s="198">
        <f>ROUND(N(data!BP89), 0)</f>
        <v>0</v>
      </c>
      <c r="AF67" s="198">
        <f>ROUND(N(data!BP87), 0)</f>
        <v>0</v>
      </c>
      <c r="AG67" s="198">
        <f>ROUND(N(data!BP90), 0)</f>
        <v>0</v>
      </c>
      <c r="AH67" s="198">
        <f>ROUND(N(data!BP91), 0)</f>
        <v>0</v>
      </c>
      <c r="AI67" s="198">
        <f>ROUND(N(data!BP92), 0)</f>
        <v>0</v>
      </c>
      <c r="AJ67" s="198">
        <f>ROUND(N(data!BP93), 0)</f>
        <v>0</v>
      </c>
      <c r="AK67" s="271">
        <f>ROUND(N(data!BP94), 2)</f>
        <v>0</v>
      </c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  <c r="BU67" s="53"/>
      <c r="BV67" s="53"/>
      <c r="BW67" s="53"/>
      <c r="BX67" s="53"/>
      <c r="BY67" s="53"/>
      <c r="BZ67" s="53"/>
      <c r="CA67" s="53"/>
      <c r="CB67" s="53"/>
      <c r="CC67" s="53"/>
      <c r="CD67" s="53"/>
      <c r="CE67" s="53"/>
      <c r="CF67" s="53"/>
      <c r="CG67" s="53"/>
      <c r="CH67" s="53"/>
      <c r="CI67" s="53"/>
      <c r="CJ67" s="53"/>
      <c r="CK67" s="53"/>
    </row>
    <row r="68" spans="1:89" s="11" customFormat="1" ht="12.6" customHeight="1" x14ac:dyDescent="0.25">
      <c r="A68" s="12" t="str">
        <f>RIGHT(data!$C$97,3)</f>
        <v>045</v>
      </c>
      <c r="B68" s="200" t="str">
        <f>RIGHT(data!$C$96,4)</f>
        <v>2024</v>
      </c>
      <c r="C68" s="12" t="str">
        <f>data!BQ$55</f>
        <v>8640</v>
      </c>
      <c r="D68" s="12" t="s">
        <v>1163</v>
      </c>
      <c r="E68" s="198">
        <f>ROUND(N(data!BQ59), 0)</f>
        <v>0</v>
      </c>
      <c r="F68" s="271">
        <f>ROUND(N(data!BQ60), 2)</f>
        <v>0</v>
      </c>
      <c r="G68" s="198">
        <f>ROUND(N(data!BQ61), 0)</f>
        <v>0</v>
      </c>
      <c r="H68" s="198">
        <f>ROUND(N(data!BQ62), 0)</f>
        <v>0</v>
      </c>
      <c r="I68" s="198">
        <f>ROUND(N(data!BQ63), 0)</f>
        <v>0</v>
      </c>
      <c r="J68" s="198">
        <f>ROUND(N(data!BQ64), 0)</f>
        <v>0</v>
      </c>
      <c r="K68" s="198">
        <f>ROUND(N(data!BQ65), 0)</f>
        <v>0</v>
      </c>
      <c r="L68" s="198">
        <f>ROUND(N(data!BQ66), 0)</f>
        <v>0</v>
      </c>
      <c r="M68" s="198">
        <f>ROUND(N(data!BQ67), 0)</f>
        <v>0</v>
      </c>
      <c r="N68" s="198">
        <f>ROUND(N(data!BQ68), 0)</f>
        <v>0</v>
      </c>
      <c r="O68" s="198">
        <f>ROUND(N(data!BQ69), 0)</f>
        <v>0</v>
      </c>
      <c r="P68" s="198">
        <f>ROUND(N(data!BQ70), 0)</f>
        <v>0</v>
      </c>
      <c r="Q68" s="198">
        <f>ROUND(N(data!BQ71), 0)</f>
        <v>0</v>
      </c>
      <c r="R68" s="198">
        <f>ROUND(N(data!BQ72), 0)</f>
        <v>0</v>
      </c>
      <c r="S68" s="198">
        <f>ROUND(N(data!BQ73), 0)</f>
        <v>0</v>
      </c>
      <c r="T68" s="198">
        <f>ROUND(N(data!BQ74), 0)</f>
        <v>0</v>
      </c>
      <c r="U68" s="198">
        <f>ROUND(N(data!BQ75), 0)</f>
        <v>0</v>
      </c>
      <c r="V68" s="198">
        <f>ROUND(N(data!BQ76), 0)</f>
        <v>0</v>
      </c>
      <c r="W68" s="198">
        <f>ROUND(N(data!BQ77), 0)</f>
        <v>0</v>
      </c>
      <c r="X68" s="198">
        <f>ROUND(N(data!BQ78), 0)</f>
        <v>0</v>
      </c>
      <c r="Y68" s="198">
        <f>ROUND(N(data!BQ79), 0)</f>
        <v>0</v>
      </c>
      <c r="Z68" s="198">
        <f>ROUND(N(data!BQ80), 0)</f>
        <v>0</v>
      </c>
      <c r="AA68" s="198">
        <f>ROUND(N(data!BQ81), 0)</f>
        <v>0</v>
      </c>
      <c r="AB68" s="198">
        <f>ROUND(N(data!BQ82), 0)</f>
        <v>0</v>
      </c>
      <c r="AC68" s="198">
        <f>ROUND(N(data!BQ83), 0)</f>
        <v>0</v>
      </c>
      <c r="AD68" s="198">
        <f>ROUND(N(data!BQ84), 0)</f>
        <v>0</v>
      </c>
      <c r="AE68" s="198">
        <f>ROUND(N(data!BQ89), 0)</f>
        <v>0</v>
      </c>
      <c r="AF68" s="198">
        <f>ROUND(N(data!BQ87), 0)</f>
        <v>0</v>
      </c>
      <c r="AG68" s="198">
        <f>ROUND(N(data!BQ90), 0)</f>
        <v>0</v>
      </c>
      <c r="AH68" s="198">
        <f>ROUND(N(data!BQ91), 0)</f>
        <v>0</v>
      </c>
      <c r="AI68" s="198">
        <f>ROUND(N(data!BQ92), 0)</f>
        <v>0</v>
      </c>
      <c r="AJ68" s="198">
        <f>ROUND(N(data!BQ93), 0)</f>
        <v>0</v>
      </c>
      <c r="AK68" s="271">
        <f>ROUND(N(data!BQ94), 2)</f>
        <v>0</v>
      </c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  <c r="BT68" s="53"/>
      <c r="BU68" s="53"/>
      <c r="BV68" s="53"/>
      <c r="BW68" s="53"/>
      <c r="BX68" s="53"/>
      <c r="BY68" s="53"/>
      <c r="BZ68" s="53"/>
      <c r="CA68" s="53"/>
      <c r="CB68" s="53"/>
      <c r="CC68" s="53"/>
      <c r="CD68" s="53"/>
      <c r="CE68" s="53"/>
      <c r="CF68" s="53"/>
      <c r="CG68" s="53"/>
      <c r="CH68" s="53"/>
      <c r="CI68" s="53"/>
      <c r="CJ68" s="53"/>
      <c r="CK68" s="53"/>
    </row>
    <row r="69" spans="1:89" s="11" customFormat="1" ht="12.6" customHeight="1" x14ac:dyDescent="0.25">
      <c r="A69" s="12" t="str">
        <f>RIGHT(data!$C$97,3)</f>
        <v>045</v>
      </c>
      <c r="B69" s="200" t="str">
        <f>RIGHT(data!$C$96,4)</f>
        <v>2024</v>
      </c>
      <c r="C69" s="12" t="str">
        <f>data!BR$55</f>
        <v>8650</v>
      </c>
      <c r="D69" s="12" t="s">
        <v>1163</v>
      </c>
      <c r="E69" s="198">
        <f>ROUND(N(data!BR59), 0)</f>
        <v>0</v>
      </c>
      <c r="F69" s="271">
        <f>ROUND(N(data!BR60), 2)</f>
        <v>1.87</v>
      </c>
      <c r="G69" s="198">
        <f>ROUND(N(data!BR61), 0)</f>
        <v>198172</v>
      </c>
      <c r="H69" s="198">
        <f>ROUND(N(data!BR62), 0)</f>
        <v>44791</v>
      </c>
      <c r="I69" s="198">
        <f>ROUND(N(data!BR63), 0)</f>
        <v>2125</v>
      </c>
      <c r="J69" s="198">
        <f>ROUND(N(data!BR64), 0)</f>
        <v>4014</v>
      </c>
      <c r="K69" s="198">
        <f>ROUND(N(data!BR65), 0)</f>
        <v>0</v>
      </c>
      <c r="L69" s="198">
        <f>ROUND(N(data!BR66), 0)</f>
        <v>22751</v>
      </c>
      <c r="M69" s="198">
        <f>ROUND(N(data!BR67), 0)</f>
        <v>26782</v>
      </c>
      <c r="N69" s="198">
        <f>ROUND(N(data!BR68), 0)</f>
        <v>0</v>
      </c>
      <c r="O69" s="198">
        <f>ROUND(N(data!BR69), 0)</f>
        <v>4453</v>
      </c>
      <c r="P69" s="198">
        <f>ROUND(N(data!BR70), 0)</f>
        <v>0</v>
      </c>
      <c r="Q69" s="198">
        <f>ROUND(N(data!BR71), 0)</f>
        <v>0</v>
      </c>
      <c r="R69" s="198">
        <f>ROUND(N(data!BR72), 0)</f>
        <v>862</v>
      </c>
      <c r="S69" s="198">
        <f>ROUND(N(data!BR73), 0)</f>
        <v>0</v>
      </c>
      <c r="T69" s="198">
        <f>ROUND(N(data!BR74), 0)</f>
        <v>0</v>
      </c>
      <c r="U69" s="198">
        <f>ROUND(N(data!BR75), 0)</f>
        <v>0</v>
      </c>
      <c r="V69" s="198">
        <f>ROUND(N(data!BR76), 0)</f>
        <v>0</v>
      </c>
      <c r="W69" s="198">
        <f>ROUND(N(data!BR77), 0)</f>
        <v>0</v>
      </c>
      <c r="X69" s="198">
        <f>ROUND(N(data!BR78), 0)</f>
        <v>0</v>
      </c>
      <c r="Y69" s="198">
        <f>ROUND(N(data!BR79), 0)</f>
        <v>0</v>
      </c>
      <c r="Z69" s="198">
        <f>ROUND(N(data!BR80), 0)</f>
        <v>0</v>
      </c>
      <c r="AA69" s="198">
        <f>ROUND(N(data!BR81), 0)</f>
        <v>0</v>
      </c>
      <c r="AB69" s="198">
        <f>ROUND(N(data!BR82), 0)</f>
        <v>0</v>
      </c>
      <c r="AC69" s="198">
        <f>ROUND(N(data!BR83), 0)</f>
        <v>3591</v>
      </c>
      <c r="AD69" s="198">
        <f>ROUND(N(data!BR84), 0)</f>
        <v>0</v>
      </c>
      <c r="AE69" s="198">
        <f>ROUND(N(data!BR89), 0)</f>
        <v>0</v>
      </c>
      <c r="AF69" s="198">
        <f>ROUND(N(data!BR87), 0)</f>
        <v>0</v>
      </c>
      <c r="AG69" s="198">
        <f>ROUND(N(data!BR90), 0)</f>
        <v>1217</v>
      </c>
      <c r="AH69" s="198">
        <f>ROUND(N(data!BR91), 0)</f>
        <v>0</v>
      </c>
      <c r="AI69" s="198">
        <f>ROUND(N(data!BR92), 0)</f>
        <v>0</v>
      </c>
      <c r="AJ69" s="198">
        <f>ROUND(N(data!BR93), 0)</f>
        <v>0</v>
      </c>
      <c r="AK69" s="271">
        <f>ROUND(N(data!BR94), 2)</f>
        <v>0</v>
      </c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/>
      <c r="BP69" s="53"/>
      <c r="BQ69" s="53"/>
      <c r="BR69" s="53"/>
      <c r="BS69" s="53"/>
      <c r="BT69" s="53"/>
      <c r="BU69" s="53"/>
      <c r="BV69" s="53"/>
      <c r="BW69" s="53"/>
      <c r="BX69" s="53"/>
      <c r="BY69" s="53"/>
      <c r="BZ69" s="53"/>
      <c r="CA69" s="53"/>
      <c r="CB69" s="53"/>
      <c r="CC69" s="53"/>
      <c r="CD69" s="53"/>
      <c r="CE69" s="53"/>
      <c r="CF69" s="53"/>
      <c r="CG69" s="53"/>
      <c r="CH69" s="53"/>
      <c r="CI69" s="53"/>
      <c r="CJ69" s="53"/>
      <c r="CK69" s="53"/>
    </row>
    <row r="70" spans="1:89" s="11" customFormat="1" ht="12.6" customHeight="1" x14ac:dyDescent="0.25">
      <c r="A70" s="12" t="str">
        <f>RIGHT(data!$C$97,3)</f>
        <v>045</v>
      </c>
      <c r="B70" s="200" t="str">
        <f>RIGHT(data!$C$96,4)</f>
        <v>2024</v>
      </c>
      <c r="C70" s="12" t="str">
        <f>data!BS$55</f>
        <v>8660</v>
      </c>
      <c r="D70" s="12" t="s">
        <v>1163</v>
      </c>
      <c r="E70" s="198">
        <f>ROUND(N(data!BS59), 0)</f>
        <v>0</v>
      </c>
      <c r="F70" s="271">
        <f>ROUND(N(data!BS60), 2)</f>
        <v>0</v>
      </c>
      <c r="G70" s="198">
        <f>ROUND(N(data!BS61), 0)</f>
        <v>0</v>
      </c>
      <c r="H70" s="198">
        <f>ROUND(N(data!BS62), 0)</f>
        <v>0</v>
      </c>
      <c r="I70" s="198" t="e">
        <f>ROUND(N(data!#REF!), 0)</f>
        <v>#REF!</v>
      </c>
      <c r="J70" s="198">
        <f>ROUND(N(data!BS64), 0)</f>
        <v>0</v>
      </c>
      <c r="K70" s="198">
        <f>ROUND(N(data!BS65), 0)</f>
        <v>0</v>
      </c>
      <c r="L70" s="198">
        <f>ROUND(N(data!BS66), 0)</f>
        <v>0</v>
      </c>
      <c r="M70" s="198">
        <f>ROUND(N(data!BS67), 0)</f>
        <v>0</v>
      </c>
      <c r="N70" s="198">
        <f>ROUND(N(data!BS68), 0)</f>
        <v>0</v>
      </c>
      <c r="O70" s="198">
        <f>ROUND(N(data!BS69), 0)</f>
        <v>0</v>
      </c>
      <c r="P70" s="198">
        <f>ROUND(N(data!BS70), 0)</f>
        <v>0</v>
      </c>
      <c r="Q70" s="198">
        <f>ROUND(N(data!BS71), 0)</f>
        <v>0</v>
      </c>
      <c r="R70" s="198">
        <f>ROUND(N(data!BS72), 0)</f>
        <v>0</v>
      </c>
      <c r="S70" s="198">
        <f>ROUND(N(data!BS73), 0)</f>
        <v>0</v>
      </c>
      <c r="T70" s="198">
        <f>ROUND(N(data!BS74), 0)</f>
        <v>0</v>
      </c>
      <c r="U70" s="198">
        <f>ROUND(N(data!BS75), 0)</f>
        <v>0</v>
      </c>
      <c r="V70" s="198">
        <f>ROUND(N(data!BS76), 0)</f>
        <v>0</v>
      </c>
      <c r="W70" s="198">
        <f>ROUND(N(data!BS77), 0)</f>
        <v>0</v>
      </c>
      <c r="X70" s="198">
        <f>ROUND(N(data!BS78), 0)</f>
        <v>0</v>
      </c>
      <c r="Y70" s="198">
        <f>ROUND(N(data!BS79), 0)</f>
        <v>0</v>
      </c>
      <c r="Z70" s="198">
        <f>ROUND(N(data!BS80), 0)</f>
        <v>0</v>
      </c>
      <c r="AA70" s="198">
        <f>ROUND(N(data!BS81), 0)</f>
        <v>0</v>
      </c>
      <c r="AB70" s="198">
        <f>ROUND(N(data!BS82), 0)</f>
        <v>0</v>
      </c>
      <c r="AC70" s="198">
        <f>ROUND(N(data!BS83), 0)</f>
        <v>0</v>
      </c>
      <c r="AD70" s="198">
        <f>ROUND(N(data!BS84), 0)</f>
        <v>0</v>
      </c>
      <c r="AE70" s="198">
        <f>ROUND(N(data!BS89), 0)</f>
        <v>0</v>
      </c>
      <c r="AF70" s="198">
        <f>ROUND(N(data!BS87), 0)</f>
        <v>0</v>
      </c>
      <c r="AG70" s="198">
        <f>ROUND(N(data!BS90), 0)</f>
        <v>0</v>
      </c>
      <c r="AH70" s="198">
        <f>ROUND(N(data!BS91), 0)</f>
        <v>0</v>
      </c>
      <c r="AI70" s="198">
        <f>ROUND(N(data!BS92), 0)</f>
        <v>0</v>
      </c>
      <c r="AJ70" s="198">
        <f>ROUND(N(data!BS93), 0)</f>
        <v>0</v>
      </c>
      <c r="AK70" s="271">
        <f>ROUND(N(data!BS94), 2)</f>
        <v>0</v>
      </c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  <c r="BX70" s="53"/>
      <c r="BY70" s="53"/>
      <c r="BZ70" s="53"/>
      <c r="CA70" s="53"/>
      <c r="CB70" s="53"/>
      <c r="CC70" s="53"/>
      <c r="CD70" s="53"/>
      <c r="CE70" s="53"/>
      <c r="CF70" s="53"/>
      <c r="CG70" s="53"/>
      <c r="CH70" s="53"/>
      <c r="CI70" s="53"/>
      <c r="CJ70" s="53"/>
      <c r="CK70" s="53"/>
    </row>
    <row r="71" spans="1:89" s="11" customFormat="1" ht="12.6" customHeight="1" x14ac:dyDescent="0.25">
      <c r="A71" s="12" t="str">
        <f>RIGHT(data!$C$97,3)</f>
        <v>045</v>
      </c>
      <c r="B71" s="200" t="str">
        <f>RIGHT(data!$C$96,4)</f>
        <v>2024</v>
      </c>
      <c r="C71" s="12" t="str">
        <f>data!BT$55</f>
        <v>8670</v>
      </c>
      <c r="D71" s="12" t="s">
        <v>1163</v>
      </c>
      <c r="E71" s="198">
        <f>ROUND(N(data!BT59), 0)</f>
        <v>0</v>
      </c>
      <c r="F71" s="271">
        <f>ROUND(N(data!BT60), 2)</f>
        <v>0</v>
      </c>
      <c r="G71" s="198">
        <f>ROUND(N(data!BT61), 0)</f>
        <v>0</v>
      </c>
      <c r="H71" s="198">
        <f>ROUND(N(data!BT62), 0)</f>
        <v>0</v>
      </c>
      <c r="I71" s="198">
        <f>ROUND(N(data!BT63), 0)</f>
        <v>0</v>
      </c>
      <c r="J71" s="198">
        <f>ROUND(N(data!BT64), 0)</f>
        <v>0</v>
      </c>
      <c r="K71" s="198">
        <f>ROUND(N(data!BT65), 0)</f>
        <v>0</v>
      </c>
      <c r="L71" s="198">
        <f>ROUND(N(data!BT66), 0)</f>
        <v>0</v>
      </c>
      <c r="M71" s="198">
        <f>ROUND(N(data!BT67), 0)</f>
        <v>0</v>
      </c>
      <c r="N71" s="198">
        <f>ROUND(N(data!BT68), 0)</f>
        <v>0</v>
      </c>
      <c r="O71" s="198">
        <f>ROUND(N(data!BT69), 0)</f>
        <v>0</v>
      </c>
      <c r="P71" s="198">
        <f>ROUND(N(data!BT70), 0)</f>
        <v>0</v>
      </c>
      <c r="Q71" s="198">
        <f>ROUND(N(data!BT71), 0)</f>
        <v>0</v>
      </c>
      <c r="R71" s="198">
        <f>ROUND(N(data!BT72), 0)</f>
        <v>0</v>
      </c>
      <c r="S71" s="198">
        <f>ROUND(N(data!BT73), 0)</f>
        <v>0</v>
      </c>
      <c r="T71" s="198">
        <f>ROUND(N(data!BT74), 0)</f>
        <v>0</v>
      </c>
      <c r="U71" s="198">
        <f>ROUND(N(data!BT75), 0)</f>
        <v>0</v>
      </c>
      <c r="V71" s="198">
        <f>ROUND(N(data!BT76), 0)</f>
        <v>0</v>
      </c>
      <c r="W71" s="198">
        <f>ROUND(N(data!BT77), 0)</f>
        <v>0</v>
      </c>
      <c r="X71" s="198">
        <f>ROUND(N(data!BT78), 0)</f>
        <v>0</v>
      </c>
      <c r="Y71" s="198">
        <f>ROUND(N(data!BT79), 0)</f>
        <v>0</v>
      </c>
      <c r="Z71" s="198">
        <f>ROUND(N(data!BT80), 0)</f>
        <v>0</v>
      </c>
      <c r="AA71" s="198">
        <f>ROUND(N(data!BT81), 0)</f>
        <v>0</v>
      </c>
      <c r="AB71" s="198">
        <f>ROUND(N(data!BT82), 0)</f>
        <v>0</v>
      </c>
      <c r="AC71" s="198">
        <f>ROUND(N(data!BT83), 0)</f>
        <v>0</v>
      </c>
      <c r="AD71" s="198">
        <f>ROUND(N(data!BT84), 0)</f>
        <v>0</v>
      </c>
      <c r="AE71" s="198">
        <f>ROUND(N(data!BT89), 0)</f>
        <v>0</v>
      </c>
      <c r="AF71" s="198">
        <f>ROUND(N(data!BT87), 0)</f>
        <v>0</v>
      </c>
      <c r="AG71" s="198">
        <f>ROUND(N(data!BT90), 0)</f>
        <v>0</v>
      </c>
      <c r="AH71" s="198">
        <f>ROUND(N(data!BT91), 0)</f>
        <v>0</v>
      </c>
      <c r="AI71" s="198">
        <f>ROUND(N(data!BT92), 0)</f>
        <v>0</v>
      </c>
      <c r="AJ71" s="198">
        <f>ROUND(N(data!BT93), 0)</f>
        <v>0</v>
      </c>
      <c r="AK71" s="271">
        <f>ROUND(N(data!BT94), 2)</f>
        <v>0</v>
      </c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  <c r="BU71" s="53"/>
      <c r="BV71" s="53"/>
      <c r="BW71" s="53"/>
      <c r="BX71" s="53"/>
      <c r="BY71" s="53"/>
      <c r="BZ71" s="53"/>
      <c r="CA71" s="53"/>
      <c r="CB71" s="53"/>
      <c r="CC71" s="53"/>
      <c r="CD71" s="53"/>
      <c r="CE71" s="53"/>
      <c r="CF71" s="53"/>
      <c r="CG71" s="53"/>
      <c r="CH71" s="53"/>
      <c r="CI71" s="53"/>
      <c r="CJ71" s="53"/>
      <c r="CK71" s="53"/>
    </row>
    <row r="72" spans="1:89" s="11" customFormat="1" ht="12.6" customHeight="1" x14ac:dyDescent="0.25">
      <c r="A72" s="12" t="str">
        <f>RIGHT(data!$C$97,3)</f>
        <v>045</v>
      </c>
      <c r="B72" s="200" t="str">
        <f>RIGHT(data!$C$96,4)</f>
        <v>2024</v>
      </c>
      <c r="C72" s="12" t="str">
        <f>data!BU$55</f>
        <v>8680</v>
      </c>
      <c r="D72" s="12" t="s">
        <v>1163</v>
      </c>
      <c r="E72" s="198">
        <f>ROUND(N(data!BU59), 0)</f>
        <v>0</v>
      </c>
      <c r="F72" s="271">
        <f>ROUND(N(data!BU60), 2)</f>
        <v>0</v>
      </c>
      <c r="G72" s="198">
        <f>ROUND(N(data!BU61), 0)</f>
        <v>0</v>
      </c>
      <c r="H72" s="198">
        <f>ROUND(N(data!BU62), 0)</f>
        <v>0</v>
      </c>
      <c r="I72" s="198">
        <f>ROUND(N(data!BU63), 0)</f>
        <v>0</v>
      </c>
      <c r="J72" s="198">
        <f>ROUND(N(data!BU64), 0)</f>
        <v>0</v>
      </c>
      <c r="K72" s="198">
        <f>ROUND(N(data!BU65), 0)</f>
        <v>0</v>
      </c>
      <c r="L72" s="198">
        <f>ROUND(N(data!BU66), 0)</f>
        <v>0</v>
      </c>
      <c r="M72" s="198">
        <f>ROUND(N(data!BU67), 0)</f>
        <v>0</v>
      </c>
      <c r="N72" s="198">
        <f>ROUND(N(data!BU68), 0)</f>
        <v>0</v>
      </c>
      <c r="O72" s="198">
        <f>ROUND(N(data!BU69), 0)</f>
        <v>0</v>
      </c>
      <c r="P72" s="198">
        <f>ROUND(N(data!BU70), 0)</f>
        <v>0</v>
      </c>
      <c r="Q72" s="198">
        <f>ROUND(N(data!BU71), 0)</f>
        <v>0</v>
      </c>
      <c r="R72" s="198">
        <f>ROUND(N(data!BU72), 0)</f>
        <v>0</v>
      </c>
      <c r="S72" s="198">
        <f>ROUND(N(data!BU73), 0)</f>
        <v>0</v>
      </c>
      <c r="T72" s="198">
        <f>ROUND(N(data!BU74), 0)</f>
        <v>0</v>
      </c>
      <c r="U72" s="198">
        <f>ROUND(N(data!BU75), 0)</f>
        <v>0</v>
      </c>
      <c r="V72" s="198">
        <f>ROUND(N(data!BU76), 0)</f>
        <v>0</v>
      </c>
      <c r="W72" s="198">
        <f>ROUND(N(data!BU77), 0)</f>
        <v>0</v>
      </c>
      <c r="X72" s="198">
        <f>ROUND(N(data!BU78), 0)</f>
        <v>0</v>
      </c>
      <c r="Y72" s="198">
        <f>ROUND(N(data!BU79), 0)</f>
        <v>0</v>
      </c>
      <c r="Z72" s="198">
        <f>ROUND(N(data!BU80), 0)</f>
        <v>0</v>
      </c>
      <c r="AA72" s="198">
        <f>ROUND(N(data!BU81), 0)</f>
        <v>0</v>
      </c>
      <c r="AB72" s="198">
        <f>ROUND(N(data!BU82), 0)</f>
        <v>0</v>
      </c>
      <c r="AC72" s="198">
        <f>ROUND(N(data!BU83), 0)</f>
        <v>0</v>
      </c>
      <c r="AD72" s="198">
        <f>ROUND(N(data!BU84), 0)</f>
        <v>0</v>
      </c>
      <c r="AE72" s="198">
        <f>ROUND(N(data!BU89), 0)</f>
        <v>0</v>
      </c>
      <c r="AF72" s="198">
        <f>ROUND(N(data!BU87), 0)</f>
        <v>0</v>
      </c>
      <c r="AG72" s="198">
        <f>ROUND(N(data!BU90), 0)</f>
        <v>0</v>
      </c>
      <c r="AH72" s="198">
        <f>ROUND(N(data!BU91), 0)</f>
        <v>0</v>
      </c>
      <c r="AI72" s="198">
        <f>ROUND(N(data!BU92), 0)</f>
        <v>0</v>
      </c>
      <c r="AJ72" s="198">
        <f>ROUND(N(data!BU93), 0)</f>
        <v>0</v>
      </c>
      <c r="AK72" s="271">
        <f>ROUND(N(data!BU94), 2)</f>
        <v>0</v>
      </c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3"/>
      <c r="BK72" s="53"/>
      <c r="BL72" s="53"/>
      <c r="BM72" s="53"/>
      <c r="BN72" s="53"/>
      <c r="BO72" s="53"/>
      <c r="BP72" s="53"/>
      <c r="BQ72" s="53"/>
      <c r="BR72" s="53"/>
      <c r="BS72" s="53"/>
      <c r="BT72" s="53"/>
      <c r="BU72" s="53"/>
      <c r="BV72" s="53"/>
      <c r="BW72" s="53"/>
      <c r="BX72" s="53"/>
      <c r="BY72" s="53"/>
      <c r="BZ72" s="53"/>
      <c r="CA72" s="53"/>
      <c r="CB72" s="53"/>
      <c r="CC72" s="53"/>
      <c r="CD72" s="53"/>
      <c r="CE72" s="53"/>
      <c r="CF72" s="53"/>
      <c r="CG72" s="53"/>
      <c r="CH72" s="53"/>
      <c r="CI72" s="53"/>
      <c r="CJ72" s="53"/>
      <c r="CK72" s="53"/>
    </row>
    <row r="73" spans="1:89" s="11" customFormat="1" ht="12.6" customHeight="1" x14ac:dyDescent="0.25">
      <c r="A73" s="12" t="str">
        <f>RIGHT(data!$C$97,3)</f>
        <v>045</v>
      </c>
      <c r="B73" s="200" t="str">
        <f>RIGHT(data!$C$96,4)</f>
        <v>2024</v>
      </c>
      <c r="C73" s="12" t="str">
        <f>data!BV$55</f>
        <v>8690</v>
      </c>
      <c r="D73" s="12" t="s">
        <v>1163</v>
      </c>
      <c r="E73" s="198">
        <f>ROUND(N(data!BV59), 0)</f>
        <v>0</v>
      </c>
      <c r="F73" s="271">
        <f>ROUND(N(data!BV60), 2)</f>
        <v>3.31</v>
      </c>
      <c r="G73" s="198">
        <f>ROUND(N(data!BV61), 0)</f>
        <v>165435</v>
      </c>
      <c r="H73" s="198">
        <f>ROUND(N(data!BV62), 0)</f>
        <v>37392</v>
      </c>
      <c r="I73" s="198">
        <f>ROUND(N(data!BV63), 0)</f>
        <v>0</v>
      </c>
      <c r="J73" s="198">
        <f>ROUND(N(data!BV64), 0)</f>
        <v>851</v>
      </c>
      <c r="K73" s="198">
        <f>ROUND(N(data!BV65), 0)</f>
        <v>0</v>
      </c>
      <c r="L73" s="198">
        <f>ROUND(N(data!BV66), 0)</f>
        <v>1974</v>
      </c>
      <c r="M73" s="198">
        <f>ROUND(N(data!BV67), 0)</f>
        <v>31007</v>
      </c>
      <c r="N73" s="198">
        <f>ROUND(N(data!BV68), 0)</f>
        <v>0</v>
      </c>
      <c r="O73" s="198">
        <f>ROUND(N(data!BV69), 0)</f>
        <v>1288</v>
      </c>
      <c r="P73" s="198">
        <f>ROUND(N(data!BV70), 0)</f>
        <v>0</v>
      </c>
      <c r="Q73" s="198">
        <f>ROUND(N(data!BV71), 0)</f>
        <v>0</v>
      </c>
      <c r="R73" s="198">
        <f>ROUND(N(data!BV72), 0)</f>
        <v>0</v>
      </c>
      <c r="S73" s="198">
        <f>ROUND(N(data!BV73), 0)</f>
        <v>0</v>
      </c>
      <c r="T73" s="198">
        <f>ROUND(N(data!BV74), 0)</f>
        <v>0</v>
      </c>
      <c r="U73" s="198">
        <f>ROUND(N(data!BV75), 0)</f>
        <v>0</v>
      </c>
      <c r="V73" s="198">
        <f>ROUND(N(data!BV76), 0)</f>
        <v>0</v>
      </c>
      <c r="W73" s="198">
        <f>ROUND(N(data!BV77), 0)</f>
        <v>0</v>
      </c>
      <c r="X73" s="198">
        <f>ROUND(N(data!BV78), 0)</f>
        <v>0</v>
      </c>
      <c r="Y73" s="198">
        <f>ROUND(N(data!BV79), 0)</f>
        <v>0</v>
      </c>
      <c r="Z73" s="198">
        <f>ROUND(N(data!BV80), 0)</f>
        <v>0</v>
      </c>
      <c r="AA73" s="198">
        <f>ROUND(N(data!BV81), 0)</f>
        <v>0</v>
      </c>
      <c r="AB73" s="198">
        <f>ROUND(N(data!BV82), 0)</f>
        <v>0</v>
      </c>
      <c r="AC73" s="198">
        <f>ROUND(N(data!BV83), 0)</f>
        <v>1288</v>
      </c>
      <c r="AD73" s="198">
        <f>ROUND(N(data!BV84), 0)</f>
        <v>6065</v>
      </c>
      <c r="AE73" s="198">
        <f>ROUND(N(data!BV89), 0)</f>
        <v>0</v>
      </c>
      <c r="AF73" s="198">
        <f>ROUND(N(data!BV87), 0)</f>
        <v>0</v>
      </c>
      <c r="AG73" s="198">
        <f>ROUND(N(data!BV90), 0)</f>
        <v>1409</v>
      </c>
      <c r="AH73" s="198">
        <f>ROUND(N(data!BV91), 0)</f>
        <v>0</v>
      </c>
      <c r="AI73" s="198">
        <f>ROUND(N(data!BV92), 0)</f>
        <v>400</v>
      </c>
      <c r="AJ73" s="198">
        <f>ROUND(N(data!BV93), 0)</f>
        <v>0</v>
      </c>
      <c r="AK73" s="271">
        <f>ROUND(N(data!BV94), 2)</f>
        <v>0</v>
      </c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3"/>
      <c r="BK73" s="53"/>
      <c r="BL73" s="53"/>
      <c r="BM73" s="53"/>
      <c r="BN73" s="53"/>
      <c r="BO73" s="53"/>
      <c r="BP73" s="53"/>
      <c r="BQ73" s="53"/>
      <c r="BR73" s="53"/>
      <c r="BS73" s="53"/>
      <c r="BT73" s="53"/>
      <c r="BU73" s="53"/>
      <c r="BV73" s="53"/>
      <c r="BW73" s="53"/>
      <c r="BX73" s="53"/>
      <c r="BY73" s="53"/>
      <c r="BZ73" s="53"/>
      <c r="CA73" s="53"/>
      <c r="CB73" s="53"/>
      <c r="CC73" s="53"/>
      <c r="CD73" s="53"/>
      <c r="CE73" s="53"/>
      <c r="CF73" s="53"/>
      <c r="CG73" s="53"/>
      <c r="CH73" s="53"/>
      <c r="CI73" s="53"/>
      <c r="CJ73" s="53"/>
      <c r="CK73" s="53"/>
    </row>
    <row r="74" spans="1:89" s="11" customFormat="1" ht="12.6" customHeight="1" x14ac:dyDescent="0.25">
      <c r="A74" s="12" t="str">
        <f>RIGHT(data!$C$97,3)</f>
        <v>045</v>
      </c>
      <c r="B74" s="200" t="str">
        <f>RIGHT(data!$C$96,4)</f>
        <v>2024</v>
      </c>
      <c r="C74" s="12" t="str">
        <f>data!BW$55</f>
        <v>8700</v>
      </c>
      <c r="D74" s="12" t="s">
        <v>1163</v>
      </c>
      <c r="E74" s="198">
        <f>ROUND(N(data!BW59), 0)</f>
        <v>0</v>
      </c>
      <c r="F74" s="271">
        <f>ROUND(N(data!BW60), 2)</f>
        <v>0</v>
      </c>
      <c r="G74" s="198">
        <f>ROUND(N(data!BW61), 0)</f>
        <v>0</v>
      </c>
      <c r="H74" s="198">
        <f>ROUND(N(data!BW62), 0)</f>
        <v>0</v>
      </c>
      <c r="I74" s="198">
        <f>ROUND(N(data!BW63), 0)</f>
        <v>856</v>
      </c>
      <c r="J74" s="198">
        <f>ROUND(N(data!BW64), 0)</f>
        <v>320</v>
      </c>
      <c r="K74" s="198">
        <f>ROUND(N(data!BW65), 0)</f>
        <v>0</v>
      </c>
      <c r="L74" s="198">
        <f>ROUND(N(data!BW66), 0)</f>
        <v>0</v>
      </c>
      <c r="M74" s="198">
        <f>ROUND(N(data!BW67), 0)</f>
        <v>0</v>
      </c>
      <c r="N74" s="198">
        <f>ROUND(N(data!BW68), 0)</f>
        <v>0</v>
      </c>
      <c r="O74" s="198">
        <f>ROUND(N(data!BW69), 0)</f>
        <v>1975</v>
      </c>
      <c r="P74" s="198">
        <f>ROUND(N(data!BW70), 0)</f>
        <v>0</v>
      </c>
      <c r="Q74" s="198">
        <f>ROUND(N(data!BW71), 0)</f>
        <v>0</v>
      </c>
      <c r="R74" s="198">
        <f>ROUND(N(data!BW72), 0)</f>
        <v>0</v>
      </c>
      <c r="S74" s="198">
        <f>ROUND(N(data!BW73), 0)</f>
        <v>0</v>
      </c>
      <c r="T74" s="198">
        <f>ROUND(N(data!BW74), 0)</f>
        <v>0</v>
      </c>
      <c r="U74" s="198">
        <f>ROUND(N(data!BW75), 0)</f>
        <v>0</v>
      </c>
      <c r="V74" s="198">
        <f>ROUND(N(data!BW76), 0)</f>
        <v>0</v>
      </c>
      <c r="W74" s="198">
        <f>ROUND(N(data!BW77), 0)</f>
        <v>0</v>
      </c>
      <c r="X74" s="198">
        <f>ROUND(N(data!BW78), 0)</f>
        <v>0</v>
      </c>
      <c r="Y74" s="198">
        <f>ROUND(N(data!BW79), 0)</f>
        <v>0</v>
      </c>
      <c r="Z74" s="198">
        <f>ROUND(N(data!BW80), 0)</f>
        <v>0</v>
      </c>
      <c r="AA74" s="198">
        <f>ROUND(N(data!BW81), 0)</f>
        <v>0</v>
      </c>
      <c r="AB74" s="198">
        <f>ROUND(N(data!BW82), 0)</f>
        <v>0</v>
      </c>
      <c r="AC74" s="198">
        <f>ROUND(N(data!BW83), 0)</f>
        <v>1975</v>
      </c>
      <c r="AD74" s="198">
        <f>ROUND(N(data!BW84), 0)</f>
        <v>0</v>
      </c>
      <c r="AE74" s="198">
        <f>ROUND(N(data!BW89), 0)</f>
        <v>0</v>
      </c>
      <c r="AF74" s="198">
        <f>ROUND(N(data!BW87), 0)</f>
        <v>0</v>
      </c>
      <c r="AG74" s="198">
        <f>ROUND(N(data!BW90), 0)</f>
        <v>0</v>
      </c>
      <c r="AH74" s="198">
        <f>ROUND(N(data!BW91), 0)</f>
        <v>0</v>
      </c>
      <c r="AI74" s="198">
        <f>ROUND(N(data!BW92), 0)</f>
        <v>0</v>
      </c>
      <c r="AJ74" s="198">
        <f>ROUND(N(data!BW93), 0)</f>
        <v>0</v>
      </c>
      <c r="AK74" s="271">
        <f>ROUND(N(data!BW94), 2)</f>
        <v>0</v>
      </c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  <c r="BJ74" s="53"/>
      <c r="BK74" s="53"/>
      <c r="BL74" s="53"/>
      <c r="BM74" s="53"/>
      <c r="BN74" s="53"/>
      <c r="BO74" s="53"/>
      <c r="BP74" s="53"/>
      <c r="BQ74" s="53"/>
      <c r="BR74" s="53"/>
      <c r="BS74" s="53"/>
      <c r="BT74" s="53"/>
      <c r="BU74" s="53"/>
      <c r="BV74" s="53"/>
      <c r="BW74" s="53"/>
      <c r="BX74" s="53"/>
      <c r="BY74" s="53"/>
      <c r="BZ74" s="53"/>
      <c r="CA74" s="53"/>
      <c r="CB74" s="53"/>
      <c r="CC74" s="53"/>
      <c r="CD74" s="53"/>
      <c r="CE74" s="53"/>
      <c r="CF74" s="53"/>
      <c r="CG74" s="53"/>
      <c r="CH74" s="53"/>
      <c r="CI74" s="53"/>
      <c r="CJ74" s="53"/>
      <c r="CK74" s="53"/>
    </row>
    <row r="75" spans="1:89" s="11" customFormat="1" ht="12.6" customHeight="1" x14ac:dyDescent="0.25">
      <c r="A75" s="12" t="str">
        <f>RIGHT(data!$C$97,3)</f>
        <v>045</v>
      </c>
      <c r="B75" s="200" t="str">
        <f>RIGHT(data!$C$96,4)</f>
        <v>2024</v>
      </c>
      <c r="C75" s="12" t="str">
        <f>data!BX$55</f>
        <v>8710</v>
      </c>
      <c r="D75" s="12" t="s">
        <v>1163</v>
      </c>
      <c r="E75" s="198">
        <f>ROUND(N(data!BX59), 0)</f>
        <v>0</v>
      </c>
      <c r="F75" s="271">
        <f>ROUND(N(data!BX60), 2)</f>
        <v>0</v>
      </c>
      <c r="G75" s="198">
        <f>ROUND(N(data!BX61), 0)</f>
        <v>0</v>
      </c>
      <c r="H75" s="198">
        <f>ROUND(N(data!BX62), 0)</f>
        <v>0</v>
      </c>
      <c r="I75" s="198">
        <f>ROUND(N(data!BS63), 0)</f>
        <v>0</v>
      </c>
      <c r="J75" s="198">
        <f>ROUND(N(data!BX64), 0)</f>
        <v>0</v>
      </c>
      <c r="K75" s="198">
        <f>ROUND(N(data!BX65), 0)</f>
        <v>0</v>
      </c>
      <c r="L75" s="198">
        <f>ROUND(N(data!BX66), 0)</f>
        <v>0</v>
      </c>
      <c r="M75" s="198">
        <f>ROUND(N(data!BX67), 0)</f>
        <v>0</v>
      </c>
      <c r="N75" s="198">
        <f>ROUND(N(data!BX68), 0)</f>
        <v>0</v>
      </c>
      <c r="O75" s="198">
        <f>ROUND(N(data!BX69), 0)</f>
        <v>0</v>
      </c>
      <c r="P75" s="198">
        <f>ROUND(N(data!BX70), 0)</f>
        <v>0</v>
      </c>
      <c r="Q75" s="198">
        <f>ROUND(N(data!BX71), 0)</f>
        <v>0</v>
      </c>
      <c r="R75" s="198">
        <f>ROUND(N(data!BX72), 0)</f>
        <v>0</v>
      </c>
      <c r="S75" s="198">
        <f>ROUND(N(data!BX73), 0)</f>
        <v>0</v>
      </c>
      <c r="T75" s="198">
        <f>ROUND(N(data!BX74), 0)</f>
        <v>0</v>
      </c>
      <c r="U75" s="198">
        <f>ROUND(N(data!BX75), 0)</f>
        <v>0</v>
      </c>
      <c r="V75" s="198">
        <f>ROUND(N(data!BX76), 0)</f>
        <v>0</v>
      </c>
      <c r="W75" s="198">
        <f>ROUND(N(data!BX77), 0)</f>
        <v>0</v>
      </c>
      <c r="X75" s="198">
        <f>ROUND(N(data!BX78), 0)</f>
        <v>0</v>
      </c>
      <c r="Y75" s="198">
        <f>ROUND(N(data!BX79), 0)</f>
        <v>0</v>
      </c>
      <c r="Z75" s="198">
        <f>ROUND(N(data!BX80), 0)</f>
        <v>0</v>
      </c>
      <c r="AA75" s="198">
        <f>ROUND(N(data!BX81), 0)</f>
        <v>0</v>
      </c>
      <c r="AB75" s="198">
        <f>ROUND(N(data!BX82), 0)</f>
        <v>0</v>
      </c>
      <c r="AC75" s="198">
        <f>ROUND(N(data!BX83), 0)</f>
        <v>0</v>
      </c>
      <c r="AD75" s="198">
        <f>ROUND(N(data!BX84), 0)</f>
        <v>0</v>
      </c>
      <c r="AE75" s="198">
        <f>ROUND(N(data!BX89), 0)</f>
        <v>0</v>
      </c>
      <c r="AF75" s="198">
        <f>ROUND(N(data!BX87), 0)</f>
        <v>0</v>
      </c>
      <c r="AG75" s="198">
        <f>ROUND(N(data!BX90), 0)</f>
        <v>0</v>
      </c>
      <c r="AH75" s="198">
        <f>ROUND(N(data!BX91), 0)</f>
        <v>0</v>
      </c>
      <c r="AI75" s="198">
        <f>ROUND(N(data!BX92), 0)</f>
        <v>0</v>
      </c>
      <c r="AJ75" s="198">
        <f>ROUND(N(data!BX93), 0)</f>
        <v>0</v>
      </c>
      <c r="AK75" s="271">
        <f>ROUND(N(data!BX94), 2)</f>
        <v>0</v>
      </c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  <c r="BM75" s="53"/>
      <c r="BN75" s="53"/>
      <c r="BO75" s="53"/>
      <c r="BP75" s="53"/>
      <c r="BQ75" s="53"/>
      <c r="BR75" s="53"/>
      <c r="BS75" s="53"/>
      <c r="BT75" s="53"/>
      <c r="BU75" s="53"/>
      <c r="BV75" s="53"/>
      <c r="BW75" s="53"/>
      <c r="BX75" s="53"/>
      <c r="BY75" s="53"/>
      <c r="BZ75" s="53"/>
      <c r="CA75" s="53"/>
      <c r="CB75" s="53"/>
      <c r="CC75" s="53"/>
      <c r="CD75" s="53"/>
      <c r="CE75" s="53"/>
      <c r="CF75" s="53"/>
      <c r="CG75" s="53"/>
      <c r="CH75" s="53"/>
      <c r="CI75" s="53"/>
      <c r="CJ75" s="53"/>
      <c r="CK75" s="53"/>
    </row>
    <row r="76" spans="1:89" s="11" customFormat="1" ht="12.6" customHeight="1" x14ac:dyDescent="0.25">
      <c r="A76" s="12" t="str">
        <f>RIGHT(data!$C$97,3)</f>
        <v>045</v>
      </c>
      <c r="B76" s="200" t="str">
        <f>RIGHT(data!$C$96,4)</f>
        <v>2024</v>
      </c>
      <c r="C76" s="12" t="str">
        <f>data!BY$55</f>
        <v>8720</v>
      </c>
      <c r="D76" s="12" t="s">
        <v>1163</v>
      </c>
      <c r="E76" s="198">
        <f>ROUND(N(data!BY59), 0)</f>
        <v>0</v>
      </c>
      <c r="F76" s="271">
        <f>ROUND(N(data!BY60), 2)</f>
        <v>4.25</v>
      </c>
      <c r="G76" s="198">
        <f>ROUND(N(data!BY61), 0)</f>
        <v>585422</v>
      </c>
      <c r="H76" s="198">
        <f>ROUND(N(data!BY62), 0)</f>
        <v>132317</v>
      </c>
      <c r="I76" s="198">
        <f>ROUND(N(data!BY63), 0)</f>
        <v>3371</v>
      </c>
      <c r="J76" s="198">
        <f>ROUND(N(data!BY64), 0)</f>
        <v>19845</v>
      </c>
      <c r="K76" s="198">
        <f>ROUND(N(data!BY65), 0)</f>
        <v>0</v>
      </c>
      <c r="L76" s="198">
        <f>ROUND(N(data!BY66), 0)</f>
        <v>9850</v>
      </c>
      <c r="M76" s="198">
        <f>ROUND(N(data!BY67), 0)</f>
        <v>16241</v>
      </c>
      <c r="N76" s="198">
        <f>ROUND(N(data!BY68), 0)</f>
        <v>0</v>
      </c>
      <c r="O76" s="198">
        <f>ROUND(N(data!BY69), 0)</f>
        <v>27257</v>
      </c>
      <c r="P76" s="198">
        <f>ROUND(N(data!BY70), 0)</f>
        <v>0</v>
      </c>
      <c r="Q76" s="198">
        <f>ROUND(N(data!BY71), 0)</f>
        <v>0</v>
      </c>
      <c r="R76" s="198">
        <f>ROUND(N(data!BY72), 0)</f>
        <v>0</v>
      </c>
      <c r="S76" s="198">
        <f>ROUND(N(data!BY73), 0)</f>
        <v>0</v>
      </c>
      <c r="T76" s="198">
        <f>ROUND(N(data!BY74), 0)</f>
        <v>0</v>
      </c>
      <c r="U76" s="198">
        <f>ROUND(N(data!BY75), 0)</f>
        <v>0</v>
      </c>
      <c r="V76" s="198">
        <f>ROUND(N(data!BY76), 0)</f>
        <v>0</v>
      </c>
      <c r="W76" s="198">
        <f>ROUND(N(data!BY77), 0)</f>
        <v>0</v>
      </c>
      <c r="X76" s="198">
        <f>ROUND(N(data!BY78), 0)</f>
        <v>0</v>
      </c>
      <c r="Y76" s="198">
        <f>ROUND(N(data!BY79), 0)</f>
        <v>0</v>
      </c>
      <c r="Z76" s="198">
        <f>ROUND(N(data!BY80), 0)</f>
        <v>0</v>
      </c>
      <c r="AA76" s="198">
        <f>ROUND(N(data!BY81), 0)</f>
        <v>0</v>
      </c>
      <c r="AB76" s="198">
        <f>ROUND(N(data!BY82), 0)</f>
        <v>0</v>
      </c>
      <c r="AC76" s="198">
        <f>ROUND(N(data!BY83), 0)</f>
        <v>27257</v>
      </c>
      <c r="AD76" s="198">
        <f>ROUND(N(data!BY84), 0)</f>
        <v>0</v>
      </c>
      <c r="AE76" s="198">
        <f>ROUND(N(data!BY89), 0)</f>
        <v>0</v>
      </c>
      <c r="AF76" s="198">
        <f>ROUND(N(data!BY87), 0)</f>
        <v>0</v>
      </c>
      <c r="AG76" s="198">
        <f>ROUND(N(data!BY90), 0)</f>
        <v>738</v>
      </c>
      <c r="AH76" s="198">
        <f>ROUND(N(data!BY91), 0)</f>
        <v>0</v>
      </c>
      <c r="AI76" s="198">
        <f>ROUND(N(data!BY92), 0)</f>
        <v>238</v>
      </c>
      <c r="AJ76" s="198">
        <f>ROUND(N(data!BY93), 0)</f>
        <v>0</v>
      </c>
      <c r="AK76" s="271">
        <f>ROUND(N(data!BY94), 2)</f>
        <v>0</v>
      </c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3"/>
      <c r="BO76" s="53"/>
      <c r="BP76" s="53"/>
      <c r="BQ76" s="53"/>
      <c r="BR76" s="53"/>
      <c r="BS76" s="53"/>
      <c r="BT76" s="53"/>
      <c r="BU76" s="53"/>
      <c r="BV76" s="53"/>
      <c r="BW76" s="53"/>
      <c r="BX76" s="53"/>
      <c r="BY76" s="53"/>
      <c r="BZ76" s="53"/>
      <c r="CA76" s="53"/>
      <c r="CB76" s="53"/>
      <c r="CC76" s="53"/>
      <c r="CD76" s="53"/>
      <c r="CE76" s="53"/>
      <c r="CF76" s="53"/>
      <c r="CG76" s="53"/>
      <c r="CH76" s="53"/>
      <c r="CI76" s="53"/>
      <c r="CJ76" s="53"/>
      <c r="CK76" s="53"/>
    </row>
    <row r="77" spans="1:89" s="11" customFormat="1" ht="12.6" customHeight="1" x14ac:dyDescent="0.25">
      <c r="A77" s="12" t="str">
        <f>RIGHT(data!$C$97,3)</f>
        <v>045</v>
      </c>
      <c r="B77" s="200" t="str">
        <f>RIGHT(data!$C$96,4)</f>
        <v>2024</v>
      </c>
      <c r="C77" s="12" t="str">
        <f>data!BZ$55</f>
        <v>8730</v>
      </c>
      <c r="D77" s="12" t="s">
        <v>1163</v>
      </c>
      <c r="E77" s="198">
        <f>ROUND(N(data!BZ59), 0)</f>
        <v>0</v>
      </c>
      <c r="F77" s="271">
        <f>ROUND(N(data!BZ60), 2)</f>
        <v>0</v>
      </c>
      <c r="G77" s="198">
        <f>ROUND(N(data!BZ61), 0)</f>
        <v>0</v>
      </c>
      <c r="H77" s="198">
        <f>ROUND(N(data!BZ62), 0)</f>
        <v>0</v>
      </c>
      <c r="I77" s="198">
        <f>ROUND(N(data!BZ63), 0)</f>
        <v>0</v>
      </c>
      <c r="J77" s="198">
        <f>ROUND(N(data!BZ64), 0)</f>
        <v>0</v>
      </c>
      <c r="K77" s="198">
        <f>ROUND(N(data!BZ65), 0)</f>
        <v>0</v>
      </c>
      <c r="L77" s="198">
        <f>ROUND(N(data!BZ66), 0)</f>
        <v>0</v>
      </c>
      <c r="M77" s="198">
        <f>ROUND(N(data!BZ67), 0)</f>
        <v>0</v>
      </c>
      <c r="N77" s="198">
        <f>ROUND(N(data!BZ68), 0)</f>
        <v>0</v>
      </c>
      <c r="O77" s="198">
        <f>ROUND(N(data!BZ69), 0)</f>
        <v>0</v>
      </c>
      <c r="P77" s="198">
        <f>ROUND(N(data!BZ70), 0)</f>
        <v>0</v>
      </c>
      <c r="Q77" s="198">
        <f>ROUND(N(data!BZ71), 0)</f>
        <v>0</v>
      </c>
      <c r="R77" s="198">
        <f>ROUND(N(data!BZ72), 0)</f>
        <v>0</v>
      </c>
      <c r="S77" s="198">
        <f>ROUND(N(data!BZ73), 0)</f>
        <v>0</v>
      </c>
      <c r="T77" s="198">
        <f>ROUND(N(data!BZ74), 0)</f>
        <v>0</v>
      </c>
      <c r="U77" s="198">
        <f>ROUND(N(data!BZ75), 0)</f>
        <v>0</v>
      </c>
      <c r="V77" s="198">
        <f>ROUND(N(data!BZ76), 0)</f>
        <v>0</v>
      </c>
      <c r="W77" s="198">
        <f>ROUND(N(data!BZ77), 0)</f>
        <v>0</v>
      </c>
      <c r="X77" s="198">
        <f>ROUND(N(data!BZ78), 0)</f>
        <v>0</v>
      </c>
      <c r="Y77" s="198">
        <f>ROUND(N(data!BZ79), 0)</f>
        <v>0</v>
      </c>
      <c r="Z77" s="198">
        <f>ROUND(N(data!BZ80), 0)</f>
        <v>0</v>
      </c>
      <c r="AA77" s="198">
        <f>ROUND(N(data!BZ81), 0)</f>
        <v>0</v>
      </c>
      <c r="AB77" s="198">
        <f>ROUND(N(data!BZ82), 0)</f>
        <v>0</v>
      </c>
      <c r="AC77" s="198">
        <f>ROUND(N(data!BZ83), 0)</f>
        <v>0</v>
      </c>
      <c r="AD77" s="198">
        <f>ROUND(N(data!BZ84), 0)</f>
        <v>0</v>
      </c>
      <c r="AE77" s="198">
        <f>ROUND(N(data!BZ89), 0)</f>
        <v>0</v>
      </c>
      <c r="AF77" s="198">
        <f>ROUND(N(data!BZ87), 0)</f>
        <v>0</v>
      </c>
      <c r="AG77" s="198">
        <f>ROUND(N(data!BZ90), 0)</f>
        <v>0</v>
      </c>
      <c r="AH77" s="198">
        <f>ROUND(N(data!BZ91), 0)</f>
        <v>0</v>
      </c>
      <c r="AI77" s="198">
        <f>ROUND(N(data!BZ92), 0)</f>
        <v>0</v>
      </c>
      <c r="AJ77" s="198">
        <f>ROUND(N(data!BZ93), 0)</f>
        <v>0</v>
      </c>
      <c r="AK77" s="271">
        <f>ROUND(N(data!BZ94), 2)</f>
        <v>0</v>
      </c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  <c r="BN77" s="53"/>
      <c r="BO77" s="53"/>
      <c r="BP77" s="53"/>
      <c r="BQ77" s="53"/>
      <c r="BR77" s="53"/>
      <c r="BS77" s="53"/>
      <c r="BT77" s="53"/>
      <c r="BU77" s="53"/>
      <c r="BV77" s="53"/>
      <c r="BW77" s="53"/>
      <c r="BX77" s="53"/>
      <c r="BY77" s="53"/>
      <c r="BZ77" s="53"/>
      <c r="CA77" s="53"/>
      <c r="CB77" s="53"/>
      <c r="CC77" s="53"/>
      <c r="CD77" s="53"/>
      <c r="CE77" s="53"/>
      <c r="CF77" s="53"/>
      <c r="CG77" s="53"/>
      <c r="CH77" s="53"/>
      <c r="CI77" s="53"/>
      <c r="CJ77" s="53"/>
      <c r="CK77" s="53"/>
    </row>
    <row r="78" spans="1:89" s="11" customFormat="1" ht="12.6" customHeight="1" x14ac:dyDescent="0.25">
      <c r="A78" s="12" t="str">
        <f>RIGHT(data!$C$97,3)</f>
        <v>045</v>
      </c>
      <c r="B78" s="200" t="str">
        <f>RIGHT(data!$C$96,4)</f>
        <v>2024</v>
      </c>
      <c r="C78" s="12" t="str">
        <f>data!CA$55</f>
        <v>8740</v>
      </c>
      <c r="D78" s="12" t="s">
        <v>1163</v>
      </c>
      <c r="E78" s="198">
        <f>ROUND(N(data!CA59), 0)</f>
        <v>0</v>
      </c>
      <c r="F78" s="271">
        <f>ROUND(N(data!CA60), 2)</f>
        <v>0</v>
      </c>
      <c r="G78" s="198">
        <f>ROUND(N(data!CA61), 0)</f>
        <v>0</v>
      </c>
      <c r="H78" s="198">
        <f>ROUND(N(data!CA62), 0)</f>
        <v>0</v>
      </c>
      <c r="I78" s="198">
        <f>ROUND(N(data!CA63), 0)</f>
        <v>0</v>
      </c>
      <c r="J78" s="198">
        <f>ROUND(N(data!CA64), 0)</f>
        <v>0</v>
      </c>
      <c r="K78" s="198">
        <f>ROUND(N(data!CA65), 0)</f>
        <v>0</v>
      </c>
      <c r="L78" s="198">
        <f>ROUND(N(data!CA66), 0)</f>
        <v>0</v>
      </c>
      <c r="M78" s="198">
        <f>ROUND(N(data!CA67), 0)</f>
        <v>0</v>
      </c>
      <c r="N78" s="198">
        <f>ROUND(N(data!CA68), 0)</f>
        <v>0</v>
      </c>
      <c r="O78" s="198">
        <f>ROUND(N(data!CA69), 0)</f>
        <v>0</v>
      </c>
      <c r="P78" s="198">
        <f>ROUND(N(data!CA70), 0)</f>
        <v>0</v>
      </c>
      <c r="Q78" s="198">
        <f>ROUND(N(data!CA71), 0)</f>
        <v>0</v>
      </c>
      <c r="R78" s="198">
        <f>ROUND(N(data!CA72), 0)</f>
        <v>0</v>
      </c>
      <c r="S78" s="198">
        <f>ROUND(N(data!CA73), 0)</f>
        <v>0</v>
      </c>
      <c r="T78" s="198">
        <f>ROUND(N(data!CA74), 0)</f>
        <v>0</v>
      </c>
      <c r="U78" s="198">
        <f>ROUND(N(data!CA75), 0)</f>
        <v>0</v>
      </c>
      <c r="V78" s="198">
        <f>ROUND(N(data!CA76), 0)</f>
        <v>0</v>
      </c>
      <c r="W78" s="198">
        <f>ROUND(N(data!CA77), 0)</f>
        <v>0</v>
      </c>
      <c r="X78" s="198">
        <f>ROUND(N(data!CA78), 0)</f>
        <v>0</v>
      </c>
      <c r="Y78" s="198">
        <f>ROUND(N(data!CA79), 0)</f>
        <v>0</v>
      </c>
      <c r="Z78" s="198">
        <f>ROUND(N(data!CA80), 0)</f>
        <v>0</v>
      </c>
      <c r="AA78" s="198">
        <f>ROUND(N(data!CA81), 0)</f>
        <v>0</v>
      </c>
      <c r="AB78" s="198">
        <f>ROUND(N(data!CA82), 0)</f>
        <v>0</v>
      </c>
      <c r="AC78" s="198">
        <f>ROUND(N(data!CA83), 0)</f>
        <v>0</v>
      </c>
      <c r="AD78" s="198">
        <f>ROUND(N(data!CA84), 0)</f>
        <v>0</v>
      </c>
      <c r="AE78" s="198">
        <f>ROUND(N(data!CA89), 0)</f>
        <v>0</v>
      </c>
      <c r="AF78" s="198">
        <f>ROUND(N(data!CA87), 0)</f>
        <v>0</v>
      </c>
      <c r="AG78" s="198">
        <f>ROUND(N(data!CA90), 0)</f>
        <v>0</v>
      </c>
      <c r="AH78" s="198">
        <f>ROUND(N(data!CA91), 0)</f>
        <v>0</v>
      </c>
      <c r="AI78" s="198">
        <f>ROUND(N(data!CA92), 0)</f>
        <v>0</v>
      </c>
      <c r="AJ78" s="198">
        <f>ROUND(N(data!CA93), 0)</f>
        <v>0</v>
      </c>
      <c r="AK78" s="271">
        <f>ROUND(N(data!CA94), 2)</f>
        <v>0</v>
      </c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  <c r="BP78" s="53"/>
      <c r="BQ78" s="53"/>
      <c r="BR78" s="53"/>
      <c r="BS78" s="53"/>
      <c r="BT78" s="53"/>
      <c r="BU78" s="53"/>
      <c r="BV78" s="53"/>
      <c r="BW78" s="53"/>
      <c r="BX78" s="53"/>
      <c r="BY78" s="53"/>
      <c r="BZ78" s="53"/>
      <c r="CA78" s="53"/>
      <c r="CB78" s="53"/>
      <c r="CC78" s="53"/>
      <c r="CD78" s="53"/>
      <c r="CE78" s="53"/>
      <c r="CF78" s="53"/>
      <c r="CG78" s="53"/>
      <c r="CH78" s="53"/>
      <c r="CI78" s="53"/>
      <c r="CJ78" s="53"/>
      <c r="CK78" s="53"/>
    </row>
    <row r="79" spans="1:89" s="11" customFormat="1" ht="12.6" customHeight="1" x14ac:dyDescent="0.25">
      <c r="A79" s="12" t="str">
        <f>RIGHT(data!$C$97,3)</f>
        <v>045</v>
      </c>
      <c r="B79" s="200" t="str">
        <f>RIGHT(data!$C$96,4)</f>
        <v>2024</v>
      </c>
      <c r="C79" s="12" t="str">
        <f>data!CB$55</f>
        <v>8770</v>
      </c>
      <c r="D79" s="12" t="s">
        <v>1163</v>
      </c>
      <c r="E79" s="198">
        <f>ROUND(N(data!CB59), 0)</f>
        <v>0</v>
      </c>
      <c r="F79" s="271">
        <f>ROUND(N(data!CB60), 2)</f>
        <v>0</v>
      </c>
      <c r="G79" s="198">
        <f>ROUND(N(data!CB61), 0)</f>
        <v>0</v>
      </c>
      <c r="H79" s="198">
        <f>ROUND(N(data!CB62), 0)</f>
        <v>0</v>
      </c>
      <c r="I79" s="198">
        <f>ROUND(N(data!CB63), 0)</f>
        <v>0</v>
      </c>
      <c r="J79" s="198">
        <f>ROUND(N(data!CB64), 0)</f>
        <v>0</v>
      </c>
      <c r="K79" s="198">
        <f>ROUND(N(data!CB65), 0)</f>
        <v>0</v>
      </c>
      <c r="L79" s="198">
        <f>ROUND(N(data!CB66), 0)</f>
        <v>0</v>
      </c>
      <c r="M79" s="198">
        <f>ROUND(N(data!CB67), 0)</f>
        <v>0</v>
      </c>
      <c r="N79" s="198">
        <f>ROUND(N(data!CB68), 0)</f>
        <v>0</v>
      </c>
      <c r="O79" s="198">
        <f>ROUND(N(data!CB69), 0)</f>
        <v>0</v>
      </c>
      <c r="P79" s="198">
        <f>ROUND(N(data!CB70), 0)</f>
        <v>0</v>
      </c>
      <c r="Q79" s="198">
        <f>ROUND(N(data!CB71), 0)</f>
        <v>0</v>
      </c>
      <c r="R79" s="198">
        <f>ROUND(N(data!CB72), 0)</f>
        <v>0</v>
      </c>
      <c r="S79" s="198">
        <f>ROUND(N(data!CB73), 0)</f>
        <v>0</v>
      </c>
      <c r="T79" s="198">
        <f>ROUND(N(data!CB74), 0)</f>
        <v>0</v>
      </c>
      <c r="U79" s="198">
        <f>ROUND(N(data!CB75), 0)</f>
        <v>0</v>
      </c>
      <c r="V79" s="198">
        <f>ROUND(N(data!CB76), 0)</f>
        <v>0</v>
      </c>
      <c r="W79" s="198">
        <f>ROUND(N(data!CB77), 0)</f>
        <v>0</v>
      </c>
      <c r="X79" s="198">
        <f>ROUND(N(data!CB78), 0)</f>
        <v>0</v>
      </c>
      <c r="Y79" s="198">
        <f>ROUND(N(data!CB79), 0)</f>
        <v>0</v>
      </c>
      <c r="Z79" s="198">
        <f>ROUND(N(data!CB80), 0)</f>
        <v>0</v>
      </c>
      <c r="AA79" s="198">
        <f>ROUND(N(data!CB81), 0)</f>
        <v>0</v>
      </c>
      <c r="AB79" s="198">
        <f>ROUND(N(data!CB82), 0)</f>
        <v>0</v>
      </c>
      <c r="AC79" s="198">
        <f>ROUND(N(data!CB83), 0)</f>
        <v>0</v>
      </c>
      <c r="AD79" s="198">
        <f>ROUND(N(data!CB84), 0)</f>
        <v>0</v>
      </c>
      <c r="AE79" s="198">
        <f>ROUND(N(data!CB89), 0)</f>
        <v>0</v>
      </c>
      <c r="AF79" s="198">
        <f>ROUND(N(data!CB87), 0)</f>
        <v>0</v>
      </c>
      <c r="AG79" s="198">
        <f>ROUND(N(data!CB90), 0)</f>
        <v>0</v>
      </c>
      <c r="AH79" s="198">
        <f>ROUND(N(data!CB91), 0)</f>
        <v>0</v>
      </c>
      <c r="AI79" s="198">
        <f>ROUND(N(data!CB92), 0)</f>
        <v>0</v>
      </c>
      <c r="AJ79" s="198">
        <f>ROUND(N(data!CB93), 0)</f>
        <v>0</v>
      </c>
      <c r="AK79" s="271">
        <f>ROUND(N(data!CB94), 2)</f>
        <v>0</v>
      </c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/>
      <c r="BQ79" s="53"/>
      <c r="BR79" s="53"/>
      <c r="BS79" s="53"/>
      <c r="BT79" s="53"/>
      <c r="BU79" s="53"/>
      <c r="BV79" s="53"/>
      <c r="BW79" s="53"/>
      <c r="BX79" s="53"/>
      <c r="BY79" s="53"/>
      <c r="BZ79" s="53"/>
      <c r="CA79" s="53"/>
      <c r="CB79" s="53"/>
      <c r="CC79" s="53"/>
      <c r="CD79" s="53"/>
      <c r="CE79" s="53"/>
      <c r="CF79" s="53"/>
      <c r="CG79" s="53"/>
      <c r="CH79" s="53"/>
      <c r="CI79" s="53"/>
      <c r="CJ79" s="53"/>
      <c r="CK79" s="53"/>
    </row>
    <row r="80" spans="1:89" s="11" customFormat="1" ht="12.6" customHeight="1" x14ac:dyDescent="0.25">
      <c r="A80" s="12" t="str">
        <f>RIGHT(data!$C$97,3)</f>
        <v>045</v>
      </c>
      <c r="B80" s="200" t="str">
        <f>RIGHT(data!$C$96,4)</f>
        <v>2024</v>
      </c>
      <c r="C80" s="12" t="str">
        <f>data!CC$55</f>
        <v>8790</v>
      </c>
      <c r="D80" s="12" t="s">
        <v>1163</v>
      </c>
      <c r="E80" s="198">
        <f>ROUND(N(data!CC59), 0)</f>
        <v>0</v>
      </c>
      <c r="F80" s="271">
        <f>ROUND(N(data!CC60), 2)</f>
        <v>0</v>
      </c>
      <c r="G80" s="198">
        <f>ROUND(N(data!CC61), 0)</f>
        <v>0</v>
      </c>
      <c r="H80" s="198">
        <f>ROUND(N(data!CC62), 0)</f>
        <v>0</v>
      </c>
      <c r="I80" s="198">
        <f>ROUND(N(data!CC63), 0)</f>
        <v>0</v>
      </c>
      <c r="J80" s="198">
        <f>ROUND(N(data!CC64), 0)</f>
        <v>0</v>
      </c>
      <c r="K80" s="198">
        <f>ROUND(N(data!CC65), 0)</f>
        <v>0</v>
      </c>
      <c r="L80" s="198">
        <f>ROUND(N(data!CC66), 0)</f>
        <v>0</v>
      </c>
      <c r="M80" s="198">
        <f>ROUND(N(data!CC67), 0)</f>
        <v>0</v>
      </c>
      <c r="N80" s="198">
        <f>ROUND(N(data!CC68), 0)</f>
        <v>0</v>
      </c>
      <c r="O80" s="198">
        <f>ROUND(N(data!CC69), 0)</f>
        <v>0</v>
      </c>
      <c r="P80" s="198">
        <f>ROUND(N(data!CC70), 0)</f>
        <v>0</v>
      </c>
      <c r="Q80" s="198">
        <f>ROUND(N(data!CC71), 0)</f>
        <v>0</v>
      </c>
      <c r="R80" s="198">
        <f>ROUND(N(data!CC72), 0)</f>
        <v>0</v>
      </c>
      <c r="S80" s="198">
        <f>ROUND(N(data!CC73), 0)</f>
        <v>0</v>
      </c>
      <c r="T80" s="198">
        <f>ROUND(N(data!CC74), 0)</f>
        <v>0</v>
      </c>
      <c r="U80" s="198">
        <f>ROUND(N(data!CC75), 0)</f>
        <v>0</v>
      </c>
      <c r="V80" s="198">
        <f>ROUND(N(data!CC76), 0)</f>
        <v>0</v>
      </c>
      <c r="W80" s="198">
        <f>ROUND(N(data!CC77), 0)</f>
        <v>0</v>
      </c>
      <c r="X80" s="198">
        <f>ROUND(N(data!CC78), 0)</f>
        <v>0</v>
      </c>
      <c r="Y80" s="198">
        <f>ROUND(N(data!CC79), 0)</f>
        <v>0</v>
      </c>
      <c r="Z80" s="198">
        <f>ROUND(N(data!CC80), 0)</f>
        <v>0</v>
      </c>
      <c r="AA80" s="198">
        <f>ROUND(N(data!CC81), 0)</f>
        <v>0</v>
      </c>
      <c r="AB80" s="198">
        <f>ROUND(N(data!CC82), 0)</f>
        <v>0</v>
      </c>
      <c r="AC80" s="198">
        <f>ROUND(N(data!CC83), 0)</f>
        <v>0</v>
      </c>
      <c r="AD80" s="198">
        <f>ROUND(N(data!CC84), 0)</f>
        <v>0</v>
      </c>
      <c r="AE80" s="198">
        <f>ROUND(N(data!CC89), 0)</f>
        <v>0</v>
      </c>
      <c r="AF80" s="198">
        <f>ROUND(N(data!CC87), 0)</f>
        <v>0</v>
      </c>
      <c r="AG80" s="198">
        <f>ROUND(N(data!CC90), 0)</f>
        <v>0</v>
      </c>
      <c r="AH80" s="198">
        <f>ROUND(N(data!CC91), 0)</f>
        <v>0</v>
      </c>
      <c r="AI80" s="198">
        <f>ROUND(N(data!CC92), 0)</f>
        <v>0</v>
      </c>
      <c r="AJ80" s="198">
        <f>ROUND(N(data!CC93), 0)</f>
        <v>0</v>
      </c>
      <c r="AK80" s="271">
        <f>ROUND(N(data!CC94), 2)</f>
        <v>0</v>
      </c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 s="53"/>
      <c r="BP80" s="53"/>
      <c r="BQ80" s="53"/>
      <c r="BR80" s="53"/>
      <c r="BS80" s="53"/>
      <c r="BT80" s="53"/>
      <c r="BU80" s="53"/>
      <c r="BV80" s="53"/>
      <c r="BW80" s="53"/>
      <c r="BX80" s="53"/>
      <c r="BY80" s="53"/>
      <c r="BZ80" s="53"/>
      <c r="CA80" s="53"/>
      <c r="CB80" s="53"/>
      <c r="CC80" s="53"/>
      <c r="CD80" s="53"/>
      <c r="CE80" s="53"/>
      <c r="CF80" s="53"/>
      <c r="CG80" s="53"/>
      <c r="CH80" s="53"/>
      <c r="CI80" s="53"/>
      <c r="CJ80" s="53"/>
      <c r="CK80" s="53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43904-4923-4FC3-B460-6DB0AFE5EB74}">
  <dimension ref="A1:AF6"/>
  <sheetViews>
    <sheetView workbookViewId="0"/>
  </sheetViews>
  <sheetFormatPr defaultRowHeight="15" x14ac:dyDescent="0.2"/>
  <sheetData>
    <row r="1" spans="1:32" x14ac:dyDescent="0.2">
      <c r="A1">
        <v>1748460805863</v>
      </c>
      <c r="B1" t="s">
        <v>1370</v>
      </c>
      <c r="C1" t="s">
        <v>1371</v>
      </c>
      <c r="D1">
        <v>5</v>
      </c>
      <c r="E1">
        <v>1748537607039</v>
      </c>
      <c r="F1" t="s">
        <v>1383</v>
      </c>
      <c r="G1" t="s">
        <v>1371</v>
      </c>
      <c r="H1">
        <v>0</v>
      </c>
      <c r="I1">
        <v>1750791359052</v>
      </c>
      <c r="J1" t="s">
        <v>1392</v>
      </c>
      <c r="K1" t="s">
        <v>1393</v>
      </c>
      <c r="L1">
        <v>0</v>
      </c>
      <c r="M1">
        <v>1750802046743</v>
      </c>
      <c r="N1" t="s">
        <v>1394</v>
      </c>
      <c r="O1" t="s">
        <v>1371</v>
      </c>
      <c r="P1">
        <v>0</v>
      </c>
      <c r="Q1">
        <v>1750973225757</v>
      </c>
      <c r="R1" t="s">
        <v>1395</v>
      </c>
      <c r="S1" t="s">
        <v>1371</v>
      </c>
      <c r="T1">
        <v>0</v>
      </c>
      <c r="U1">
        <v>1751001518516</v>
      </c>
      <c r="V1" t="s">
        <v>1396</v>
      </c>
      <c r="W1" t="s">
        <v>1393</v>
      </c>
      <c r="X1">
        <v>0</v>
      </c>
      <c r="Y1">
        <v>1751058926329</v>
      </c>
      <c r="Z1" t="s">
        <v>1397</v>
      </c>
      <c r="AA1" t="s">
        <v>1393</v>
      </c>
      <c r="AB1">
        <v>0</v>
      </c>
      <c r="AC1">
        <v>1751063223819</v>
      </c>
      <c r="AD1" t="s">
        <v>1401</v>
      </c>
      <c r="AE1" t="s">
        <v>1063</v>
      </c>
      <c r="AF1">
        <v>0</v>
      </c>
    </row>
    <row r="2" spans="1:32" x14ac:dyDescent="0.2">
      <c r="A2">
        <v>1748460806164</v>
      </c>
      <c r="B2" t="s">
        <v>1372</v>
      </c>
      <c r="C2" t="s">
        <v>1373</v>
      </c>
      <c r="D2" t="s">
        <v>1374</v>
      </c>
    </row>
    <row r="3" spans="1:32" x14ac:dyDescent="0.2">
      <c r="A3">
        <v>1748460806173</v>
      </c>
      <c r="B3" t="s">
        <v>1372</v>
      </c>
      <c r="C3" t="s">
        <v>1375</v>
      </c>
      <c r="D3" t="s">
        <v>1376</v>
      </c>
    </row>
    <row r="4" spans="1:32" x14ac:dyDescent="0.2">
      <c r="A4">
        <v>1748460806173</v>
      </c>
      <c r="B4" t="s">
        <v>1372</v>
      </c>
      <c r="C4" t="s">
        <v>1377</v>
      </c>
      <c r="D4" t="s">
        <v>1378</v>
      </c>
    </row>
    <row r="5" spans="1:32" x14ac:dyDescent="0.2">
      <c r="A5">
        <v>1748460806197</v>
      </c>
      <c r="B5" t="s">
        <v>1372</v>
      </c>
      <c r="C5" t="s">
        <v>1379</v>
      </c>
      <c r="D5" t="s">
        <v>1380</v>
      </c>
    </row>
    <row r="6" spans="1:32" x14ac:dyDescent="0.2">
      <c r="A6">
        <v>1748460808690</v>
      </c>
      <c r="B6" t="s">
        <v>1381</v>
      </c>
      <c r="C6" t="s">
        <v>1379</v>
      </c>
      <c r="D6" t="s">
        <v>1382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04747-E5EC-4D23-A58D-7C3DD9C4AD47}">
  <dimension ref="A1:AF1"/>
  <sheetViews>
    <sheetView workbookViewId="0"/>
  </sheetViews>
  <sheetFormatPr defaultRowHeight="15" x14ac:dyDescent="0.2"/>
  <sheetData>
    <row r="1" spans="1:32" x14ac:dyDescent="0.2">
      <c r="A1">
        <v>1748460805990</v>
      </c>
      <c r="B1" t="s">
        <v>1370</v>
      </c>
      <c r="C1" t="s">
        <v>1371</v>
      </c>
      <c r="D1">
        <v>0</v>
      </c>
      <c r="E1">
        <v>1748537607224</v>
      </c>
      <c r="F1" t="s">
        <v>1383</v>
      </c>
      <c r="G1" t="s">
        <v>1371</v>
      </c>
      <c r="H1">
        <v>0</v>
      </c>
      <c r="I1">
        <v>1750791359226</v>
      </c>
      <c r="J1" t="s">
        <v>1392</v>
      </c>
      <c r="K1" t="s">
        <v>1393</v>
      </c>
      <c r="L1">
        <v>0</v>
      </c>
      <c r="M1">
        <v>1750802046965</v>
      </c>
      <c r="N1" t="s">
        <v>1394</v>
      </c>
      <c r="O1" t="s">
        <v>1371</v>
      </c>
      <c r="P1">
        <v>0</v>
      </c>
      <c r="Q1">
        <v>1750973226044</v>
      </c>
      <c r="R1" t="s">
        <v>1395</v>
      </c>
      <c r="S1" t="s">
        <v>1371</v>
      </c>
      <c r="T1">
        <v>0</v>
      </c>
      <c r="U1">
        <v>1751001518677</v>
      </c>
      <c r="V1" t="s">
        <v>1396</v>
      </c>
      <c r="W1" t="s">
        <v>1393</v>
      </c>
      <c r="X1">
        <v>0</v>
      </c>
      <c r="Y1">
        <v>1751058926509</v>
      </c>
      <c r="Z1" t="s">
        <v>1397</v>
      </c>
      <c r="AA1" t="s">
        <v>1393</v>
      </c>
      <c r="AB1">
        <v>0</v>
      </c>
      <c r="AC1">
        <v>1751063224158</v>
      </c>
      <c r="AD1" t="s">
        <v>1401</v>
      </c>
      <c r="AE1" t="s">
        <v>1063</v>
      </c>
      <c r="AF1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EC4E7-36A6-4DCF-A64F-F0374B775028}">
  <sheetPr codeName="Sheet2">
    <tabColor rgb="FF92D050"/>
    <pageSetUpPr fitToPage="1"/>
  </sheetPr>
  <dimension ref="B1:J42"/>
  <sheetViews>
    <sheetView workbookViewId="0">
      <selection activeCell="M16" sqref="M16"/>
    </sheetView>
  </sheetViews>
  <sheetFormatPr defaultColWidth="10.77734375" defaultRowHeight="15" x14ac:dyDescent="0.25"/>
  <cols>
    <col min="1" max="1" width="2.77734375" style="11" customWidth="1"/>
    <col min="2" max="3" width="10.77734375" style="11" customWidth="1"/>
    <col min="4" max="4" width="2.77734375" style="11" customWidth="1"/>
    <col min="5" max="6" width="10.77734375" style="11" customWidth="1"/>
    <col min="7" max="7" width="2.77734375" style="11" customWidth="1"/>
    <col min="8" max="8" width="10.77734375" style="11" customWidth="1"/>
    <col min="9" max="10" width="8.77734375" style="11" customWidth="1"/>
    <col min="11" max="11" width="2.77734375" style="11" customWidth="1"/>
    <col min="12" max="16" width="10.77734375" style="11" customWidth="1"/>
    <col min="17" max="16384" width="10.77734375" style="11"/>
  </cols>
  <sheetData>
    <row r="1" spans="2:10" x14ac:dyDescent="0.25">
      <c r="J1" s="94" t="s">
        <v>696</v>
      </c>
    </row>
    <row r="2" spans="2:10" x14ac:dyDescent="0.25">
      <c r="B2" s="95"/>
      <c r="C2" s="96"/>
      <c r="D2" s="96"/>
      <c r="E2" s="96"/>
      <c r="F2" s="96"/>
      <c r="G2" s="96"/>
      <c r="H2" s="96"/>
      <c r="I2" s="96"/>
      <c r="J2" s="97"/>
    </row>
    <row r="3" spans="2:10" x14ac:dyDescent="0.25">
      <c r="B3" s="98"/>
      <c r="F3" s="10" t="s">
        <v>697</v>
      </c>
      <c r="G3" s="10"/>
      <c r="J3" s="99"/>
    </row>
    <row r="4" spans="2:10" x14ac:dyDescent="0.25">
      <c r="B4" s="98"/>
      <c r="F4" s="10" t="s">
        <v>698</v>
      </c>
      <c r="G4" s="10"/>
      <c r="J4" s="99"/>
    </row>
    <row r="5" spans="2:10" x14ac:dyDescent="0.25">
      <c r="B5" s="98"/>
      <c r="J5" s="99"/>
    </row>
    <row r="6" spans="2:10" x14ac:dyDescent="0.25">
      <c r="B6" s="100"/>
      <c r="C6" s="101"/>
      <c r="D6" s="101"/>
      <c r="E6" s="101"/>
      <c r="F6" s="101"/>
      <c r="G6" s="101"/>
      <c r="H6" s="101"/>
      <c r="I6" s="101"/>
      <c r="J6" s="102"/>
    </row>
    <row r="7" spans="2:10" x14ac:dyDescent="0.25">
      <c r="B7" s="98"/>
      <c r="J7" s="99"/>
    </row>
    <row r="8" spans="2:10" x14ac:dyDescent="0.25">
      <c r="B8" s="98"/>
      <c r="F8" s="10" t="s">
        <v>699</v>
      </c>
      <c r="G8" s="10"/>
      <c r="J8" s="99"/>
    </row>
    <row r="9" spans="2:10" x14ac:dyDescent="0.25">
      <c r="B9" s="95"/>
      <c r="C9" s="96"/>
      <c r="D9" s="96"/>
      <c r="E9" s="96"/>
      <c r="F9" s="103" t="s">
        <v>700</v>
      </c>
      <c r="G9" s="103"/>
      <c r="H9" s="96"/>
      <c r="I9" s="96"/>
      <c r="J9" s="97"/>
    </row>
    <row r="10" spans="2:10" x14ac:dyDescent="0.25">
      <c r="B10" s="98"/>
      <c r="F10" s="10" t="s">
        <v>701</v>
      </c>
      <c r="G10" s="10"/>
      <c r="J10" s="99"/>
    </row>
    <row r="11" spans="2:10" x14ac:dyDescent="0.25">
      <c r="B11" s="98"/>
      <c r="F11" s="10"/>
      <c r="G11" s="10"/>
      <c r="J11" s="99"/>
    </row>
    <row r="12" spans="2:10" x14ac:dyDescent="0.25">
      <c r="B12" s="98"/>
      <c r="F12" s="10" t="s">
        <v>702</v>
      </c>
      <c r="G12" s="10"/>
      <c r="J12" s="99"/>
    </row>
    <row r="13" spans="2:10" x14ac:dyDescent="0.25">
      <c r="B13" s="98"/>
      <c r="F13" s="10" t="s">
        <v>703</v>
      </c>
      <c r="G13" s="10"/>
      <c r="J13" s="99"/>
    </row>
    <row r="14" spans="2:10" x14ac:dyDescent="0.25">
      <c r="B14" s="100"/>
      <c r="C14" s="101"/>
      <c r="D14" s="101"/>
      <c r="E14" s="101"/>
      <c r="F14" s="101"/>
      <c r="G14" s="101"/>
      <c r="H14" s="101"/>
      <c r="I14" s="101"/>
      <c r="J14" s="102"/>
    </row>
    <row r="15" spans="2:10" x14ac:dyDescent="0.25">
      <c r="B15" s="98"/>
      <c r="J15" s="99"/>
    </row>
    <row r="16" spans="2:10" x14ac:dyDescent="0.25">
      <c r="B16" s="98"/>
      <c r="F16" s="11" t="s">
        <v>704</v>
      </c>
      <c r="J16" s="99"/>
    </row>
    <row r="17" spans="2:10" x14ac:dyDescent="0.25">
      <c r="B17" s="95"/>
      <c r="C17" s="104" t="s">
        <v>705</v>
      </c>
      <c r="D17" s="104"/>
      <c r="E17" s="96" t="str">
        <f>+data!C98</f>
        <v>Columbia Basin Hospital</v>
      </c>
      <c r="F17" s="103"/>
      <c r="G17" s="103"/>
      <c r="H17" s="96"/>
      <c r="I17" s="96"/>
      <c r="J17" s="97"/>
    </row>
    <row r="18" spans="2:10" x14ac:dyDescent="0.25">
      <c r="B18" s="98"/>
      <c r="C18" s="53" t="s">
        <v>706</v>
      </c>
      <c r="D18" s="53"/>
      <c r="E18" s="11" t="str">
        <f>+"H-"&amp;data!C97</f>
        <v>H-045</v>
      </c>
      <c r="F18" s="10"/>
      <c r="G18" s="10"/>
      <c r="J18" s="99"/>
    </row>
    <row r="19" spans="2:10" x14ac:dyDescent="0.25">
      <c r="B19" s="98"/>
      <c r="C19" s="53" t="s">
        <v>707</v>
      </c>
      <c r="D19" s="53"/>
      <c r="E19" s="11" t="str">
        <f>+data!C99</f>
        <v>200 Nat Washington Way</v>
      </c>
      <c r="F19" s="10"/>
      <c r="G19" s="10"/>
      <c r="J19" s="99"/>
    </row>
    <row r="20" spans="2:10" x14ac:dyDescent="0.25">
      <c r="B20" s="98"/>
      <c r="C20" s="53" t="s">
        <v>708</v>
      </c>
      <c r="D20" s="53"/>
      <c r="E20" s="11" t="str">
        <f>+data!C99</f>
        <v>200 Nat Washington Way</v>
      </c>
      <c r="F20" s="10"/>
      <c r="G20" s="10"/>
      <c r="J20" s="99"/>
    </row>
    <row r="21" spans="2:10" x14ac:dyDescent="0.25">
      <c r="B21" s="98"/>
      <c r="C21" s="53" t="s">
        <v>709</v>
      </c>
      <c r="D21" s="53"/>
      <c r="E21" s="11" t="str">
        <f>CONCATENATE(+data!C100,", ",+data!C101,", ",+data!C102)</f>
        <v>Ephrata, Washington ,  98823</v>
      </c>
      <c r="F21" s="10"/>
      <c r="G21" s="10"/>
      <c r="J21" s="99"/>
    </row>
    <row r="22" spans="2:10" x14ac:dyDescent="0.25">
      <c r="B22" s="100"/>
      <c r="C22" s="101"/>
      <c r="D22" s="101"/>
      <c r="E22" s="101"/>
      <c r="F22" s="101"/>
      <c r="G22" s="101"/>
      <c r="H22" s="101"/>
      <c r="I22" s="101"/>
      <c r="J22" s="102"/>
    </row>
    <row r="23" spans="2:10" x14ac:dyDescent="0.25">
      <c r="B23" s="98"/>
      <c r="J23" s="99"/>
    </row>
    <row r="24" spans="2:10" x14ac:dyDescent="0.25">
      <c r="B24" s="98"/>
      <c r="J24" s="99"/>
    </row>
    <row r="25" spans="2:10" x14ac:dyDescent="0.25">
      <c r="B25" s="98"/>
      <c r="J25" s="99"/>
    </row>
    <row r="26" spans="2:10" x14ac:dyDescent="0.25">
      <c r="B26" s="105"/>
      <c r="C26" s="106"/>
      <c r="D26" s="106"/>
      <c r="E26" s="106"/>
      <c r="F26" s="107" t="s">
        <v>710</v>
      </c>
      <c r="G26" s="106"/>
      <c r="H26" s="106"/>
      <c r="I26" s="106"/>
      <c r="J26" s="108"/>
    </row>
    <row r="27" spans="2:10" x14ac:dyDescent="0.25">
      <c r="B27" s="109" t="s">
        <v>711</v>
      </c>
      <c r="C27" s="110"/>
      <c r="D27" s="110"/>
      <c r="E27" s="110"/>
      <c r="F27" s="110"/>
      <c r="G27" s="110"/>
      <c r="H27" s="110"/>
      <c r="I27" s="110"/>
      <c r="J27" s="111"/>
    </row>
    <row r="28" spans="2:10" x14ac:dyDescent="0.25">
      <c r="B28" s="98" t="str">
        <f>+"by the Department of Health for the fiscal year ended "&amp;data!C96&amp;"."</f>
        <v>by the Department of Health for the fiscal year ended 12/31/2024.</v>
      </c>
      <c r="J28" s="99"/>
    </row>
    <row r="29" spans="2:10" x14ac:dyDescent="0.25">
      <c r="B29" s="98" t="s">
        <v>712</v>
      </c>
      <c r="J29" s="99"/>
    </row>
    <row r="30" spans="2:10" x14ac:dyDescent="0.25">
      <c r="B30" s="112" t="s">
        <v>713</v>
      </c>
      <c r="C30" s="113"/>
      <c r="D30" s="113"/>
      <c r="E30" s="113"/>
      <c r="F30" s="113"/>
      <c r="G30" s="113"/>
      <c r="H30" s="113"/>
      <c r="I30" s="113"/>
      <c r="J30" s="114"/>
    </row>
    <row r="31" spans="2:10" x14ac:dyDescent="0.25">
      <c r="B31" s="109"/>
      <c r="C31" s="110"/>
      <c r="D31" s="110"/>
      <c r="E31" s="110"/>
      <c r="F31" s="110"/>
      <c r="G31" s="110"/>
      <c r="H31" s="110"/>
      <c r="I31" s="110"/>
      <c r="J31" s="111"/>
    </row>
    <row r="32" spans="2:10" x14ac:dyDescent="0.25">
      <c r="B32" s="98"/>
      <c r="J32" s="99"/>
    </row>
    <row r="33" spans="2:10" x14ac:dyDescent="0.25">
      <c r="B33" s="115" t="s">
        <v>247</v>
      </c>
      <c r="C33" s="113"/>
      <c r="D33" s="113"/>
      <c r="E33" s="113"/>
      <c r="F33" s="113"/>
      <c r="G33" s="113"/>
      <c r="H33" s="113"/>
      <c r="I33" s="113"/>
      <c r="J33" s="114"/>
    </row>
    <row r="34" spans="2:10" x14ac:dyDescent="0.25">
      <c r="B34" s="105" t="s">
        <v>714</v>
      </c>
      <c r="C34" s="106"/>
      <c r="D34" s="106"/>
      <c r="E34" s="106"/>
      <c r="F34" s="107"/>
      <c r="G34" s="106"/>
      <c r="H34" s="106"/>
      <c r="I34" s="106"/>
      <c r="J34" s="108"/>
    </row>
    <row r="35" spans="2:10" x14ac:dyDescent="0.25">
      <c r="B35" s="105" t="s">
        <v>715</v>
      </c>
      <c r="C35" s="106"/>
      <c r="D35" s="106"/>
      <c r="E35" s="106"/>
      <c r="F35" s="107"/>
      <c r="G35" s="106"/>
      <c r="H35" s="106"/>
      <c r="I35" s="106"/>
      <c r="J35" s="108"/>
    </row>
    <row r="36" spans="2:10" x14ac:dyDescent="0.25">
      <c r="B36" s="105" t="s">
        <v>716</v>
      </c>
      <c r="C36" s="106"/>
      <c r="D36" s="106"/>
      <c r="E36" s="106"/>
      <c r="F36" s="107"/>
      <c r="G36" s="106"/>
      <c r="H36" s="106"/>
      <c r="I36" s="106"/>
      <c r="J36" s="108"/>
    </row>
    <row r="37" spans="2:10" x14ac:dyDescent="0.25">
      <c r="B37" s="109"/>
      <c r="C37" s="110"/>
      <c r="D37" s="110"/>
      <c r="E37" s="110"/>
      <c r="F37" s="110"/>
      <c r="G37" s="110"/>
      <c r="H37" s="110"/>
      <c r="I37" s="110"/>
      <c r="J37" s="111"/>
    </row>
    <row r="38" spans="2:10" x14ac:dyDescent="0.25">
      <c r="B38" s="98"/>
      <c r="J38" s="99"/>
    </row>
    <row r="39" spans="2:10" x14ac:dyDescent="0.25">
      <c r="B39" s="115" t="s">
        <v>247</v>
      </c>
      <c r="C39" s="113"/>
      <c r="D39" s="113"/>
      <c r="E39" s="113"/>
      <c r="F39" s="113"/>
      <c r="G39" s="113"/>
      <c r="H39" s="113"/>
      <c r="I39" s="113"/>
      <c r="J39" s="114"/>
    </row>
    <row r="40" spans="2:10" x14ac:dyDescent="0.25">
      <c r="B40" s="105" t="s">
        <v>717</v>
      </c>
      <c r="C40" s="106"/>
      <c r="D40" s="106"/>
      <c r="E40" s="106"/>
      <c r="F40" s="107"/>
      <c r="G40" s="106"/>
      <c r="H40" s="106"/>
      <c r="I40" s="106"/>
      <c r="J40" s="108"/>
    </row>
    <row r="41" spans="2:10" x14ac:dyDescent="0.25">
      <c r="B41" s="105" t="s">
        <v>715</v>
      </c>
      <c r="C41" s="106"/>
      <c r="D41" s="106"/>
      <c r="E41" s="106"/>
      <c r="F41" s="107"/>
      <c r="G41" s="106"/>
      <c r="H41" s="106"/>
      <c r="I41" s="106"/>
      <c r="J41" s="108"/>
    </row>
    <row r="42" spans="2:10" x14ac:dyDescent="0.25">
      <c r="B42" s="116" t="s">
        <v>716</v>
      </c>
      <c r="C42" s="117"/>
      <c r="D42" s="117"/>
      <c r="E42" s="117"/>
      <c r="F42" s="118"/>
      <c r="G42" s="117"/>
      <c r="H42" s="117"/>
      <c r="I42" s="117"/>
      <c r="J42" s="119"/>
    </row>
  </sheetData>
  <sheetProtection algorithmName="SHA-512" hashValue="Zs94yyJvFH9nQzuvJDTGcEDgMOQpetxnNiv5EwlPXlwLUU5apZFD/fqVGuCco9ahhnn8MQyF7DVH3CKngkWsPw==" saltValue="U9FavtcXWdF+KhUEFn3LZQ==" spinCount="100000" sheet="1" objects="1" scenarios="1"/>
  <pageMargins left="0.75" right="0.75" top="1" bottom="1" header="0.5" footer="0.5"/>
  <pageSetup scale="87" orientation="portrait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E84A8-848F-4435-987D-A3BBF1D9E6A7}">
  <dimension ref="A1:AF1"/>
  <sheetViews>
    <sheetView workbookViewId="0"/>
  </sheetViews>
  <sheetFormatPr defaultRowHeight="15" x14ac:dyDescent="0.2"/>
  <sheetData>
    <row r="1" spans="1:32" x14ac:dyDescent="0.2">
      <c r="A1">
        <v>1748460806028</v>
      </c>
      <c r="B1" t="s">
        <v>1370</v>
      </c>
      <c r="C1" t="s">
        <v>1371</v>
      </c>
      <c r="D1">
        <v>0</v>
      </c>
      <c r="E1">
        <v>1748537607233</v>
      </c>
      <c r="F1" t="s">
        <v>1383</v>
      </c>
      <c r="G1" t="s">
        <v>1371</v>
      </c>
      <c r="H1">
        <v>0</v>
      </c>
      <c r="I1">
        <v>1750791359238</v>
      </c>
      <c r="J1" t="s">
        <v>1392</v>
      </c>
      <c r="K1" t="s">
        <v>1393</v>
      </c>
      <c r="L1">
        <v>0</v>
      </c>
      <c r="M1">
        <v>1750802046977</v>
      </c>
      <c r="N1" t="s">
        <v>1394</v>
      </c>
      <c r="O1" t="s">
        <v>1371</v>
      </c>
      <c r="P1">
        <v>0</v>
      </c>
      <c r="Q1">
        <v>1750973226056</v>
      </c>
      <c r="R1" t="s">
        <v>1395</v>
      </c>
      <c r="S1" t="s">
        <v>1371</v>
      </c>
      <c r="T1">
        <v>0</v>
      </c>
      <c r="U1">
        <v>1751001518688</v>
      </c>
      <c r="V1" t="s">
        <v>1396</v>
      </c>
      <c r="W1" t="s">
        <v>1393</v>
      </c>
      <c r="X1">
        <v>0</v>
      </c>
      <c r="Y1">
        <v>1751058926522</v>
      </c>
      <c r="Z1" t="s">
        <v>1397</v>
      </c>
      <c r="AA1" t="s">
        <v>1393</v>
      </c>
      <c r="AB1">
        <v>0</v>
      </c>
      <c r="AC1">
        <v>1751063224173</v>
      </c>
      <c r="AD1" t="s">
        <v>1401</v>
      </c>
      <c r="AE1" t="s">
        <v>1063</v>
      </c>
      <c r="AF1">
        <v>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5AAF4-3DBC-4583-87D6-A2FFDA7CDCD7}">
  <dimension ref="A1:AF1"/>
  <sheetViews>
    <sheetView workbookViewId="0"/>
  </sheetViews>
  <sheetFormatPr defaultRowHeight="15" x14ac:dyDescent="0.2"/>
  <sheetData>
    <row r="1" spans="1:32" x14ac:dyDescent="0.2">
      <c r="A1">
        <v>1748460806123</v>
      </c>
      <c r="B1" t="s">
        <v>1370</v>
      </c>
      <c r="C1" t="s">
        <v>1371</v>
      </c>
      <c r="D1">
        <v>0</v>
      </c>
      <c r="E1">
        <v>1748537607241</v>
      </c>
      <c r="F1" t="s">
        <v>1383</v>
      </c>
      <c r="G1" t="s">
        <v>1371</v>
      </c>
      <c r="H1">
        <v>0</v>
      </c>
      <c r="I1">
        <v>1750791359245</v>
      </c>
      <c r="J1" t="s">
        <v>1392</v>
      </c>
      <c r="K1" t="s">
        <v>1393</v>
      </c>
      <c r="L1">
        <v>0</v>
      </c>
      <c r="M1">
        <v>1750802046984</v>
      </c>
      <c r="N1" t="s">
        <v>1394</v>
      </c>
      <c r="O1" t="s">
        <v>1371</v>
      </c>
      <c r="P1">
        <v>0</v>
      </c>
      <c r="Q1">
        <v>1750973226067</v>
      </c>
      <c r="R1" t="s">
        <v>1395</v>
      </c>
      <c r="S1" t="s">
        <v>1371</v>
      </c>
      <c r="T1">
        <v>0</v>
      </c>
      <c r="U1">
        <v>1751001518695</v>
      </c>
      <c r="V1" t="s">
        <v>1396</v>
      </c>
      <c r="W1" t="s">
        <v>1393</v>
      </c>
      <c r="X1">
        <v>0</v>
      </c>
      <c r="Y1">
        <v>1751058926529</v>
      </c>
      <c r="Z1" t="s">
        <v>1397</v>
      </c>
      <c r="AA1" t="s">
        <v>1393</v>
      </c>
      <c r="AB1">
        <v>0</v>
      </c>
      <c r="AC1">
        <v>1751063224181</v>
      </c>
      <c r="AD1" t="s">
        <v>1401</v>
      </c>
      <c r="AE1" t="s">
        <v>1063</v>
      </c>
      <c r="AF1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888FA-A8B1-4E1B-BDC7-CC89A713B75A}">
  <sheetPr codeName="Sheet9">
    <tabColor rgb="FF92D050"/>
  </sheetPr>
  <dimension ref="A2:M94"/>
  <sheetViews>
    <sheetView topLeftCell="A37" zoomScale="85" zoomScaleNormal="85" workbookViewId="0">
      <selection activeCell="I50" sqref="I50"/>
    </sheetView>
  </sheetViews>
  <sheetFormatPr defaultColWidth="8.6640625" defaultRowHeight="15" x14ac:dyDescent="0.25"/>
  <cols>
    <col min="1" max="1" width="28.77734375" style="1" customWidth="1"/>
    <col min="2" max="8" width="12.21875" style="1" customWidth="1"/>
    <col min="9" max="9" width="65.109375" style="1" bestFit="1" customWidth="1"/>
    <col min="10" max="10" width="40.5546875" style="1" customWidth="1"/>
    <col min="11" max="15" width="8.6640625" style="1" customWidth="1"/>
    <col min="16" max="16384" width="8.6640625" style="1"/>
  </cols>
  <sheetData>
    <row r="2" spans="1:13" x14ac:dyDescent="0.25">
      <c r="A2" s="54" t="s">
        <v>718</v>
      </c>
    </row>
    <row r="3" spans="1:13" x14ac:dyDescent="0.25">
      <c r="A3" s="54"/>
    </row>
    <row r="4" spans="1:13" x14ac:dyDescent="0.25">
      <c r="A4" s="149" t="s">
        <v>719</v>
      </c>
    </row>
    <row r="5" spans="1:13" x14ac:dyDescent="0.25">
      <c r="A5" s="149" t="s">
        <v>720</v>
      </c>
    </row>
    <row r="6" spans="1:13" x14ac:dyDescent="0.25">
      <c r="A6" s="149" t="s">
        <v>721</v>
      </c>
    </row>
    <row r="7" spans="1:13" x14ac:dyDescent="0.25">
      <c r="A7" s="149"/>
    </row>
    <row r="8" spans="1:13" x14ac:dyDescent="0.25">
      <c r="A8" s="2" t="s">
        <v>722</v>
      </c>
    </row>
    <row r="9" spans="1:13" x14ac:dyDescent="0.25">
      <c r="A9" s="149" t="s">
        <v>26</v>
      </c>
    </row>
    <row r="12" spans="1:13" x14ac:dyDescent="0.25">
      <c r="A12" s="1" t="str">
        <f>data!C97</f>
        <v>045</v>
      </c>
      <c r="B12" s="228" t="str">
        <f>RIGHT('Prior Year'!C96,4)</f>
        <v>2023</v>
      </c>
      <c r="C12" s="228" t="str">
        <f>RIGHT(data!C96,4)</f>
        <v>2024</v>
      </c>
      <c r="D12" s="1" t="str">
        <f>RIGHT('Prior Year'!C96,4)</f>
        <v>2023</v>
      </c>
      <c r="E12" s="228" t="str">
        <f>RIGHT(data!C96,4)</f>
        <v>2024</v>
      </c>
      <c r="F12" s="1" t="str">
        <f>RIGHT('Prior Year'!C96,4)</f>
        <v>2023</v>
      </c>
      <c r="G12" s="228" t="str">
        <f>RIGHT(data!C96,4)</f>
        <v>2024</v>
      </c>
      <c r="H12" s="3"/>
    </row>
    <row r="13" spans="1:13" x14ac:dyDescent="0.25">
      <c r="A13" s="2"/>
      <c r="B13" s="228" t="s">
        <v>723</v>
      </c>
      <c r="C13" s="228" t="s">
        <v>723</v>
      </c>
      <c r="D13" s="5" t="s">
        <v>724</v>
      </c>
      <c r="E13" s="5" t="s">
        <v>724</v>
      </c>
      <c r="F13" s="3" t="s">
        <v>725</v>
      </c>
      <c r="G13" s="3" t="s">
        <v>725</v>
      </c>
      <c r="H13" s="3" t="s">
        <v>726</v>
      </c>
    </row>
    <row r="14" spans="1:13" x14ac:dyDescent="0.25">
      <c r="A14" s="1" t="s">
        <v>727</v>
      </c>
      <c r="B14" s="228" t="s">
        <v>361</v>
      </c>
      <c r="C14" s="228" t="s">
        <v>361</v>
      </c>
      <c r="D14" s="4" t="s">
        <v>728</v>
      </c>
      <c r="E14" s="4" t="s">
        <v>728</v>
      </c>
      <c r="F14" s="3" t="s">
        <v>729</v>
      </c>
      <c r="G14" s="3" t="s">
        <v>729</v>
      </c>
      <c r="H14" s="3" t="s">
        <v>730</v>
      </c>
      <c r="I14" s="8" t="s">
        <v>731</v>
      </c>
      <c r="J14" s="55" t="s">
        <v>732</v>
      </c>
    </row>
    <row r="15" spans="1:13" x14ac:dyDescent="0.25">
      <c r="A15" s="1" t="s">
        <v>733</v>
      </c>
      <c r="B15" s="228">
        <f>ROUND(N('Prior Year'!C85), 0)</f>
        <v>0</v>
      </c>
      <c r="C15" s="228">
        <f>data!C85</f>
        <v>0</v>
      </c>
      <c r="D15" s="228">
        <f>ROUND(N('Prior Year'!C59), 0)</f>
        <v>0</v>
      </c>
      <c r="E15" s="1">
        <f>data!C59</f>
        <v>0</v>
      </c>
      <c r="F15" s="205" t="str">
        <f t="shared" ref="F15:F59" si="0">IF(B15=0,"",IF(D15=0,"",B15/D15))</f>
        <v/>
      </c>
      <c r="G15" s="205" t="str">
        <f t="shared" ref="G15:G29" si="1">IF(C15=0,"",IF(E15=0,"",C15/E15))</f>
        <v/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28" t="str">
        <f t="shared" ref="I15:I46" si="3">IF(H15 = "", "", IF(ABS(H15) &gt; 25 %, "Please provide explanation for the fluctuation noted here", ""))</f>
        <v/>
      </c>
      <c r="M15" s="7"/>
    </row>
    <row r="16" spans="1:13" x14ac:dyDescent="0.25">
      <c r="A16" s="1" t="s">
        <v>734</v>
      </c>
      <c r="B16" s="228">
        <f>ROUND(N('Prior Year'!D85), 0)</f>
        <v>0</v>
      </c>
      <c r="C16" s="228">
        <f>data!D85</f>
        <v>0</v>
      </c>
      <c r="D16" s="228">
        <f>ROUND(N('Prior Year'!D59), 0)</f>
        <v>0</v>
      </c>
      <c r="E16" s="1">
        <f>data!D59</f>
        <v>0</v>
      </c>
      <c r="F16" s="205" t="str">
        <f t="shared" si="0"/>
        <v/>
      </c>
      <c r="G16" s="205" t="str">
        <f t="shared" si="1"/>
        <v/>
      </c>
      <c r="H16" s="6" t="str">
        <f t="shared" si="2"/>
        <v/>
      </c>
      <c r="I16" s="228" t="str">
        <f t="shared" si="3"/>
        <v/>
      </c>
      <c r="M16" s="7"/>
    </row>
    <row r="17" spans="1:13" x14ac:dyDescent="0.25">
      <c r="A17" s="1" t="s">
        <v>735</v>
      </c>
      <c r="B17" s="228">
        <f>ROUND(N('Prior Year'!E85), 0)</f>
        <v>350091</v>
      </c>
      <c r="C17" s="228">
        <f>data!E85</f>
        <v>342580</v>
      </c>
      <c r="D17" s="228">
        <f>ROUND(N('Prior Year'!E59), 0)</f>
        <v>543</v>
      </c>
      <c r="E17" s="1">
        <f>data!E59</f>
        <v>531</v>
      </c>
      <c r="F17" s="205">
        <f t="shared" si="0"/>
        <v>644.73480662983422</v>
      </c>
      <c r="G17" s="205">
        <f t="shared" si="1"/>
        <v>645.16007532956689</v>
      </c>
      <c r="H17" s="6" t="str">
        <f t="shared" si="2"/>
        <v/>
      </c>
      <c r="I17" s="228" t="str">
        <f t="shared" si="3"/>
        <v/>
      </c>
      <c r="M17" s="7"/>
    </row>
    <row r="18" spans="1:13" x14ac:dyDescent="0.25">
      <c r="A18" s="1" t="s">
        <v>736</v>
      </c>
      <c r="B18" s="228">
        <f>ROUND(N('Prior Year'!F85), 0)</f>
        <v>0</v>
      </c>
      <c r="C18" s="228">
        <f>data!F85</f>
        <v>0</v>
      </c>
      <c r="D18" s="228">
        <f>ROUND(N('Prior Year'!F59), 0)</f>
        <v>0</v>
      </c>
      <c r="E18" s="1">
        <f>data!F59</f>
        <v>0</v>
      </c>
      <c r="F18" s="205" t="str">
        <f t="shared" si="0"/>
        <v/>
      </c>
      <c r="G18" s="205" t="str">
        <f t="shared" si="1"/>
        <v/>
      </c>
      <c r="H18" s="6" t="str">
        <f t="shared" si="2"/>
        <v/>
      </c>
      <c r="I18" s="228" t="str">
        <f t="shared" si="3"/>
        <v/>
      </c>
      <c r="M18" s="7"/>
    </row>
    <row r="19" spans="1:13" x14ac:dyDescent="0.25">
      <c r="A19" s="1" t="s">
        <v>737</v>
      </c>
      <c r="B19" s="228">
        <f>ROUND(N('Prior Year'!G85), 0)</f>
        <v>0</v>
      </c>
      <c r="C19" s="228">
        <f>data!G85</f>
        <v>0</v>
      </c>
      <c r="D19" s="228">
        <f>ROUND(N('Prior Year'!G59), 0)</f>
        <v>0</v>
      </c>
      <c r="E19" s="1">
        <f>data!G59</f>
        <v>0</v>
      </c>
      <c r="F19" s="205" t="str">
        <f t="shared" si="0"/>
        <v/>
      </c>
      <c r="G19" s="205" t="str">
        <f t="shared" si="1"/>
        <v/>
      </c>
      <c r="H19" s="6" t="str">
        <f t="shared" si="2"/>
        <v/>
      </c>
      <c r="I19" s="228" t="str">
        <f t="shared" si="3"/>
        <v/>
      </c>
      <c r="M19" s="7"/>
    </row>
    <row r="20" spans="1:13" x14ac:dyDescent="0.25">
      <c r="A20" s="1" t="s">
        <v>738</v>
      </c>
      <c r="B20" s="228">
        <f>ROUND(N('Prior Year'!H85), 0)</f>
        <v>0</v>
      </c>
      <c r="C20" s="228">
        <f>data!H85</f>
        <v>0</v>
      </c>
      <c r="D20" s="228">
        <f>ROUND(N('Prior Year'!H59), 0)</f>
        <v>0</v>
      </c>
      <c r="E20" s="1">
        <f>data!H59</f>
        <v>0</v>
      </c>
      <c r="F20" s="205" t="str">
        <f t="shared" si="0"/>
        <v/>
      </c>
      <c r="G20" s="205" t="str">
        <f t="shared" si="1"/>
        <v/>
      </c>
      <c r="H20" s="6" t="str">
        <f t="shared" si="2"/>
        <v/>
      </c>
      <c r="I20" s="228" t="str">
        <f t="shared" si="3"/>
        <v/>
      </c>
      <c r="M20" s="7"/>
    </row>
    <row r="21" spans="1:13" x14ac:dyDescent="0.25">
      <c r="A21" s="1" t="s">
        <v>739</v>
      </c>
      <c r="B21" s="228">
        <f>ROUND(N('Prior Year'!I85), 0)</f>
        <v>0</v>
      </c>
      <c r="C21" s="228">
        <f>data!I85</f>
        <v>0</v>
      </c>
      <c r="D21" s="228">
        <f>ROUND(N('Prior Year'!I59), 0)</f>
        <v>0</v>
      </c>
      <c r="E21" s="1">
        <f>data!I59</f>
        <v>0</v>
      </c>
      <c r="F21" s="205" t="str">
        <f t="shared" si="0"/>
        <v/>
      </c>
      <c r="G21" s="205" t="str">
        <f t="shared" si="1"/>
        <v/>
      </c>
      <c r="H21" s="6" t="str">
        <f t="shared" si="2"/>
        <v/>
      </c>
      <c r="I21" s="228" t="str">
        <f t="shared" si="3"/>
        <v/>
      </c>
      <c r="M21" s="7"/>
    </row>
    <row r="22" spans="1:13" x14ac:dyDescent="0.25">
      <c r="A22" s="1" t="s">
        <v>740</v>
      </c>
      <c r="B22" s="228">
        <f>ROUND(N('Prior Year'!J85), 0)</f>
        <v>0</v>
      </c>
      <c r="C22" s="228">
        <f>data!J85</f>
        <v>0</v>
      </c>
      <c r="D22" s="228">
        <f>ROUND(N('Prior Year'!J59), 0)</f>
        <v>0</v>
      </c>
      <c r="E22" s="1">
        <f>data!J59</f>
        <v>0</v>
      </c>
      <c r="F22" s="205" t="str">
        <f t="shared" si="0"/>
        <v/>
      </c>
      <c r="G22" s="205" t="str">
        <f t="shared" si="1"/>
        <v/>
      </c>
      <c r="H22" s="6" t="str">
        <f t="shared" si="2"/>
        <v/>
      </c>
      <c r="I22" s="228" t="str">
        <f t="shared" si="3"/>
        <v/>
      </c>
      <c r="M22" s="7"/>
    </row>
    <row r="23" spans="1:13" x14ac:dyDescent="0.25">
      <c r="A23" s="1" t="s">
        <v>741</v>
      </c>
      <c r="B23" s="228">
        <f>ROUND(N('Prior Year'!K85), 0)</f>
        <v>1214273</v>
      </c>
      <c r="C23" s="228">
        <f>data!K85</f>
        <v>1200964</v>
      </c>
      <c r="D23" s="228">
        <f>ROUND(N('Prior Year'!K59), 0)</f>
        <v>4068</v>
      </c>
      <c r="E23" s="1">
        <f>data!K59</f>
        <v>3936</v>
      </c>
      <c r="F23" s="205">
        <f t="shared" si="0"/>
        <v>298.49385447394297</v>
      </c>
      <c r="G23" s="205">
        <f t="shared" si="1"/>
        <v>305.1229674796748</v>
      </c>
      <c r="H23" s="6" t="str">
        <f t="shared" si="2"/>
        <v/>
      </c>
      <c r="I23" s="228" t="str">
        <f t="shared" si="3"/>
        <v/>
      </c>
      <c r="M23" s="7"/>
    </row>
    <row r="24" spans="1:13" x14ac:dyDescent="0.25">
      <c r="A24" s="1" t="s">
        <v>742</v>
      </c>
      <c r="B24" s="228">
        <f>ROUND(N('Prior Year'!L85), 0)</f>
        <v>2824726</v>
      </c>
      <c r="C24" s="228">
        <f>data!L85</f>
        <v>2914896</v>
      </c>
      <c r="D24" s="228">
        <f>ROUND(N('Prior Year'!L59), 0)</f>
        <v>4381</v>
      </c>
      <c r="E24" s="1">
        <f>data!L59</f>
        <v>4737</v>
      </c>
      <c r="F24" s="205">
        <f t="shared" si="0"/>
        <v>644.7674047021228</v>
      </c>
      <c r="G24" s="205">
        <f t="shared" si="1"/>
        <v>615.34642178594049</v>
      </c>
      <c r="H24" s="6" t="str">
        <f t="shared" si="2"/>
        <v/>
      </c>
      <c r="I24" s="228" t="str">
        <f t="shared" si="3"/>
        <v/>
      </c>
      <c r="M24" s="7"/>
    </row>
    <row r="25" spans="1:13" x14ac:dyDescent="0.25">
      <c r="A25" s="1" t="s">
        <v>743</v>
      </c>
      <c r="B25" s="228">
        <f>ROUND(N('Prior Year'!M85), 0)</f>
        <v>0</v>
      </c>
      <c r="C25" s="228">
        <f>data!M85</f>
        <v>0</v>
      </c>
      <c r="D25" s="228">
        <f>ROUND(N('Prior Year'!M59), 0)</f>
        <v>0</v>
      </c>
      <c r="E25" s="1">
        <f>data!M59</f>
        <v>0</v>
      </c>
      <c r="F25" s="205" t="str">
        <f t="shared" si="0"/>
        <v/>
      </c>
      <c r="G25" s="205" t="str">
        <f t="shared" si="1"/>
        <v/>
      </c>
      <c r="H25" s="6" t="str">
        <f t="shared" si="2"/>
        <v/>
      </c>
      <c r="I25" s="228" t="str">
        <f t="shared" si="3"/>
        <v/>
      </c>
      <c r="M25" s="7"/>
    </row>
    <row r="26" spans="1:13" x14ac:dyDescent="0.25">
      <c r="A26" s="1" t="s">
        <v>744</v>
      </c>
      <c r="B26" s="1">
        <f>ROUND(N('Prior Year'!N85), 0)</f>
        <v>1119764</v>
      </c>
      <c r="C26" s="228">
        <f>data!N85</f>
        <v>1109043</v>
      </c>
      <c r="D26" s="228">
        <f>ROUND(N('Prior Year'!N59), 0)</f>
        <v>9666</v>
      </c>
      <c r="E26" s="1">
        <f>data!N59</f>
        <v>9228</v>
      </c>
      <c r="F26" s="205">
        <f t="shared" si="0"/>
        <v>115.84564452720878</v>
      </c>
      <c r="G26" s="205">
        <f t="shared" si="1"/>
        <v>120.18237971391417</v>
      </c>
      <c r="H26" s="6" t="str">
        <f t="shared" si="2"/>
        <v/>
      </c>
      <c r="I26" s="228" t="str">
        <f t="shared" si="3"/>
        <v/>
      </c>
      <c r="M26" s="7"/>
    </row>
    <row r="27" spans="1:13" x14ac:dyDescent="0.25">
      <c r="A27" s="1" t="s">
        <v>745</v>
      </c>
      <c r="B27" s="228">
        <f>ROUND(N('Prior Year'!O85), 0)</f>
        <v>0</v>
      </c>
      <c r="C27" s="228">
        <f>data!O85</f>
        <v>0</v>
      </c>
      <c r="D27" s="228">
        <f>ROUND(N('Prior Year'!O59), 0)</f>
        <v>0</v>
      </c>
      <c r="E27" s="1">
        <f>data!O59</f>
        <v>0</v>
      </c>
      <c r="F27" s="205" t="str">
        <f t="shared" si="0"/>
        <v/>
      </c>
      <c r="G27" s="205" t="str">
        <f t="shared" si="1"/>
        <v/>
      </c>
      <c r="H27" s="6" t="str">
        <f t="shared" si="2"/>
        <v/>
      </c>
      <c r="I27" s="228" t="str">
        <f t="shared" si="3"/>
        <v/>
      </c>
      <c r="J27" s="206"/>
      <c r="M27" s="7"/>
    </row>
    <row r="28" spans="1:13" x14ac:dyDescent="0.25">
      <c r="A28" s="1" t="s">
        <v>746</v>
      </c>
      <c r="B28" s="228">
        <f>ROUND(N('Prior Year'!P85), 0)</f>
        <v>0</v>
      </c>
      <c r="C28" s="228">
        <f>data!P85</f>
        <v>0</v>
      </c>
      <c r="D28" s="228">
        <f>ROUND(N('Prior Year'!P59), 0)</f>
        <v>0</v>
      </c>
      <c r="E28" s="1">
        <f>data!P59</f>
        <v>0</v>
      </c>
      <c r="F28" s="205" t="str">
        <f t="shared" si="0"/>
        <v/>
      </c>
      <c r="G28" s="205" t="str">
        <f t="shared" si="1"/>
        <v/>
      </c>
      <c r="H28" s="6" t="str">
        <f t="shared" si="2"/>
        <v/>
      </c>
      <c r="I28" s="228" t="str">
        <f t="shared" si="3"/>
        <v/>
      </c>
      <c r="M28" s="7"/>
    </row>
    <row r="29" spans="1:13" x14ac:dyDescent="0.25">
      <c r="A29" s="1" t="s">
        <v>747</v>
      </c>
      <c r="B29" s="228">
        <f>ROUND(N('Prior Year'!Q85), 0)</f>
        <v>0</v>
      </c>
      <c r="C29" s="228">
        <f>data!Q85</f>
        <v>0</v>
      </c>
      <c r="D29" s="228">
        <f>ROUND(N('Prior Year'!Q59), 0)</f>
        <v>0</v>
      </c>
      <c r="E29" s="1">
        <f>data!Q59</f>
        <v>0</v>
      </c>
      <c r="F29" s="205" t="str">
        <f t="shared" si="0"/>
        <v/>
      </c>
      <c r="G29" s="205" t="str">
        <f t="shared" si="1"/>
        <v/>
      </c>
      <c r="H29" s="6" t="str">
        <f t="shared" si="2"/>
        <v/>
      </c>
      <c r="I29" s="228" t="str">
        <f t="shared" si="3"/>
        <v/>
      </c>
      <c r="M29" s="7"/>
    </row>
    <row r="30" spans="1:13" x14ac:dyDescent="0.25">
      <c r="A30" s="1" t="s">
        <v>748</v>
      </c>
      <c r="B30" s="228">
        <f>ROUND(N('Prior Year'!R85), 0)</f>
        <v>0</v>
      </c>
      <c r="C30" s="228">
        <f>data!R85</f>
        <v>0</v>
      </c>
      <c r="D30" s="228">
        <f>ROUND(N('Prior Year'!R59), 0)</f>
        <v>0</v>
      </c>
      <c r="E30" s="1">
        <f>data!R59</f>
        <v>0</v>
      </c>
      <c r="F30" s="205" t="str">
        <f t="shared" si="0"/>
        <v/>
      </c>
      <c r="G30" s="205" t="str">
        <f>IFERROR(IF(C30=0,"",IF(E30=0,"",C30/E30)),"")</f>
        <v/>
      </c>
      <c r="H30" s="6" t="str">
        <f t="shared" si="2"/>
        <v/>
      </c>
      <c r="I30" s="228" t="str">
        <f t="shared" si="3"/>
        <v/>
      </c>
      <c r="M30" s="7"/>
    </row>
    <row r="31" spans="1:13" x14ac:dyDescent="0.25">
      <c r="A31" s="1" t="s">
        <v>749</v>
      </c>
      <c r="B31" s="228">
        <f>ROUND(N('Prior Year'!S85), 0)</f>
        <v>73378</v>
      </c>
      <c r="C31" s="228">
        <f>data!S85</f>
        <v>71094</v>
      </c>
      <c r="D31" s="228" t="s">
        <v>750</v>
      </c>
      <c r="E31" s="4" t="s">
        <v>750</v>
      </c>
      <c r="F31" s="205" t="s">
        <v>297</v>
      </c>
      <c r="G31" s="205" t="str">
        <f>IFERROR(IF(C31=0,"",IF(E31=0,"",C31/E31)),"")</f>
        <v/>
      </c>
      <c r="H31" s="6" t="s">
        <v>297</v>
      </c>
      <c r="I31" s="228" t="str">
        <f t="shared" si="3"/>
        <v/>
      </c>
      <c r="M31" s="7"/>
    </row>
    <row r="32" spans="1:13" x14ac:dyDescent="0.25">
      <c r="A32" s="1" t="s">
        <v>751</v>
      </c>
      <c r="B32" s="228">
        <f>ROUND(N('Prior Year'!T85), 0)</f>
        <v>0</v>
      </c>
      <c r="C32" s="228">
        <f>data!T85</f>
        <v>0</v>
      </c>
      <c r="D32" s="228" t="s">
        <v>750</v>
      </c>
      <c r="E32" s="4" t="s">
        <v>750</v>
      </c>
      <c r="F32" s="205" t="s">
        <v>297</v>
      </c>
      <c r="G32" s="205" t="str">
        <f>IFERROR(IF(C32=0,"",IF(E32=0,"",C32/E32)),"")</f>
        <v/>
      </c>
      <c r="H32" s="6" t="s">
        <v>297</v>
      </c>
      <c r="I32" s="228" t="str">
        <f t="shared" si="3"/>
        <v/>
      </c>
      <c r="M32" s="7"/>
    </row>
    <row r="33" spans="1:13" x14ac:dyDescent="0.25">
      <c r="A33" s="1" t="s">
        <v>752</v>
      </c>
      <c r="B33" s="228">
        <f>ROUND(N('Prior Year'!U85), 0)</f>
        <v>1743447</v>
      </c>
      <c r="C33" s="228">
        <f>data!U85</f>
        <v>1864512</v>
      </c>
      <c r="D33" s="228">
        <f>ROUND(N('Prior Year'!U59), 0)</f>
        <v>119133</v>
      </c>
      <c r="E33" s="1">
        <f>data!U59</f>
        <v>123885</v>
      </c>
      <c r="F33" s="205">
        <f t="shared" si="0"/>
        <v>14.634458966029564</v>
      </c>
      <c r="G33" s="205">
        <f t="shared" ref="G33:G69" si="4">IF(C33=0,"",IF(E33=0,"",C33/E33))</f>
        <v>15.050345078096623</v>
      </c>
      <c r="H33" s="6" t="str">
        <f t="shared" ref="H33:H39" si="5">IF(B33 = 0, "", IF(C33 = 0, "", IF(D33 = 0, "", IF(E33 = 0, "", IF(G33 / F33 - 1 &lt; -0.25, G33 / F33 - 1, IF(G33 / F33 - 1 &gt; 0.25, G33 / F33 - 1, ""))))))</f>
        <v/>
      </c>
      <c r="I33" s="228" t="str">
        <f t="shared" si="3"/>
        <v/>
      </c>
      <c r="M33" s="7"/>
    </row>
    <row r="34" spans="1:13" x14ac:dyDescent="0.25">
      <c r="A34" s="1" t="s">
        <v>753</v>
      </c>
      <c r="B34" s="228">
        <f>ROUND(N('Prior Year'!V85), 0)</f>
        <v>21405</v>
      </c>
      <c r="C34" s="228">
        <f>data!V85</f>
        <v>21821</v>
      </c>
      <c r="D34" s="228">
        <f>ROUND(N('Prior Year'!V59), 0)</f>
        <v>0</v>
      </c>
      <c r="E34" s="1">
        <f>data!V59</f>
        <v>0</v>
      </c>
      <c r="F34" s="205" t="str">
        <f t="shared" si="0"/>
        <v/>
      </c>
      <c r="G34" s="205" t="str">
        <f t="shared" si="4"/>
        <v/>
      </c>
      <c r="H34" s="6" t="str">
        <f t="shared" si="5"/>
        <v/>
      </c>
      <c r="I34" s="228" t="str">
        <f t="shared" si="3"/>
        <v/>
      </c>
      <c r="M34" s="7"/>
    </row>
    <row r="35" spans="1:13" x14ac:dyDescent="0.25">
      <c r="A35" s="1" t="s">
        <v>754</v>
      </c>
      <c r="B35" s="228">
        <f>ROUND(N('Prior Year'!W85), 0)</f>
        <v>361873</v>
      </c>
      <c r="C35" s="228">
        <f>data!W85</f>
        <v>459012</v>
      </c>
      <c r="D35" s="228">
        <f>ROUND(N('Prior Year'!W59), 0)</f>
        <v>263</v>
      </c>
      <c r="E35" s="1">
        <f>data!W59</f>
        <v>406</v>
      </c>
      <c r="F35" s="205">
        <f t="shared" si="0"/>
        <v>1375.9429657794676</v>
      </c>
      <c r="G35" s="205">
        <f t="shared" si="4"/>
        <v>1130.5714285714287</v>
      </c>
      <c r="H35" s="6" t="str">
        <f t="shared" si="5"/>
        <v/>
      </c>
      <c r="I35" s="228" t="str">
        <f t="shared" si="3"/>
        <v/>
      </c>
      <c r="M35" s="7"/>
    </row>
    <row r="36" spans="1:13" x14ac:dyDescent="0.25">
      <c r="A36" s="1" t="s">
        <v>755</v>
      </c>
      <c r="B36" s="228">
        <f>ROUND(N('Prior Year'!X85), 0)</f>
        <v>613135</v>
      </c>
      <c r="C36" s="228">
        <f>data!X85</f>
        <v>788071</v>
      </c>
      <c r="D36" s="228">
        <f>ROUND(N('Prior Year'!X59), 0)</f>
        <v>1500</v>
      </c>
      <c r="E36" s="1">
        <f>data!X59</f>
        <v>2119</v>
      </c>
      <c r="F36" s="205">
        <f t="shared" si="0"/>
        <v>408.75666666666666</v>
      </c>
      <c r="G36" s="205">
        <f t="shared" si="4"/>
        <v>371.90703161868805</v>
      </c>
      <c r="H36" s="6" t="str">
        <f t="shared" si="5"/>
        <v/>
      </c>
      <c r="I36" s="228" t="str">
        <f t="shared" si="3"/>
        <v/>
      </c>
      <c r="M36" s="7"/>
    </row>
    <row r="37" spans="1:13" ht="54" customHeight="1" x14ac:dyDescent="0.25">
      <c r="A37" s="1" t="s">
        <v>756</v>
      </c>
      <c r="B37" s="228">
        <f>ROUND(N('Prior Year'!Y85), 0)</f>
        <v>738398</v>
      </c>
      <c r="C37" s="228">
        <f>data!Y85</f>
        <v>967206</v>
      </c>
      <c r="D37" s="228">
        <f>ROUND(N('Prior Year'!Y59), 0)</f>
        <v>3865</v>
      </c>
      <c r="E37" s="1">
        <f>data!Y59</f>
        <v>3874</v>
      </c>
      <c r="F37" s="205">
        <f t="shared" si="0"/>
        <v>191.04734799482534</v>
      </c>
      <c r="G37" s="205">
        <f t="shared" si="4"/>
        <v>249.66597831698502</v>
      </c>
      <c r="H37" s="6">
        <f t="shared" si="5"/>
        <v>0.30682776252799604</v>
      </c>
      <c r="I37" s="347" t="s">
        <v>1384</v>
      </c>
      <c r="M37" s="7"/>
    </row>
    <row r="38" spans="1:13" x14ac:dyDescent="0.25">
      <c r="A38" s="1" t="s">
        <v>757</v>
      </c>
      <c r="B38" s="228">
        <f>ROUND(N('Prior Year'!Z85), 0)</f>
        <v>0</v>
      </c>
      <c r="C38" s="228">
        <f>data!Z85</f>
        <v>0</v>
      </c>
      <c r="D38" s="228">
        <f>ROUND(N('Prior Year'!Z59), 0)</f>
        <v>0</v>
      </c>
      <c r="E38" s="1">
        <f>data!Z59</f>
        <v>0</v>
      </c>
      <c r="F38" s="205" t="str">
        <f t="shared" si="0"/>
        <v/>
      </c>
      <c r="G38" s="205" t="str">
        <f t="shared" si="4"/>
        <v/>
      </c>
      <c r="H38" s="6" t="str">
        <f t="shared" si="5"/>
        <v/>
      </c>
      <c r="I38" s="228" t="str">
        <f t="shared" si="3"/>
        <v/>
      </c>
      <c r="M38" s="7"/>
    </row>
    <row r="39" spans="1:13" x14ac:dyDescent="0.25">
      <c r="A39" s="1" t="s">
        <v>758</v>
      </c>
      <c r="B39" s="228">
        <f>ROUND(N('Prior Year'!AA85), 0)</f>
        <v>0</v>
      </c>
      <c r="C39" s="228">
        <f>data!AA85</f>
        <v>0</v>
      </c>
      <c r="D39" s="228">
        <f>ROUND(N('Prior Year'!AA59), 0)</f>
        <v>0</v>
      </c>
      <c r="E39" s="1">
        <f>data!AA59</f>
        <v>0</v>
      </c>
      <c r="F39" s="205" t="str">
        <f t="shared" si="0"/>
        <v/>
      </c>
      <c r="G39" s="205" t="str">
        <f t="shared" si="4"/>
        <v/>
      </c>
      <c r="H39" s="6" t="str">
        <f t="shared" si="5"/>
        <v/>
      </c>
      <c r="I39" s="228" t="str">
        <f t="shared" si="3"/>
        <v/>
      </c>
      <c r="M39" s="7"/>
    </row>
    <row r="40" spans="1:13" x14ac:dyDescent="0.25">
      <c r="A40" s="1" t="s">
        <v>759</v>
      </c>
      <c r="B40" s="228">
        <f>ROUND(N('Prior Year'!AB85), 0)</f>
        <v>682043</v>
      </c>
      <c r="C40" s="228">
        <f>data!AB85</f>
        <v>594305</v>
      </c>
      <c r="D40" s="228" t="s">
        <v>750</v>
      </c>
      <c r="E40" s="4" t="s">
        <v>750</v>
      </c>
      <c r="F40" s="205" t="s">
        <v>297</v>
      </c>
      <c r="G40" s="205" t="str">
        <f>IFERROR(IF(C40=0,"",IF(E40=0,"",C40/E40)),"")</f>
        <v/>
      </c>
      <c r="H40" s="6" t="s">
        <v>297</v>
      </c>
      <c r="I40" s="228" t="str">
        <f t="shared" si="3"/>
        <v/>
      </c>
      <c r="M40" s="7"/>
    </row>
    <row r="41" spans="1:13" x14ac:dyDescent="0.25">
      <c r="A41" s="1" t="s">
        <v>760</v>
      </c>
      <c r="B41" s="228">
        <f>ROUND(N('Prior Year'!AC85), 0)</f>
        <v>0</v>
      </c>
      <c r="C41" s="228">
        <f>data!AC85</f>
        <v>0</v>
      </c>
      <c r="D41" s="228">
        <f>ROUND(N('Prior Year'!AC59), 0)</f>
        <v>0</v>
      </c>
      <c r="E41" s="1">
        <f>data!AC59</f>
        <v>0</v>
      </c>
      <c r="F41" s="205" t="str">
        <f t="shared" si="0"/>
        <v/>
      </c>
      <c r="G41" s="205" t="str">
        <f t="shared" si="4"/>
        <v/>
      </c>
      <c r="H41" s="6" t="str">
        <f t="shared" ref="H41:H59" si="6">IF(B41 = 0, "", IF(C41 = 0, "", IF(D41 = 0, "", IF(E41 = 0, "", IF(G41 / F41 - 1 &lt; -0.25, G41 / F41 - 1, IF(G41 / F41 - 1 &gt; 0.25, G41 / F41 - 1, ""))))))</f>
        <v/>
      </c>
      <c r="I41" s="228" t="str">
        <f t="shared" si="3"/>
        <v/>
      </c>
      <c r="M41" s="7"/>
    </row>
    <row r="42" spans="1:13" x14ac:dyDescent="0.25">
      <c r="A42" s="1" t="s">
        <v>761</v>
      </c>
      <c r="B42" s="228">
        <f>ROUND(N('Prior Year'!AD85), 0)</f>
        <v>0</v>
      </c>
      <c r="C42" s="228">
        <f>data!AD85</f>
        <v>0</v>
      </c>
      <c r="D42" s="228">
        <f>ROUND(N('Prior Year'!AD59), 0)</f>
        <v>0</v>
      </c>
      <c r="E42" s="1">
        <f>data!AD59</f>
        <v>0</v>
      </c>
      <c r="F42" s="205" t="str">
        <f t="shared" si="0"/>
        <v/>
      </c>
      <c r="G42" s="205" t="str">
        <f t="shared" si="4"/>
        <v/>
      </c>
      <c r="H42" s="6" t="str">
        <f t="shared" si="6"/>
        <v/>
      </c>
      <c r="I42" s="228" t="str">
        <f t="shared" si="3"/>
        <v/>
      </c>
      <c r="M42" s="7"/>
    </row>
    <row r="43" spans="1:13" x14ac:dyDescent="0.25">
      <c r="A43" s="1" t="s">
        <v>762</v>
      </c>
      <c r="B43" s="228">
        <f>ROUND(N('Prior Year'!AE85), 0)</f>
        <v>954480</v>
      </c>
      <c r="C43" s="228">
        <f>data!AE85</f>
        <v>1089041</v>
      </c>
      <c r="D43" s="228">
        <f>ROUND(N('Prior Year'!AE59), 0)</f>
        <v>18901</v>
      </c>
      <c r="E43" s="1">
        <f>data!AE59</f>
        <v>24321</v>
      </c>
      <c r="F43" s="205">
        <f t="shared" si="0"/>
        <v>50.498915401301517</v>
      </c>
      <c r="G43" s="205">
        <f t="shared" si="4"/>
        <v>44.777805188931374</v>
      </c>
      <c r="H43" s="6" t="str">
        <f t="shared" si="6"/>
        <v/>
      </c>
      <c r="I43" s="228" t="str">
        <f t="shared" si="3"/>
        <v/>
      </c>
      <c r="M43" s="7"/>
    </row>
    <row r="44" spans="1:13" x14ac:dyDescent="0.25">
      <c r="A44" s="1" t="s">
        <v>763</v>
      </c>
      <c r="B44" s="228">
        <f>ROUND(N('Prior Year'!AF85), 0)</f>
        <v>0</v>
      </c>
      <c r="C44" s="228">
        <f>data!AF85</f>
        <v>0</v>
      </c>
      <c r="D44" s="228">
        <f>ROUND(N('Prior Year'!AF59), 0)</f>
        <v>0</v>
      </c>
      <c r="E44" s="1">
        <f>data!AF59</f>
        <v>0</v>
      </c>
      <c r="F44" s="205" t="str">
        <f t="shared" si="0"/>
        <v/>
      </c>
      <c r="G44" s="205" t="str">
        <f t="shared" si="4"/>
        <v/>
      </c>
      <c r="H44" s="6" t="str">
        <f t="shared" si="6"/>
        <v/>
      </c>
      <c r="I44" s="228" t="str">
        <f t="shared" si="3"/>
        <v/>
      </c>
      <c r="M44" s="7"/>
    </row>
    <row r="45" spans="1:13" x14ac:dyDescent="0.25">
      <c r="A45" s="1" t="s">
        <v>764</v>
      </c>
      <c r="B45" s="228">
        <f>ROUND(N('Prior Year'!AG85), 0)</f>
        <v>2728519</v>
      </c>
      <c r="C45" s="228">
        <f>data!AG85</f>
        <v>2818708</v>
      </c>
      <c r="D45" s="228">
        <f>ROUND(N('Prior Year'!AG59), 0)</f>
        <v>5046</v>
      </c>
      <c r="E45" s="1">
        <f>data!AG59</f>
        <v>4882</v>
      </c>
      <c r="F45" s="205">
        <f t="shared" si="0"/>
        <v>540.7290923503765</v>
      </c>
      <c r="G45" s="205">
        <f t="shared" si="4"/>
        <v>577.36747234739858</v>
      </c>
      <c r="H45" s="6" t="str">
        <f t="shared" si="6"/>
        <v/>
      </c>
      <c r="I45" s="228" t="str">
        <f t="shared" si="3"/>
        <v/>
      </c>
      <c r="M45" s="7"/>
    </row>
    <row r="46" spans="1:13" x14ac:dyDescent="0.25">
      <c r="A46" s="1" t="s">
        <v>765</v>
      </c>
      <c r="B46" s="228">
        <f>ROUND(N('Prior Year'!AH85), 0)</f>
        <v>0</v>
      </c>
      <c r="C46" s="228">
        <f>data!AH85</f>
        <v>0</v>
      </c>
      <c r="D46" s="228">
        <f>ROUND(N('Prior Year'!AH59), 0)</f>
        <v>0</v>
      </c>
      <c r="E46" s="1">
        <f>data!AH59</f>
        <v>0</v>
      </c>
      <c r="F46" s="205" t="str">
        <f t="shared" si="0"/>
        <v/>
      </c>
      <c r="G46" s="205" t="str">
        <f t="shared" si="4"/>
        <v/>
      </c>
      <c r="H46" s="6" t="str">
        <f t="shared" si="6"/>
        <v/>
      </c>
      <c r="I46" s="228" t="str">
        <f t="shared" si="3"/>
        <v/>
      </c>
      <c r="M46" s="7"/>
    </row>
    <row r="47" spans="1:13" x14ac:dyDescent="0.25">
      <c r="A47" s="1" t="s">
        <v>766</v>
      </c>
      <c r="B47" s="228">
        <f>ROUND(N('Prior Year'!AI85), 0)</f>
        <v>0</v>
      </c>
      <c r="C47" s="228">
        <f>data!AI85</f>
        <v>0</v>
      </c>
      <c r="D47" s="228">
        <f>ROUND(N('Prior Year'!AI59), 0)</f>
        <v>0</v>
      </c>
      <c r="E47" s="1">
        <f>data!AI59</f>
        <v>0</v>
      </c>
      <c r="F47" s="205" t="str">
        <f t="shared" si="0"/>
        <v/>
      </c>
      <c r="G47" s="205" t="str">
        <f t="shared" si="4"/>
        <v/>
      </c>
      <c r="H47" s="6" t="str">
        <f t="shared" si="6"/>
        <v/>
      </c>
      <c r="I47" s="228" t="str">
        <f t="shared" ref="I47:I78" si="7">IF(H47 = "", "", IF(ABS(H47) &gt; 25 %, "Please provide explanation for the fluctuation noted here", ""))</f>
        <v/>
      </c>
      <c r="M47" s="7"/>
    </row>
    <row r="48" spans="1:13" x14ac:dyDescent="0.25">
      <c r="A48" s="1" t="s">
        <v>767</v>
      </c>
      <c r="B48" s="228">
        <f>ROUND(N('Prior Year'!AJ85), 0)</f>
        <v>2934409</v>
      </c>
      <c r="C48" s="228">
        <f>data!AJ85</f>
        <v>2917249</v>
      </c>
      <c r="D48" s="228">
        <f>ROUND(N('Prior Year'!AJ59), 0)</f>
        <v>10292</v>
      </c>
      <c r="E48" s="1">
        <f>data!AJ59</f>
        <v>11638</v>
      </c>
      <c r="F48" s="205">
        <f t="shared" si="0"/>
        <v>285.11552662261948</v>
      </c>
      <c r="G48" s="205">
        <f t="shared" si="4"/>
        <v>250.66583605430486</v>
      </c>
      <c r="H48" s="6" t="str">
        <f t="shared" si="6"/>
        <v/>
      </c>
      <c r="I48" s="228" t="str">
        <f t="shared" si="7"/>
        <v/>
      </c>
      <c r="M48" s="7"/>
    </row>
    <row r="49" spans="1:13" x14ac:dyDescent="0.25">
      <c r="A49" s="1" t="s">
        <v>768</v>
      </c>
      <c r="B49" s="228">
        <f>ROUND(N('Prior Year'!AK85), 0)</f>
        <v>168380</v>
      </c>
      <c r="C49" s="228">
        <f>data!AK85</f>
        <v>157007</v>
      </c>
      <c r="D49" s="228">
        <f>ROUND(N('Prior Year'!AK59), 0)</f>
        <v>3826</v>
      </c>
      <c r="E49" s="1">
        <f>data!AK59</f>
        <v>3707</v>
      </c>
      <c r="F49" s="205">
        <f t="shared" si="0"/>
        <v>44.009409304756929</v>
      </c>
      <c r="G49" s="205">
        <f t="shared" si="4"/>
        <v>42.354194766657677</v>
      </c>
      <c r="H49" s="6" t="str">
        <f t="shared" si="6"/>
        <v/>
      </c>
      <c r="I49" s="228" t="str">
        <f t="shared" si="7"/>
        <v/>
      </c>
      <c r="M49" s="7"/>
    </row>
    <row r="50" spans="1:13" ht="30" x14ac:dyDescent="0.25">
      <c r="A50" s="1" t="s">
        <v>769</v>
      </c>
      <c r="B50" s="228">
        <f>ROUND(N('Prior Year'!AL85), 0)</f>
        <v>33347</v>
      </c>
      <c r="C50" s="228">
        <f>data!AL85</f>
        <v>56661</v>
      </c>
      <c r="D50" s="228">
        <f>ROUND(N('Prior Year'!AL59), 0)</f>
        <v>149</v>
      </c>
      <c r="E50" s="1">
        <f>data!AL59</f>
        <v>1083</v>
      </c>
      <c r="F50" s="205">
        <f t="shared" si="0"/>
        <v>223.80536912751677</v>
      </c>
      <c r="G50" s="205">
        <f t="shared" si="4"/>
        <v>52.318559556786703</v>
      </c>
      <c r="H50" s="6">
        <f t="shared" si="6"/>
        <v>-0.76623188370884276</v>
      </c>
      <c r="I50" s="347" t="s">
        <v>1385</v>
      </c>
      <c r="M50" s="7"/>
    </row>
    <row r="51" spans="1:13" x14ac:dyDescent="0.25">
      <c r="A51" s="1" t="s">
        <v>770</v>
      </c>
      <c r="B51" s="228">
        <f>ROUND(N('Prior Year'!AM85), 0)</f>
        <v>0</v>
      </c>
      <c r="C51" s="228">
        <f>data!AM85</f>
        <v>0</v>
      </c>
      <c r="D51" s="228">
        <f>ROUND(N('Prior Year'!AM59), 0)</f>
        <v>0</v>
      </c>
      <c r="E51" s="1">
        <f>data!AM59</f>
        <v>0</v>
      </c>
      <c r="F51" s="205" t="str">
        <f t="shared" si="0"/>
        <v/>
      </c>
      <c r="G51" s="205" t="str">
        <f t="shared" si="4"/>
        <v/>
      </c>
      <c r="H51" s="6" t="str">
        <f t="shared" si="6"/>
        <v/>
      </c>
      <c r="I51" s="228" t="str">
        <f t="shared" si="7"/>
        <v/>
      </c>
      <c r="M51" s="7"/>
    </row>
    <row r="52" spans="1:13" x14ac:dyDescent="0.25">
      <c r="A52" s="1" t="s">
        <v>771</v>
      </c>
      <c r="B52" s="228">
        <f>ROUND(N('Prior Year'!AN85), 0)</f>
        <v>0</v>
      </c>
      <c r="C52" s="228">
        <f>data!AN85</f>
        <v>0</v>
      </c>
      <c r="D52" s="228">
        <f>ROUND(N('Prior Year'!AN59), 0)</f>
        <v>0</v>
      </c>
      <c r="E52" s="1">
        <f>data!AN59</f>
        <v>0</v>
      </c>
      <c r="F52" s="205" t="str">
        <f t="shared" si="0"/>
        <v/>
      </c>
      <c r="G52" s="205" t="str">
        <f t="shared" si="4"/>
        <v/>
      </c>
      <c r="H52" s="6" t="str">
        <f t="shared" si="6"/>
        <v/>
      </c>
      <c r="I52" s="228" t="str">
        <f t="shared" si="7"/>
        <v/>
      </c>
      <c r="M52" s="7"/>
    </row>
    <row r="53" spans="1:13" x14ac:dyDescent="0.25">
      <c r="A53" s="1" t="s">
        <v>772</v>
      </c>
      <c r="B53" s="228">
        <f>ROUND(N('Prior Year'!AO85), 0)</f>
        <v>58664</v>
      </c>
      <c r="C53" s="228">
        <f>data!AO85</f>
        <v>75482</v>
      </c>
      <c r="D53" s="228">
        <f>ROUND(N('Prior Year'!AO59), 0)</f>
        <v>2184</v>
      </c>
      <c r="E53" s="1">
        <f>data!AO59</f>
        <v>2808</v>
      </c>
      <c r="F53" s="205">
        <f t="shared" si="0"/>
        <v>26.860805860805861</v>
      </c>
      <c r="G53" s="205">
        <f t="shared" si="4"/>
        <v>26.881054131054132</v>
      </c>
      <c r="H53" s="6" t="str">
        <f t="shared" si="6"/>
        <v/>
      </c>
      <c r="I53" s="228" t="str">
        <f t="shared" si="7"/>
        <v/>
      </c>
      <c r="M53" s="7"/>
    </row>
    <row r="54" spans="1:13" x14ac:dyDescent="0.25">
      <c r="A54" s="1" t="s">
        <v>773</v>
      </c>
      <c r="B54" s="228">
        <f>ROUND(N('Prior Year'!AP85), 0)</f>
        <v>0</v>
      </c>
      <c r="C54" s="228">
        <f>data!AP85</f>
        <v>0</v>
      </c>
      <c r="D54" s="228">
        <f>ROUND(N('Prior Year'!AP59), 0)</f>
        <v>0</v>
      </c>
      <c r="E54" s="1">
        <f>data!AP59</f>
        <v>0</v>
      </c>
      <c r="F54" s="205" t="str">
        <f t="shared" si="0"/>
        <v/>
      </c>
      <c r="G54" s="205" t="str">
        <f t="shared" si="4"/>
        <v/>
      </c>
      <c r="H54" s="6" t="str">
        <f t="shared" si="6"/>
        <v/>
      </c>
      <c r="I54" s="228" t="str">
        <f t="shared" si="7"/>
        <v/>
      </c>
      <c r="M54" s="7"/>
    </row>
    <row r="55" spans="1:13" x14ac:dyDescent="0.25">
      <c r="A55" s="1" t="s">
        <v>774</v>
      </c>
      <c r="B55" s="228">
        <f>ROUND(N('Prior Year'!AQ85), 0)</f>
        <v>0</v>
      </c>
      <c r="C55" s="228">
        <f>data!AQ85</f>
        <v>0</v>
      </c>
      <c r="D55" s="228">
        <f>ROUND(N('Prior Year'!AQ59), 0)</f>
        <v>0</v>
      </c>
      <c r="E55" s="1">
        <f>data!AQ59</f>
        <v>0</v>
      </c>
      <c r="F55" s="205" t="str">
        <f t="shared" si="0"/>
        <v/>
      </c>
      <c r="G55" s="205" t="str">
        <f t="shared" si="4"/>
        <v/>
      </c>
      <c r="H55" s="6" t="str">
        <f t="shared" si="6"/>
        <v/>
      </c>
      <c r="I55" s="228" t="str">
        <f t="shared" si="7"/>
        <v/>
      </c>
      <c r="M55" s="7"/>
    </row>
    <row r="56" spans="1:13" x14ac:dyDescent="0.25">
      <c r="A56" s="1" t="s">
        <v>775</v>
      </c>
      <c r="B56" s="228">
        <f>ROUND(N('Prior Year'!AR85), 0)</f>
        <v>0</v>
      </c>
      <c r="C56" s="228">
        <f>data!AR85</f>
        <v>0</v>
      </c>
      <c r="D56" s="228">
        <f>ROUND(N('Prior Year'!AR59), 0)</f>
        <v>0</v>
      </c>
      <c r="E56" s="1">
        <f>data!AR59</f>
        <v>0</v>
      </c>
      <c r="F56" s="205" t="str">
        <f t="shared" si="0"/>
        <v/>
      </c>
      <c r="G56" s="205" t="str">
        <f t="shared" si="4"/>
        <v/>
      </c>
      <c r="H56" s="6" t="str">
        <f t="shared" si="6"/>
        <v/>
      </c>
      <c r="I56" s="228" t="str">
        <f t="shared" si="7"/>
        <v/>
      </c>
      <c r="M56" s="7"/>
    </row>
    <row r="57" spans="1:13" x14ac:dyDescent="0.25">
      <c r="A57" s="1" t="s">
        <v>776</v>
      </c>
      <c r="B57" s="228">
        <f>ROUND(N('Prior Year'!AS85), 0)</f>
        <v>0</v>
      </c>
      <c r="C57" s="228">
        <f>data!AS85</f>
        <v>0</v>
      </c>
      <c r="D57" s="228">
        <f>ROUND(N('Prior Year'!AS59), 0)</f>
        <v>0</v>
      </c>
      <c r="E57" s="1">
        <f>data!AS59</f>
        <v>0</v>
      </c>
      <c r="F57" s="205" t="str">
        <f t="shared" si="0"/>
        <v/>
      </c>
      <c r="G57" s="205" t="str">
        <f t="shared" si="4"/>
        <v/>
      </c>
      <c r="H57" s="6" t="str">
        <f t="shared" si="6"/>
        <v/>
      </c>
      <c r="I57" s="228" t="str">
        <f t="shared" si="7"/>
        <v/>
      </c>
      <c r="M57" s="7"/>
    </row>
    <row r="58" spans="1:13" x14ac:dyDescent="0.25">
      <c r="A58" s="1" t="s">
        <v>777</v>
      </c>
      <c r="B58" s="228">
        <f>ROUND(N('Prior Year'!AT85), 0)</f>
        <v>0</v>
      </c>
      <c r="C58" s="228">
        <f>data!AT85</f>
        <v>0</v>
      </c>
      <c r="D58" s="228">
        <f>ROUND(N('Prior Year'!AT59), 0)</f>
        <v>0</v>
      </c>
      <c r="E58" s="1">
        <f>data!AT59</f>
        <v>0</v>
      </c>
      <c r="F58" s="205" t="str">
        <f t="shared" si="0"/>
        <v/>
      </c>
      <c r="G58" s="205" t="str">
        <f t="shared" si="4"/>
        <v/>
      </c>
      <c r="H58" s="6" t="str">
        <f t="shared" si="6"/>
        <v/>
      </c>
      <c r="I58" s="228" t="str">
        <f t="shared" si="7"/>
        <v/>
      </c>
      <c r="M58" s="7"/>
    </row>
    <row r="59" spans="1:13" x14ac:dyDescent="0.25">
      <c r="A59" s="1" t="s">
        <v>778</v>
      </c>
      <c r="B59" s="228">
        <f>ROUND(N('Prior Year'!AU85), 0)</f>
        <v>0</v>
      </c>
      <c r="C59" s="228">
        <f>data!AU85</f>
        <v>0</v>
      </c>
      <c r="D59" s="228">
        <f>ROUND(N('Prior Year'!AU59), 0)</f>
        <v>0</v>
      </c>
      <c r="E59" s="1">
        <f>data!AU59</f>
        <v>0</v>
      </c>
      <c r="F59" s="205" t="str">
        <f t="shared" si="0"/>
        <v/>
      </c>
      <c r="G59" s="205" t="str">
        <f t="shared" si="4"/>
        <v/>
      </c>
      <c r="H59" s="6" t="str">
        <f t="shared" si="6"/>
        <v/>
      </c>
      <c r="I59" s="228" t="str">
        <f t="shared" si="7"/>
        <v/>
      </c>
      <c r="M59" s="7"/>
    </row>
    <row r="60" spans="1:13" x14ac:dyDescent="0.25">
      <c r="A60" s="1" t="s">
        <v>779</v>
      </c>
      <c r="B60" s="228">
        <f>ROUND(N('Prior Year'!AV85), 0)</f>
        <v>0</v>
      </c>
      <c r="C60" s="228">
        <f>data!AV85</f>
        <v>0</v>
      </c>
      <c r="D60" s="228" t="s">
        <v>750</v>
      </c>
      <c r="E60" s="4" t="s">
        <v>750</v>
      </c>
      <c r="F60" s="205" t="s">
        <v>297</v>
      </c>
      <c r="G60" s="205"/>
      <c r="H60" s="6" t="s">
        <v>297</v>
      </c>
      <c r="I60" s="228" t="str">
        <f t="shared" si="7"/>
        <v/>
      </c>
      <c r="M60" s="7"/>
    </row>
    <row r="61" spans="1:13" x14ac:dyDescent="0.25">
      <c r="A61" s="1" t="s">
        <v>780</v>
      </c>
      <c r="B61" s="228">
        <f>ROUND(N('Prior Year'!AW85), 0)</f>
        <v>0</v>
      </c>
      <c r="C61" s="228">
        <f>data!AW85</f>
        <v>0</v>
      </c>
      <c r="D61" s="228" t="s">
        <v>750</v>
      </c>
      <c r="E61" s="4" t="s">
        <v>750</v>
      </c>
      <c r="F61" s="205" t="s">
        <v>297</v>
      </c>
      <c r="G61" s="205"/>
      <c r="H61" s="6" t="s">
        <v>297</v>
      </c>
      <c r="I61" s="228" t="str">
        <f t="shared" si="7"/>
        <v/>
      </c>
      <c r="M61" s="7"/>
    </row>
    <row r="62" spans="1:13" x14ac:dyDescent="0.25">
      <c r="A62" s="1" t="s">
        <v>781</v>
      </c>
      <c r="B62" s="228">
        <f>ROUND(N('Prior Year'!AX85), 0)</f>
        <v>0</v>
      </c>
      <c r="C62" s="228">
        <f>data!AX85</f>
        <v>0</v>
      </c>
      <c r="D62" s="228" t="s">
        <v>750</v>
      </c>
      <c r="E62" s="4" t="s">
        <v>750</v>
      </c>
      <c r="F62" s="205" t="s">
        <v>297</v>
      </c>
      <c r="G62" s="205"/>
      <c r="H62" s="6" t="s">
        <v>297</v>
      </c>
      <c r="I62" s="228" t="str">
        <f t="shared" si="7"/>
        <v/>
      </c>
      <c r="M62" s="7"/>
    </row>
    <row r="63" spans="1:13" x14ac:dyDescent="0.25">
      <c r="A63" s="1" t="s">
        <v>782</v>
      </c>
      <c r="B63" s="228">
        <f>ROUND(N('Prior Year'!AY85), 0)</f>
        <v>971468</v>
      </c>
      <c r="C63" s="228">
        <f>data!AY85</f>
        <v>1020818</v>
      </c>
      <c r="D63" s="228">
        <f>ROUND(N('Prior Year'!AY59), 0)</f>
        <v>60501</v>
      </c>
      <c r="E63" s="1">
        <f>data!AY59</f>
        <v>64072</v>
      </c>
      <c r="F63" s="205">
        <f>IF(B63=0,"",IF(D63=0,"",B63/D63))</f>
        <v>16.05705690815028</v>
      </c>
      <c r="G63" s="205">
        <f t="shared" si="4"/>
        <v>15.932357347983519</v>
      </c>
      <c r="H63" s="6" t="str">
        <f>IF(B63 = 0, "", IF(C63 = 0, "", IF(D63 = 0, "", IF(E63 = 0, "", IF(G63 / F63 - 1 &lt; -0.25, G63 / F63 - 1, IF(G63 / F63 - 1 &gt; 0.25, G63 / F63 - 1, ""))))))</f>
        <v/>
      </c>
      <c r="I63" s="228" t="str">
        <f t="shared" si="7"/>
        <v/>
      </c>
      <c r="M63" s="7"/>
    </row>
    <row r="64" spans="1:13" x14ac:dyDescent="0.25">
      <c r="A64" s="1" t="s">
        <v>783</v>
      </c>
      <c r="B64" s="228">
        <f>ROUND(N('Prior Year'!AZ85), 0)</f>
        <v>67832</v>
      </c>
      <c r="C64" s="228">
        <f>data!AZ85</f>
        <v>65249</v>
      </c>
      <c r="D64" s="228">
        <f>ROUND(N('Prior Year'!AZ59), 0)</f>
        <v>0</v>
      </c>
      <c r="E64" s="1">
        <f>data!AZ59</f>
        <v>0</v>
      </c>
      <c r="F64" s="205" t="str">
        <f>IF(B64=0,"",IF(D64=0,"",B64/D64))</f>
        <v/>
      </c>
      <c r="G64" s="205" t="str">
        <f t="shared" si="4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28" t="str">
        <f t="shared" si="7"/>
        <v/>
      </c>
      <c r="M64" s="7"/>
    </row>
    <row r="65" spans="1:13" x14ac:dyDescent="0.25">
      <c r="A65" s="1" t="s">
        <v>784</v>
      </c>
      <c r="B65" s="228">
        <f>ROUND(N('Prior Year'!BA85), 0)</f>
        <v>319910</v>
      </c>
      <c r="C65" s="228">
        <f>data!BA85</f>
        <v>305596</v>
      </c>
      <c r="D65" s="228">
        <f>ROUND(N('Prior Year'!BA59), 0)</f>
        <v>0</v>
      </c>
      <c r="E65" s="1">
        <f>data!BA59</f>
        <v>0</v>
      </c>
      <c r="F65" s="205" t="str">
        <f>IF(B65=0,"",IF(D65=0,"",B65/D65))</f>
        <v/>
      </c>
      <c r="G65" s="205" t="str">
        <f t="shared" si="4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28" t="str">
        <f t="shared" si="7"/>
        <v/>
      </c>
      <c r="M65" s="7"/>
    </row>
    <row r="66" spans="1:13" x14ac:dyDescent="0.25">
      <c r="A66" s="1" t="s">
        <v>785</v>
      </c>
      <c r="B66" s="228">
        <f>ROUND(N('Prior Year'!BB85), 0)</f>
        <v>329959</v>
      </c>
      <c r="C66" s="228">
        <f>data!BB85</f>
        <v>338817</v>
      </c>
      <c r="D66" s="228" t="s">
        <v>750</v>
      </c>
      <c r="E66" s="4" t="s">
        <v>750</v>
      </c>
      <c r="F66" s="205" t="s">
        <v>297</v>
      </c>
      <c r="G66" s="205" t="str">
        <f t="shared" ref="G66:G68" si="8">IFERROR(IF(C66=0,"",IF(E66=0,"",C66/E66)),"")</f>
        <v/>
      </c>
      <c r="H66" s="6" t="s">
        <v>297</v>
      </c>
      <c r="I66" s="228" t="str">
        <f t="shared" si="7"/>
        <v/>
      </c>
      <c r="M66" s="7"/>
    </row>
    <row r="67" spans="1:13" x14ac:dyDescent="0.25">
      <c r="A67" s="1" t="s">
        <v>786</v>
      </c>
      <c r="B67" s="228">
        <f>ROUND(N('Prior Year'!BC85), 0)</f>
        <v>0</v>
      </c>
      <c r="C67" s="228">
        <f>data!BC85</f>
        <v>0</v>
      </c>
      <c r="D67" s="228" t="s">
        <v>750</v>
      </c>
      <c r="E67" s="4" t="s">
        <v>750</v>
      </c>
      <c r="F67" s="205" t="s">
        <v>297</v>
      </c>
      <c r="G67" s="205" t="str">
        <f t="shared" si="8"/>
        <v/>
      </c>
      <c r="H67" s="6" t="s">
        <v>297</v>
      </c>
      <c r="I67" s="228" t="str">
        <f t="shared" si="7"/>
        <v/>
      </c>
      <c r="M67" s="7"/>
    </row>
    <row r="68" spans="1:13" x14ac:dyDescent="0.25">
      <c r="A68" s="1" t="s">
        <v>787</v>
      </c>
      <c r="B68" s="228">
        <f>ROUND(N('Prior Year'!BD85), 0)</f>
        <v>43049</v>
      </c>
      <c r="C68" s="228">
        <f>data!BD85</f>
        <v>153471</v>
      </c>
      <c r="D68" s="228" t="s">
        <v>750</v>
      </c>
      <c r="E68" s="4" t="s">
        <v>750</v>
      </c>
      <c r="F68" s="205" t="s">
        <v>297</v>
      </c>
      <c r="G68" s="205" t="str">
        <f t="shared" si="8"/>
        <v/>
      </c>
      <c r="H68" s="6" t="s">
        <v>297</v>
      </c>
      <c r="I68" s="228" t="str">
        <f t="shared" si="7"/>
        <v/>
      </c>
      <c r="M68" s="7"/>
    </row>
    <row r="69" spans="1:13" ht="40.5" customHeight="1" x14ac:dyDescent="0.25">
      <c r="A69" s="1" t="s">
        <v>788</v>
      </c>
      <c r="B69" s="228">
        <f>ROUND(N('Prior Year'!BE85), 0)</f>
        <v>864126</v>
      </c>
      <c r="C69" s="228">
        <f>data!BE85</f>
        <v>1180481</v>
      </c>
      <c r="D69" s="228">
        <f>ROUND(N('Prior Year'!BE59), 0)</f>
        <v>77714</v>
      </c>
      <c r="E69" s="1">
        <f>data!BE59</f>
        <v>77714</v>
      </c>
      <c r="F69" s="205">
        <f>IF(B69=0,"",IF(D69=0,"",B69/D69))</f>
        <v>11.119309262166405</v>
      </c>
      <c r="G69" s="205">
        <f t="shared" si="4"/>
        <v>15.190068713487918</v>
      </c>
      <c r="H69" s="6">
        <f>IF(B69 = 0, "", IF(C69 = 0, "", IF(D69 = 0, "", IF(E69 = 0, "", IF(G69 / F69 - 1 &lt; -0.25, G69 / F69 - 1, IF(G69 / F69 - 1 &gt; 0.25, G69 / F69 - 1, ""))))))</f>
        <v>0.3660982310450096</v>
      </c>
      <c r="I69" s="347" t="s">
        <v>1386</v>
      </c>
      <c r="M69" s="7"/>
    </row>
    <row r="70" spans="1:13" x14ac:dyDescent="0.25">
      <c r="A70" s="1" t="s">
        <v>789</v>
      </c>
      <c r="B70" s="228">
        <f>ROUND(N('Prior Year'!BF85), 0)</f>
        <v>573166</v>
      </c>
      <c r="C70" s="228">
        <f>data!BF85</f>
        <v>548038</v>
      </c>
      <c r="D70" s="228" t="s">
        <v>750</v>
      </c>
      <c r="E70" s="4" t="s">
        <v>750</v>
      </c>
      <c r="F70" s="205" t="s">
        <v>297</v>
      </c>
      <c r="G70" s="205" t="str">
        <f t="shared" ref="G70:G94" si="9">IFERROR(IF(C70=0,"",IF(E70=0,"",C70/E70)),"")</f>
        <v/>
      </c>
      <c r="H70" s="6" t="s">
        <v>297</v>
      </c>
      <c r="I70" s="228" t="str">
        <f t="shared" si="7"/>
        <v/>
      </c>
      <c r="M70" s="7"/>
    </row>
    <row r="71" spans="1:13" x14ac:dyDescent="0.25">
      <c r="A71" s="1" t="s">
        <v>790</v>
      </c>
      <c r="B71" s="228">
        <f>ROUND(N('Prior Year'!BG85), 0)</f>
        <v>0</v>
      </c>
      <c r="C71" s="228">
        <f>data!BG85</f>
        <v>0</v>
      </c>
      <c r="D71" s="228" t="s">
        <v>750</v>
      </c>
      <c r="E71" s="4" t="s">
        <v>750</v>
      </c>
      <c r="F71" s="205" t="s">
        <v>297</v>
      </c>
      <c r="G71" s="205" t="str">
        <f t="shared" si="9"/>
        <v/>
      </c>
      <c r="H71" s="6" t="s">
        <v>297</v>
      </c>
      <c r="I71" s="228" t="str">
        <f t="shared" si="7"/>
        <v/>
      </c>
      <c r="M71" s="7"/>
    </row>
    <row r="72" spans="1:13" x14ac:dyDescent="0.25">
      <c r="A72" s="1" t="s">
        <v>791</v>
      </c>
      <c r="B72" s="228">
        <f>ROUND(N('Prior Year'!BH85), 0)</f>
        <v>1441771</v>
      </c>
      <c r="C72" s="228">
        <f>data!BH85</f>
        <v>1434493</v>
      </c>
      <c r="D72" s="228" t="s">
        <v>750</v>
      </c>
      <c r="E72" s="4" t="s">
        <v>750</v>
      </c>
      <c r="F72" s="205" t="s">
        <v>297</v>
      </c>
      <c r="G72" s="205" t="str">
        <f t="shared" si="9"/>
        <v/>
      </c>
      <c r="H72" s="6" t="s">
        <v>297</v>
      </c>
      <c r="I72" s="228" t="str">
        <f t="shared" si="7"/>
        <v/>
      </c>
      <c r="M72" s="7"/>
    </row>
    <row r="73" spans="1:13" x14ac:dyDescent="0.25">
      <c r="A73" s="1" t="s">
        <v>792</v>
      </c>
      <c r="B73" s="228">
        <f>ROUND(N('Prior Year'!BI85), 0)</f>
        <v>0</v>
      </c>
      <c r="C73" s="228">
        <f>data!BI85</f>
        <v>0</v>
      </c>
      <c r="D73" s="228" t="s">
        <v>750</v>
      </c>
      <c r="E73" s="4" t="s">
        <v>750</v>
      </c>
      <c r="F73" s="205" t="s">
        <v>297</v>
      </c>
      <c r="G73" s="205" t="str">
        <f t="shared" si="9"/>
        <v/>
      </c>
      <c r="H73" s="6" t="s">
        <v>297</v>
      </c>
      <c r="I73" s="228" t="str">
        <f t="shared" si="7"/>
        <v/>
      </c>
      <c r="M73" s="7"/>
    </row>
    <row r="74" spans="1:13" x14ac:dyDescent="0.25">
      <c r="A74" s="1" t="s">
        <v>793</v>
      </c>
      <c r="B74" s="228">
        <f>ROUND(N('Prior Year'!BJ85), 0)</f>
        <v>306372</v>
      </c>
      <c r="C74" s="228">
        <f>data!BJ85</f>
        <v>804375</v>
      </c>
      <c r="D74" s="228" t="s">
        <v>750</v>
      </c>
      <c r="E74" s="4" t="s">
        <v>750</v>
      </c>
      <c r="F74" s="205" t="s">
        <v>297</v>
      </c>
      <c r="G74" s="205" t="str">
        <f t="shared" si="9"/>
        <v/>
      </c>
      <c r="H74" s="6" t="s">
        <v>297</v>
      </c>
      <c r="I74" s="228" t="str">
        <f t="shared" si="7"/>
        <v/>
      </c>
      <c r="M74" s="7"/>
    </row>
    <row r="75" spans="1:13" x14ac:dyDescent="0.25">
      <c r="A75" s="1" t="s">
        <v>794</v>
      </c>
      <c r="B75" s="228">
        <f>ROUND(N('Prior Year'!BK85), 0)</f>
        <v>591150</v>
      </c>
      <c r="C75" s="228">
        <f>data!BK85</f>
        <v>677568</v>
      </c>
      <c r="D75" s="228" t="s">
        <v>750</v>
      </c>
      <c r="E75" s="4" t="s">
        <v>750</v>
      </c>
      <c r="F75" s="205" t="s">
        <v>297</v>
      </c>
      <c r="G75" s="205" t="str">
        <f t="shared" si="9"/>
        <v/>
      </c>
      <c r="H75" s="6" t="s">
        <v>297</v>
      </c>
      <c r="I75" s="228" t="str">
        <f t="shared" si="7"/>
        <v/>
      </c>
      <c r="M75" s="7"/>
    </row>
    <row r="76" spans="1:13" x14ac:dyDescent="0.25">
      <c r="A76" s="1" t="s">
        <v>795</v>
      </c>
      <c r="B76" s="228">
        <f>ROUND(N('Prior Year'!BL85), 0)</f>
        <v>301253</v>
      </c>
      <c r="C76" s="228">
        <f>data!BL85</f>
        <v>375536</v>
      </c>
      <c r="D76" s="228" t="s">
        <v>750</v>
      </c>
      <c r="E76" s="4" t="s">
        <v>750</v>
      </c>
      <c r="F76" s="205" t="s">
        <v>297</v>
      </c>
      <c r="G76" s="205" t="str">
        <f t="shared" si="9"/>
        <v/>
      </c>
      <c r="H76" s="6" t="s">
        <v>297</v>
      </c>
      <c r="I76" s="228" t="str">
        <f t="shared" si="7"/>
        <v/>
      </c>
      <c r="M76" s="7"/>
    </row>
    <row r="77" spans="1:13" x14ac:dyDescent="0.25">
      <c r="A77" s="1" t="s">
        <v>796</v>
      </c>
      <c r="B77" s="228">
        <f>ROUND(N('Prior Year'!BM85), 0)</f>
        <v>0</v>
      </c>
      <c r="C77" s="228">
        <f>data!BM85</f>
        <v>0</v>
      </c>
      <c r="D77" s="228" t="s">
        <v>750</v>
      </c>
      <c r="E77" s="4" t="s">
        <v>750</v>
      </c>
      <c r="F77" s="205" t="s">
        <v>297</v>
      </c>
      <c r="G77" s="205" t="str">
        <f t="shared" si="9"/>
        <v/>
      </c>
      <c r="H77" s="6" t="s">
        <v>297</v>
      </c>
      <c r="I77" s="228" t="str">
        <f t="shared" si="7"/>
        <v/>
      </c>
      <c r="M77" s="7"/>
    </row>
    <row r="78" spans="1:13" x14ac:dyDescent="0.25">
      <c r="A78" s="1" t="s">
        <v>797</v>
      </c>
      <c r="B78" s="228">
        <f>ROUND(N('Prior Year'!BN85), 0)</f>
        <v>623326</v>
      </c>
      <c r="C78" s="228">
        <f>data!BN85</f>
        <v>1029248</v>
      </c>
      <c r="D78" s="228" t="s">
        <v>750</v>
      </c>
      <c r="E78" s="4" t="s">
        <v>750</v>
      </c>
      <c r="F78" s="205" t="s">
        <v>297</v>
      </c>
      <c r="G78" s="205" t="str">
        <f t="shared" si="9"/>
        <v/>
      </c>
      <c r="H78" s="6" t="s">
        <v>297</v>
      </c>
      <c r="I78" s="228" t="str">
        <f t="shared" si="7"/>
        <v/>
      </c>
      <c r="M78" s="7"/>
    </row>
    <row r="79" spans="1:13" x14ac:dyDescent="0.25">
      <c r="A79" s="1" t="s">
        <v>798</v>
      </c>
      <c r="B79" s="228">
        <f>ROUND(N('Prior Year'!BO85), 0)</f>
        <v>0</v>
      </c>
      <c r="C79" s="228">
        <f>data!BO85</f>
        <v>0</v>
      </c>
      <c r="D79" s="228" t="s">
        <v>750</v>
      </c>
      <c r="E79" s="4" t="s">
        <v>750</v>
      </c>
      <c r="F79" s="205" t="s">
        <v>297</v>
      </c>
      <c r="G79" s="205" t="str">
        <f t="shared" si="9"/>
        <v/>
      </c>
      <c r="H79" s="6" t="s">
        <v>297</v>
      </c>
      <c r="I79" s="228" t="str">
        <f t="shared" ref="I79:I94" si="10">IF(H79 = "", "", IF(ABS(H79) &gt; 25 %, "Please provide explanation for the fluctuation noted here", ""))</f>
        <v/>
      </c>
      <c r="M79" s="7"/>
    </row>
    <row r="80" spans="1:13" x14ac:dyDescent="0.25">
      <c r="A80" s="1" t="s">
        <v>799</v>
      </c>
      <c r="B80" s="228">
        <f>ROUND(N('Prior Year'!BP85), 0)</f>
        <v>156453</v>
      </c>
      <c r="C80" s="228">
        <f>data!BP85</f>
        <v>187316</v>
      </c>
      <c r="D80" s="228" t="s">
        <v>750</v>
      </c>
      <c r="E80" s="4" t="s">
        <v>750</v>
      </c>
      <c r="F80" s="205" t="s">
        <v>297</v>
      </c>
      <c r="G80" s="205" t="str">
        <f t="shared" si="9"/>
        <v/>
      </c>
      <c r="H80" s="6" t="s">
        <v>297</v>
      </c>
      <c r="I80" s="228" t="str">
        <f t="shared" si="10"/>
        <v/>
      </c>
      <c r="M80" s="7"/>
    </row>
    <row r="81" spans="1:13" x14ac:dyDescent="0.25">
      <c r="A81" s="1" t="s">
        <v>800</v>
      </c>
      <c r="B81" s="228">
        <f>ROUND(N('Prior Year'!BQ85), 0)</f>
        <v>0</v>
      </c>
      <c r="C81" s="228">
        <f>data!BQ85</f>
        <v>0</v>
      </c>
      <c r="D81" s="228" t="s">
        <v>750</v>
      </c>
      <c r="E81" s="4" t="s">
        <v>750</v>
      </c>
      <c r="F81" s="205" t="s">
        <v>297</v>
      </c>
      <c r="G81" s="205" t="str">
        <f t="shared" si="9"/>
        <v/>
      </c>
      <c r="H81" s="6" t="s">
        <v>297</v>
      </c>
      <c r="I81" s="228" t="str">
        <f t="shared" si="10"/>
        <v/>
      </c>
      <c r="M81" s="7"/>
    </row>
    <row r="82" spans="1:13" x14ac:dyDescent="0.25">
      <c r="A82" s="1" t="s">
        <v>801</v>
      </c>
      <c r="B82" s="228">
        <f>ROUND(N('Prior Year'!BR85), 0)</f>
        <v>290944</v>
      </c>
      <c r="C82" s="228">
        <f>data!BR85</f>
        <v>303088</v>
      </c>
      <c r="D82" s="228" t="s">
        <v>750</v>
      </c>
      <c r="E82" s="4" t="s">
        <v>750</v>
      </c>
      <c r="F82" s="205" t="s">
        <v>297</v>
      </c>
      <c r="G82" s="205" t="str">
        <f t="shared" si="9"/>
        <v/>
      </c>
      <c r="H82" s="6" t="s">
        <v>297</v>
      </c>
      <c r="I82" s="228" t="str">
        <f t="shared" si="10"/>
        <v/>
      </c>
      <c r="M82" s="7"/>
    </row>
    <row r="83" spans="1:13" x14ac:dyDescent="0.25">
      <c r="A83" s="1" t="s">
        <v>802</v>
      </c>
      <c r="B83" s="228">
        <f>ROUND(N('Prior Year'!BS85), 0)</f>
        <v>0</v>
      </c>
      <c r="C83" s="228">
        <f>data!BS85</f>
        <v>0</v>
      </c>
      <c r="D83" s="228" t="s">
        <v>750</v>
      </c>
      <c r="E83" s="4" t="s">
        <v>750</v>
      </c>
      <c r="F83" s="205" t="s">
        <v>297</v>
      </c>
      <c r="G83" s="205" t="str">
        <f t="shared" si="9"/>
        <v/>
      </c>
      <c r="H83" s="6" t="s">
        <v>297</v>
      </c>
      <c r="I83" s="228" t="str">
        <f t="shared" si="10"/>
        <v/>
      </c>
      <c r="M83" s="7"/>
    </row>
    <row r="84" spans="1:13" x14ac:dyDescent="0.25">
      <c r="A84" s="1" t="s">
        <v>803</v>
      </c>
      <c r="B84" s="228">
        <f>ROUND(N('Prior Year'!BT85), 0)</f>
        <v>0</v>
      </c>
      <c r="C84" s="228">
        <f>data!BT85</f>
        <v>0</v>
      </c>
      <c r="D84" s="228" t="s">
        <v>750</v>
      </c>
      <c r="E84" s="4" t="s">
        <v>750</v>
      </c>
      <c r="F84" s="205" t="s">
        <v>297</v>
      </c>
      <c r="G84" s="205" t="str">
        <f t="shared" si="9"/>
        <v/>
      </c>
      <c r="H84" s="6" t="s">
        <v>297</v>
      </c>
      <c r="I84" s="228" t="str">
        <f t="shared" si="10"/>
        <v/>
      </c>
      <c r="M84" s="7"/>
    </row>
    <row r="85" spans="1:13" x14ac:dyDescent="0.25">
      <c r="A85" s="1" t="s">
        <v>804</v>
      </c>
      <c r="B85" s="228">
        <f>ROUND(N('Prior Year'!BU85), 0)</f>
        <v>0</v>
      </c>
      <c r="C85" s="228">
        <f>data!BU85</f>
        <v>0</v>
      </c>
      <c r="D85" s="228" t="s">
        <v>750</v>
      </c>
      <c r="E85" s="4" t="s">
        <v>750</v>
      </c>
      <c r="F85" s="205" t="s">
        <v>297</v>
      </c>
      <c r="G85" s="205" t="str">
        <f t="shared" si="9"/>
        <v/>
      </c>
      <c r="H85" s="6" t="s">
        <v>297</v>
      </c>
      <c r="I85" s="228" t="str">
        <f t="shared" si="10"/>
        <v/>
      </c>
      <c r="M85" s="7"/>
    </row>
    <row r="86" spans="1:13" x14ac:dyDescent="0.25">
      <c r="A86" s="1" t="s">
        <v>805</v>
      </c>
      <c r="B86" s="228">
        <f>ROUND(N('Prior Year'!BV85), 0)</f>
        <v>413529</v>
      </c>
      <c r="C86" s="228">
        <f>data!BV85</f>
        <v>231882</v>
      </c>
      <c r="D86" s="228" t="s">
        <v>750</v>
      </c>
      <c r="E86" s="4" t="s">
        <v>750</v>
      </c>
      <c r="F86" s="205" t="s">
        <v>297</v>
      </c>
      <c r="G86" s="205" t="str">
        <f t="shared" si="9"/>
        <v/>
      </c>
      <c r="H86" s="6" t="s">
        <v>297</v>
      </c>
      <c r="I86" s="228" t="str">
        <f t="shared" si="10"/>
        <v/>
      </c>
      <c r="M86" s="7"/>
    </row>
    <row r="87" spans="1:13" x14ac:dyDescent="0.25">
      <c r="A87" s="1" t="s">
        <v>806</v>
      </c>
      <c r="B87" s="228">
        <f>ROUND(N('Prior Year'!BW85), 0)</f>
        <v>3147</v>
      </c>
      <c r="C87" s="228">
        <f>data!BW85</f>
        <v>3151</v>
      </c>
      <c r="D87" s="228" t="s">
        <v>750</v>
      </c>
      <c r="E87" s="4" t="s">
        <v>750</v>
      </c>
      <c r="F87" s="205" t="s">
        <v>297</v>
      </c>
      <c r="G87" s="205" t="str">
        <f t="shared" si="9"/>
        <v/>
      </c>
      <c r="H87" s="6" t="s">
        <v>297</v>
      </c>
      <c r="I87" s="228" t="str">
        <f t="shared" si="10"/>
        <v/>
      </c>
      <c r="M87" s="7"/>
    </row>
    <row r="88" spans="1:13" x14ac:dyDescent="0.25">
      <c r="A88" s="1" t="s">
        <v>807</v>
      </c>
      <c r="B88" s="228">
        <f>ROUND(N('Prior Year'!BX85), 0)</f>
        <v>0</v>
      </c>
      <c r="C88" s="228">
        <f>data!BX85</f>
        <v>0</v>
      </c>
      <c r="D88" s="228" t="s">
        <v>750</v>
      </c>
      <c r="E88" s="4" t="s">
        <v>750</v>
      </c>
      <c r="F88" s="205" t="s">
        <v>297</v>
      </c>
      <c r="G88" s="205" t="str">
        <f t="shared" si="9"/>
        <v/>
      </c>
      <c r="H88" s="6" t="s">
        <v>297</v>
      </c>
      <c r="I88" s="228" t="str">
        <f t="shared" si="10"/>
        <v/>
      </c>
      <c r="M88" s="7"/>
    </row>
    <row r="89" spans="1:13" x14ac:dyDescent="0.25">
      <c r="A89" s="1" t="s">
        <v>808</v>
      </c>
      <c r="B89" s="228">
        <f>ROUND(N('Prior Year'!BY85), 0)</f>
        <v>553671</v>
      </c>
      <c r="C89" s="228">
        <f>data!BY85</f>
        <v>794303</v>
      </c>
      <c r="D89" s="228" t="s">
        <v>750</v>
      </c>
      <c r="E89" s="4" t="s">
        <v>750</v>
      </c>
      <c r="F89" s="205" t="s">
        <v>297</v>
      </c>
      <c r="G89" s="205" t="str">
        <f t="shared" si="9"/>
        <v/>
      </c>
      <c r="H89" s="6" t="s">
        <v>297</v>
      </c>
      <c r="I89" s="228" t="str">
        <f t="shared" si="10"/>
        <v/>
      </c>
      <c r="M89" s="7"/>
    </row>
    <row r="90" spans="1:13" x14ac:dyDescent="0.25">
      <c r="A90" s="1" t="s">
        <v>809</v>
      </c>
      <c r="B90" s="228">
        <f>ROUND(N('Prior Year'!BZ85), 0)</f>
        <v>0</v>
      </c>
      <c r="C90" s="228">
        <f>data!BZ85</f>
        <v>0</v>
      </c>
      <c r="D90" s="228" t="s">
        <v>750</v>
      </c>
      <c r="E90" s="4" t="s">
        <v>750</v>
      </c>
      <c r="F90" s="205" t="s">
        <v>297</v>
      </c>
      <c r="G90" s="205" t="str">
        <f t="shared" si="9"/>
        <v/>
      </c>
      <c r="H90" s="6" t="s">
        <v>297</v>
      </c>
      <c r="I90" s="228" t="str">
        <f t="shared" si="10"/>
        <v/>
      </c>
      <c r="M90" s="7"/>
    </row>
    <row r="91" spans="1:13" x14ac:dyDescent="0.25">
      <c r="A91" s="1" t="s">
        <v>810</v>
      </c>
      <c r="B91" s="228">
        <f>ROUND(N('Prior Year'!CA85), 0)</f>
        <v>0</v>
      </c>
      <c r="C91" s="228">
        <f>data!CA85</f>
        <v>0</v>
      </c>
      <c r="D91" s="228" t="s">
        <v>750</v>
      </c>
      <c r="E91" s="4" t="s">
        <v>750</v>
      </c>
      <c r="F91" s="205" t="s">
        <v>297</v>
      </c>
      <c r="G91" s="205" t="str">
        <f t="shared" si="9"/>
        <v/>
      </c>
      <c r="H91" s="6" t="s">
        <v>297</v>
      </c>
      <c r="I91" s="228" t="str">
        <f t="shared" si="10"/>
        <v/>
      </c>
      <c r="M91" s="7"/>
    </row>
    <row r="92" spans="1:13" x14ac:dyDescent="0.25">
      <c r="A92" s="1" t="s">
        <v>811</v>
      </c>
      <c r="B92" s="228">
        <f>ROUND(N('Prior Year'!CB85), 0)</f>
        <v>0</v>
      </c>
      <c r="C92" s="228">
        <f>data!CB85</f>
        <v>0</v>
      </c>
      <c r="D92" s="228" t="s">
        <v>750</v>
      </c>
      <c r="E92" s="4" t="s">
        <v>750</v>
      </c>
      <c r="F92" s="205" t="s">
        <v>297</v>
      </c>
      <c r="G92" s="205" t="str">
        <f t="shared" si="9"/>
        <v/>
      </c>
      <c r="H92" s="6" t="s">
        <v>297</v>
      </c>
      <c r="I92" s="228" t="str">
        <f t="shared" si="10"/>
        <v/>
      </c>
      <c r="M92" s="7"/>
    </row>
    <row r="93" spans="1:13" x14ac:dyDescent="0.25">
      <c r="A93" s="1" t="s">
        <v>812</v>
      </c>
      <c r="B93" s="228">
        <f>ROUND(N('Prior Year'!CC85), 0)</f>
        <v>0</v>
      </c>
      <c r="C93" s="228">
        <f>data!CC85</f>
        <v>0</v>
      </c>
      <c r="D93" s="228" t="s">
        <v>750</v>
      </c>
      <c r="E93" s="4" t="s">
        <v>750</v>
      </c>
      <c r="F93" s="205" t="s">
        <v>297</v>
      </c>
      <c r="G93" s="205" t="str">
        <f t="shared" si="9"/>
        <v/>
      </c>
      <c r="H93" s="6" t="s">
        <v>297</v>
      </c>
      <c r="I93" s="228" t="str">
        <f t="shared" si="10"/>
        <v/>
      </c>
      <c r="M93" s="7"/>
    </row>
    <row r="94" spans="1:13" x14ac:dyDescent="0.25">
      <c r="A94" s="1" t="s">
        <v>813</v>
      </c>
      <c r="B94" s="228">
        <f>ROUND(N('Prior Year'!CD85), 0)</f>
        <v>688310</v>
      </c>
      <c r="C94" s="228">
        <f>data!CD85</f>
        <v>719896</v>
      </c>
      <c r="D94" s="228" t="s">
        <v>750</v>
      </c>
      <c r="E94" s="4" t="s">
        <v>750</v>
      </c>
      <c r="F94" s="205" t="s">
        <v>297</v>
      </c>
      <c r="G94" s="205" t="str">
        <f t="shared" si="9"/>
        <v/>
      </c>
      <c r="H94" s="6" t="s">
        <v>297</v>
      </c>
      <c r="I94" s="228" t="str">
        <f t="shared" si="10"/>
        <v/>
      </c>
      <c r="M94" s="7"/>
    </row>
  </sheetData>
  <sheetProtection algorithmName="SHA-512" hashValue="OnEqJE91KQb0XbggvzoUj/H6mHzOlQcAuOMChxXdF7Ek7G4CL2Vc3sJX0IlTzLLq0NO5dHWr3MncOBn2vXYpoQ==" saltValue="LY33i37sa0v3csQc8Xa9vQ==" spinCount="100000" sheet="1" objects="1" scenarios="1"/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23A7A-2439-4DA7-91AF-F715BFC87C2F}">
  <sheetPr>
    <tabColor rgb="FF92D050"/>
  </sheetPr>
  <dimension ref="A1:D53"/>
  <sheetViews>
    <sheetView topLeftCell="A18" workbookViewId="0">
      <selection activeCell="D29" sqref="D29:D53"/>
    </sheetView>
  </sheetViews>
  <sheetFormatPr defaultRowHeight="15" x14ac:dyDescent="0.2"/>
  <sheetData>
    <row r="1" spans="1:4" ht="15.75" x14ac:dyDescent="0.25">
      <c r="A1" s="268" t="s">
        <v>814</v>
      </c>
      <c r="B1" s="267"/>
      <c r="C1" s="267"/>
      <c r="D1" s="267"/>
    </row>
    <row r="2" spans="1:4" ht="15.75" x14ac:dyDescent="0.25">
      <c r="A2" s="267"/>
      <c r="B2" s="267"/>
      <c r="C2" s="267"/>
      <c r="D2" s="267"/>
    </row>
    <row r="3" spans="1:4" ht="15.75" x14ac:dyDescent="0.25">
      <c r="A3" s="270" t="s">
        <v>815</v>
      </c>
      <c r="B3" s="267"/>
      <c r="C3" s="267"/>
      <c r="D3" s="267"/>
    </row>
    <row r="4" spans="1:4" ht="15.75" x14ac:dyDescent="0.25">
      <c r="A4" s="267" t="s">
        <v>816</v>
      </c>
      <c r="B4" s="267"/>
      <c r="C4" s="267"/>
      <c r="D4" s="267"/>
    </row>
    <row r="5" spans="1:4" ht="15.75" x14ac:dyDescent="0.25">
      <c r="A5" s="1" t="s">
        <v>817</v>
      </c>
      <c r="B5" s="267"/>
      <c r="C5" s="267"/>
      <c r="D5" s="267"/>
    </row>
    <row r="6" spans="1:4" ht="15.75" x14ac:dyDescent="0.25">
      <c r="A6" s="267"/>
      <c r="B6" s="267"/>
      <c r="C6" s="267"/>
      <c r="D6" s="267"/>
    </row>
    <row r="7" spans="1:4" ht="15.75" x14ac:dyDescent="0.25">
      <c r="A7" s="267" t="s">
        <v>818</v>
      </c>
      <c r="B7" s="267"/>
      <c r="C7" s="267"/>
      <c r="D7" s="267"/>
    </row>
    <row r="8" spans="1:4" ht="15.75" x14ac:dyDescent="0.25">
      <c r="A8" s="309" t="s">
        <v>819</v>
      </c>
      <c r="B8" s="267"/>
      <c r="C8" s="267"/>
      <c r="D8" s="267"/>
    </row>
    <row r="9" spans="1:4" ht="15.75" x14ac:dyDescent="0.25">
      <c r="A9" s="267"/>
      <c r="B9" s="267"/>
      <c r="C9" s="267"/>
      <c r="D9" s="267"/>
    </row>
    <row r="10" spans="1:4" ht="15.75" x14ac:dyDescent="0.25">
      <c r="A10" s="267"/>
      <c r="B10" s="267"/>
      <c r="C10" s="267"/>
      <c r="D10" s="267"/>
    </row>
    <row r="11" spans="1:4" ht="15.75" x14ac:dyDescent="0.25">
      <c r="A11" s="269" t="s">
        <v>820</v>
      </c>
      <c r="B11" s="267"/>
      <c r="C11" s="267"/>
      <c r="D11" s="267">
        <f>N(data!C380)</f>
        <v>195205</v>
      </c>
    </row>
    <row r="12" spans="1:4" ht="15.75" x14ac:dyDescent="0.25">
      <c r="A12" s="269" t="s">
        <v>821</v>
      </c>
      <c r="B12" s="267"/>
      <c r="C12" s="267"/>
      <c r="D12" s="267" t="str">
        <f>IF(OR(N(data!C380) &gt; 1000000, N(data!C380) / (N(data!D360) + N(data!D383)) &gt; 0.01), "Yes", "No")</f>
        <v>No</v>
      </c>
    </row>
    <row r="13" spans="1:4" ht="15.75" x14ac:dyDescent="0.25">
      <c r="A13" s="267"/>
      <c r="B13" s="267"/>
      <c r="C13" s="267"/>
      <c r="D13" s="267"/>
    </row>
    <row r="14" spans="1:4" ht="15.75" x14ac:dyDescent="0.25">
      <c r="A14" s="269" t="s">
        <v>822</v>
      </c>
      <c r="B14" s="267"/>
      <c r="C14" s="267"/>
      <c r="D14" s="269" t="s">
        <v>823</v>
      </c>
    </row>
    <row r="15" spans="1:4" ht="15.75" x14ac:dyDescent="0.25">
      <c r="A15" s="267" t="s">
        <v>824</v>
      </c>
      <c r="B15" s="267"/>
      <c r="C15" s="267"/>
      <c r="D15" s="267"/>
    </row>
    <row r="16" spans="1:4" ht="15.75" x14ac:dyDescent="0.25">
      <c r="A16" s="267" t="s">
        <v>824</v>
      </c>
      <c r="B16" s="267"/>
      <c r="C16" s="267"/>
      <c r="D16" s="267"/>
    </row>
    <row r="17" spans="1:4" ht="15.75" x14ac:dyDescent="0.25">
      <c r="A17" s="267" t="s">
        <v>824</v>
      </c>
      <c r="B17" s="267"/>
      <c r="C17" s="267"/>
      <c r="D17" s="267"/>
    </row>
    <row r="18" spans="1:4" ht="15.75" x14ac:dyDescent="0.25">
      <c r="A18" s="267" t="s">
        <v>824</v>
      </c>
      <c r="B18" s="267"/>
      <c r="C18" s="267"/>
      <c r="D18" s="267"/>
    </row>
    <row r="19" spans="1:4" ht="15.75" x14ac:dyDescent="0.25">
      <c r="A19" s="267" t="s">
        <v>824</v>
      </c>
      <c r="B19" s="267"/>
      <c r="C19" s="267"/>
      <c r="D19" s="267"/>
    </row>
    <row r="20" spans="1:4" ht="15.75" x14ac:dyDescent="0.25">
      <c r="A20" s="267" t="s">
        <v>824</v>
      </c>
      <c r="B20" s="267"/>
      <c r="C20" s="267"/>
      <c r="D20" s="267"/>
    </row>
    <row r="21" spans="1:4" ht="15.75" x14ac:dyDescent="0.25">
      <c r="A21" s="267" t="s">
        <v>824</v>
      </c>
      <c r="B21" s="267"/>
      <c r="C21" s="267"/>
      <c r="D21" s="267"/>
    </row>
    <row r="22" spans="1:4" ht="15.75" x14ac:dyDescent="0.25">
      <c r="A22" s="267"/>
      <c r="B22" s="267"/>
      <c r="C22" s="267"/>
      <c r="D22" s="267"/>
    </row>
    <row r="23" spans="1:4" ht="15.75" x14ac:dyDescent="0.25">
      <c r="A23" s="267"/>
      <c r="B23" s="267"/>
      <c r="C23" s="267"/>
      <c r="D23" s="267"/>
    </row>
    <row r="24" spans="1:4" ht="15.75" x14ac:dyDescent="0.25">
      <c r="A24" s="267"/>
      <c r="B24" s="267"/>
      <c r="C24" s="267"/>
      <c r="D24" s="267"/>
    </row>
    <row r="25" spans="1:4" ht="15.75" x14ac:dyDescent="0.25">
      <c r="A25" s="269" t="s">
        <v>825</v>
      </c>
      <c r="B25" s="267"/>
      <c r="C25" s="267"/>
      <c r="D25" s="267">
        <f>N(data!C414)</f>
        <v>413501</v>
      </c>
    </row>
    <row r="26" spans="1:4" ht="15.75" x14ac:dyDescent="0.25">
      <c r="A26" s="269" t="s">
        <v>821</v>
      </c>
      <c r="B26" s="267"/>
      <c r="C26" s="267"/>
      <c r="D26" s="267" t="str">
        <f>IF(OR(N(data!C414)&gt;1000000,N(data!C414)/(N(data!D416))&gt;0.01),"Yes","No")</f>
        <v>Yes</v>
      </c>
    </row>
    <row r="27" spans="1:4" ht="15.75" x14ac:dyDescent="0.25">
      <c r="A27" s="267"/>
      <c r="B27" s="267"/>
      <c r="C27" s="267"/>
      <c r="D27" s="267"/>
    </row>
    <row r="28" spans="1:4" ht="15.75" x14ac:dyDescent="0.25">
      <c r="A28" s="269" t="s">
        <v>822</v>
      </c>
      <c r="B28" s="267"/>
      <c r="C28" s="267"/>
      <c r="D28" s="269" t="s">
        <v>823</v>
      </c>
    </row>
    <row r="29" spans="1:4" ht="15.75" x14ac:dyDescent="0.25">
      <c r="A29" s="1" t="s">
        <v>119</v>
      </c>
      <c r="B29" s="267"/>
      <c r="C29" s="267"/>
      <c r="D29" s="348">
        <v>9234</v>
      </c>
    </row>
    <row r="30" spans="1:4" ht="15.75" x14ac:dyDescent="0.25">
      <c r="A30" s="1" t="s">
        <v>345</v>
      </c>
      <c r="B30" s="267"/>
      <c r="C30" s="267"/>
      <c r="D30" s="348">
        <v>7449</v>
      </c>
    </row>
    <row r="31" spans="1:4" ht="15.75" x14ac:dyDescent="0.25">
      <c r="A31" s="1" t="s">
        <v>631</v>
      </c>
      <c r="B31" s="267"/>
      <c r="C31" s="267"/>
      <c r="D31" s="348">
        <v>1053</v>
      </c>
    </row>
    <row r="32" spans="1:4" ht="15.75" x14ac:dyDescent="0.25">
      <c r="A32" s="1" t="s">
        <v>135</v>
      </c>
      <c r="B32" s="267"/>
      <c r="C32" s="267"/>
      <c r="D32" s="348">
        <v>35254</v>
      </c>
    </row>
    <row r="33" spans="1:4" ht="15.75" x14ac:dyDescent="0.25">
      <c r="A33" s="1" t="s">
        <v>1387</v>
      </c>
      <c r="B33" s="267"/>
      <c r="C33" s="267"/>
      <c r="D33" s="348">
        <v>1430</v>
      </c>
    </row>
    <row r="34" spans="1:4" ht="15.75" x14ac:dyDescent="0.25">
      <c r="A34" s="1" t="s">
        <v>141</v>
      </c>
      <c r="B34" s="267"/>
      <c r="C34" s="267"/>
      <c r="D34" s="348">
        <v>149</v>
      </c>
    </row>
    <row r="35" spans="1:4" ht="15.75" x14ac:dyDescent="0.25">
      <c r="A35" s="349" t="s">
        <v>1388</v>
      </c>
      <c r="B35" s="267"/>
      <c r="C35" s="267"/>
      <c r="D35" s="348">
        <v>217</v>
      </c>
    </row>
    <row r="36" spans="1:4" ht="15.75" x14ac:dyDescent="0.25">
      <c r="A36" s="349" t="s">
        <v>1389</v>
      </c>
      <c r="B36" s="267"/>
      <c r="C36" s="267"/>
      <c r="D36" s="348">
        <v>5207</v>
      </c>
    </row>
    <row r="37" spans="1:4" ht="15.75" x14ac:dyDescent="0.25">
      <c r="A37" s="349" t="s">
        <v>147</v>
      </c>
      <c r="D37" s="348">
        <v>59404</v>
      </c>
    </row>
    <row r="38" spans="1:4" ht="30" x14ac:dyDescent="0.25">
      <c r="A38" s="349" t="s">
        <v>673</v>
      </c>
      <c r="D38" s="348">
        <v>96</v>
      </c>
    </row>
    <row r="39" spans="1:4" ht="15.75" x14ac:dyDescent="0.25">
      <c r="A39" s="349" t="s">
        <v>161</v>
      </c>
      <c r="D39" s="348">
        <v>19408</v>
      </c>
    </row>
    <row r="40" spans="1:4" ht="30" x14ac:dyDescent="0.25">
      <c r="A40" s="349" t="s">
        <v>576</v>
      </c>
      <c r="D40" s="348">
        <v>452</v>
      </c>
    </row>
    <row r="41" spans="1:4" ht="30" x14ac:dyDescent="0.25">
      <c r="A41" s="349" t="s">
        <v>580</v>
      </c>
      <c r="D41" s="348">
        <v>1418</v>
      </c>
    </row>
    <row r="42" spans="1:4" ht="15.75" x14ac:dyDescent="0.25">
      <c r="A42" s="349" t="s">
        <v>165</v>
      </c>
      <c r="D42" s="348">
        <v>4970</v>
      </c>
    </row>
    <row r="43" spans="1:4" ht="15.75" x14ac:dyDescent="0.25">
      <c r="A43" s="349" t="s">
        <v>166</v>
      </c>
      <c r="D43" s="348">
        <v>9375</v>
      </c>
    </row>
    <row r="44" spans="1:4" ht="30" x14ac:dyDescent="0.25">
      <c r="A44" s="349" t="s">
        <v>167</v>
      </c>
      <c r="D44" s="348">
        <v>2287</v>
      </c>
    </row>
    <row r="45" spans="1:4" ht="30" x14ac:dyDescent="0.25">
      <c r="A45" s="349" t="s">
        <v>588</v>
      </c>
      <c r="D45" s="348">
        <v>18986</v>
      </c>
    </row>
    <row r="46" spans="1:4" ht="15.75" x14ac:dyDescent="0.25">
      <c r="A46" s="349" t="s">
        <v>171</v>
      </c>
      <c r="D46" s="348">
        <v>6921</v>
      </c>
    </row>
    <row r="47" spans="1:4" ht="30" x14ac:dyDescent="0.25">
      <c r="A47" s="349" t="s">
        <v>586</v>
      </c>
      <c r="D47" s="348">
        <v>62002</v>
      </c>
    </row>
    <row r="48" spans="1:4" ht="15.75" x14ac:dyDescent="0.25">
      <c r="A48" s="349" t="s">
        <v>173</v>
      </c>
      <c r="D48" s="348">
        <v>141</v>
      </c>
    </row>
    <row r="49" spans="1:4" ht="30" x14ac:dyDescent="0.25">
      <c r="A49" s="349" t="s">
        <v>1390</v>
      </c>
      <c r="D49" s="348">
        <v>133937</v>
      </c>
    </row>
    <row r="50" spans="1:4" ht="15.75" x14ac:dyDescent="0.25">
      <c r="A50" s="349" t="s">
        <v>178</v>
      </c>
      <c r="D50" s="348">
        <v>3591</v>
      </c>
    </row>
    <row r="51" spans="1:4" ht="30" x14ac:dyDescent="0.25">
      <c r="A51" s="349" t="s">
        <v>599</v>
      </c>
      <c r="D51" s="348">
        <v>1288</v>
      </c>
    </row>
    <row r="52" spans="1:4" ht="30" x14ac:dyDescent="0.25">
      <c r="A52" s="349" t="s">
        <v>601</v>
      </c>
      <c r="D52" s="348">
        <v>1975</v>
      </c>
    </row>
    <row r="53" spans="1:4" ht="30" x14ac:dyDescent="0.25">
      <c r="A53" s="349" t="s">
        <v>1391</v>
      </c>
      <c r="D53" s="348">
        <v>27257</v>
      </c>
    </row>
  </sheetData>
  <sheetProtection algorithmName="SHA-512" hashValue="CJgofOj3i1MfNiibDG/von1miQXPmFjG4sP9gEhaACzkE/fZ3QLL6fu5aEjX0FiIwFjlLKFLSTywsYlpLalZ7w==" saltValue="sj/Xc8iZ0dXf40O249EURw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2CCDD-3F2A-479D-9B1B-2F0C32DB39CB}">
  <sheetPr codeName="Sheet3">
    <pageSetUpPr fitToPage="1"/>
  </sheetPr>
  <dimension ref="A1:G40"/>
  <sheetViews>
    <sheetView workbookViewId="0">
      <selection activeCell="E19" sqref="E19"/>
    </sheetView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G1" s="61" t="s">
        <v>826</v>
      </c>
    </row>
    <row r="2" spans="1:7" ht="20.100000000000001" customHeight="1" x14ac:dyDescent="0.25">
      <c r="A2" s="62" t="s">
        <v>827</v>
      </c>
      <c r="B2" s="62"/>
      <c r="C2" s="62"/>
      <c r="D2" s="62"/>
      <c r="E2" s="62"/>
      <c r="F2" s="62"/>
    </row>
    <row r="3" spans="1:7" ht="20.100000000000001" customHeight="1" x14ac:dyDescent="0.25">
      <c r="B3" s="62"/>
      <c r="C3" s="62"/>
      <c r="D3" s="62"/>
      <c r="E3" s="62"/>
      <c r="F3" s="62"/>
      <c r="G3" s="62"/>
    </row>
    <row r="4" spans="1:7" ht="20.100000000000001" customHeight="1" x14ac:dyDescent="0.25">
      <c r="A4" s="63">
        <v>1</v>
      </c>
      <c r="B4" s="65" t="str">
        <f>"Fiscal Year Ended:  "&amp;data!C96</f>
        <v>Fiscal Year Ended:  12/31/2024</v>
      </c>
      <c r="C4" s="64"/>
      <c r="D4" s="65"/>
      <c r="E4" s="66"/>
      <c r="F4" s="64" t="str">
        <f>"License Number:  "&amp;"H-"&amp;FIXED(data!C97,0)</f>
        <v>License Number:  H-45</v>
      </c>
      <c r="G4" s="67"/>
    </row>
    <row r="5" spans="1:7" ht="20.100000000000001" customHeight="1" x14ac:dyDescent="0.25">
      <c r="A5" s="63">
        <v>2</v>
      </c>
      <c r="B5" s="64" t="s">
        <v>301</v>
      </c>
      <c r="C5" s="67"/>
      <c r="D5" s="64" t="str">
        <f>"  "&amp;data!C98</f>
        <v xml:space="preserve">  Columbia Basin Hospital</v>
      </c>
      <c r="E5" s="66"/>
      <c r="F5" s="66"/>
      <c r="G5" s="67"/>
    </row>
    <row r="6" spans="1:7" ht="20.100000000000001" customHeight="1" x14ac:dyDescent="0.25">
      <c r="A6" s="63">
        <v>3</v>
      </c>
      <c r="B6" s="64" t="s">
        <v>311</v>
      </c>
      <c r="C6" s="67"/>
      <c r="D6" s="64" t="str">
        <f>"  "&amp;data!C103</f>
        <v xml:space="preserve">  Grant</v>
      </c>
      <c r="E6" s="66"/>
      <c r="F6" s="66"/>
      <c r="G6" s="67"/>
    </row>
    <row r="7" spans="1:7" ht="20.100000000000001" customHeight="1" x14ac:dyDescent="0.25">
      <c r="A7" s="63">
        <v>4</v>
      </c>
      <c r="B7" s="64" t="s">
        <v>828</v>
      </c>
      <c r="C7" s="67"/>
      <c r="D7" s="64" t="str">
        <f>"  "&amp;data!C104</f>
        <v xml:space="preserve">  Rosalinda Kibby</v>
      </c>
      <c r="E7" s="66"/>
      <c r="F7" s="66"/>
      <c r="G7" s="67"/>
    </row>
    <row r="8" spans="1:7" ht="20.100000000000001" customHeight="1" x14ac:dyDescent="0.25">
      <c r="A8" s="63">
        <v>5</v>
      </c>
      <c r="B8" s="64" t="s">
        <v>829</v>
      </c>
      <c r="C8" s="67"/>
      <c r="D8" s="64" t="str">
        <f>"  "&amp;data!C105</f>
        <v xml:space="preserve">  Anthonie Zimmermann</v>
      </c>
      <c r="E8" s="66"/>
      <c r="F8" s="66"/>
      <c r="G8" s="67"/>
    </row>
    <row r="9" spans="1:7" ht="20.100000000000001" customHeight="1" x14ac:dyDescent="0.25">
      <c r="A9" s="63">
        <v>6</v>
      </c>
      <c r="B9" s="64" t="s">
        <v>830</v>
      </c>
      <c r="C9" s="67"/>
      <c r="D9" s="64" t="str">
        <f>"  "&amp;data!C106</f>
        <v xml:space="preserve">  Amy Paynter</v>
      </c>
      <c r="E9" s="66"/>
      <c r="F9" s="66"/>
      <c r="G9" s="67"/>
    </row>
    <row r="10" spans="1:7" ht="20.100000000000001" customHeight="1" x14ac:dyDescent="0.25">
      <c r="A10" s="63">
        <v>7</v>
      </c>
      <c r="B10" s="64" t="s">
        <v>831</v>
      </c>
      <c r="C10" s="67"/>
      <c r="D10" s="64" t="str">
        <f>"  "&amp;data!C107</f>
        <v xml:space="preserve">  509-754-4631</v>
      </c>
      <c r="E10" s="66"/>
      <c r="F10" s="66"/>
      <c r="G10" s="67"/>
    </row>
    <row r="11" spans="1:7" ht="20.100000000000001" customHeight="1" x14ac:dyDescent="0.25">
      <c r="A11" s="63">
        <v>8</v>
      </c>
      <c r="B11" s="64" t="s">
        <v>832</v>
      </c>
      <c r="C11" s="67"/>
      <c r="D11" s="64" t="str">
        <f>"  "&amp;data!C108</f>
        <v xml:space="preserve">  509-754-4809</v>
      </c>
      <c r="E11" s="66"/>
      <c r="F11" s="66"/>
      <c r="G11" s="67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71"/>
      <c r="G13" s="72"/>
    </row>
    <row r="14" spans="1:7" ht="20.100000000000001" customHeight="1" x14ac:dyDescent="0.25">
      <c r="A14" s="63">
        <v>9</v>
      </c>
      <c r="B14" s="64" t="s">
        <v>833</v>
      </c>
      <c r="C14" s="64"/>
      <c r="D14" s="64"/>
      <c r="E14" s="64"/>
      <c r="F14" s="64"/>
      <c r="G14" s="70"/>
    </row>
    <row r="15" spans="1:7" ht="20.100000000000001" customHeight="1" x14ac:dyDescent="0.25">
      <c r="A15" s="73" t="s">
        <v>323</v>
      </c>
      <c r="B15" s="74"/>
      <c r="C15" s="75" t="s">
        <v>325</v>
      </c>
      <c r="D15" s="74"/>
      <c r="E15" s="75" t="s">
        <v>327</v>
      </c>
      <c r="F15" s="76"/>
      <c r="G15" s="77"/>
    </row>
    <row r="16" spans="1:7" ht="20.100000000000001" customHeight="1" x14ac:dyDescent="0.25">
      <c r="A16" s="78" t="str">
        <f>IF(data!C113&gt;0," X","")</f>
        <v/>
      </c>
      <c r="B16" s="67" t="s">
        <v>307</v>
      </c>
      <c r="C16" s="79" t="str">
        <f>IF(data!C117&gt;0," X","")</f>
        <v/>
      </c>
      <c r="D16" s="80" t="s">
        <v>834</v>
      </c>
      <c r="E16" s="229" t="str">
        <f>IF(data!C120&gt;0," X","")</f>
        <v/>
      </c>
      <c r="F16" s="81" t="s">
        <v>328</v>
      </c>
      <c r="G16" s="67"/>
    </row>
    <row r="17" spans="1:7" ht="20.100000000000001" customHeight="1" x14ac:dyDescent="0.25">
      <c r="A17" s="78" t="str">
        <f>IF(data!C114&gt;0," X","")</f>
        <v/>
      </c>
      <c r="B17" s="67" t="s">
        <v>311</v>
      </c>
      <c r="C17" s="79" t="str">
        <f>IF(data!C118&gt;0," X","")</f>
        <v/>
      </c>
      <c r="D17" s="80" t="s">
        <v>408</v>
      </c>
      <c r="E17" s="229" t="str">
        <f>IF(data!C121&gt;0," X","")</f>
        <v/>
      </c>
      <c r="F17" s="81" t="s">
        <v>329</v>
      </c>
      <c r="G17" s="67"/>
    </row>
    <row r="18" spans="1:7" ht="20.100000000000001" customHeight="1" x14ac:dyDescent="0.25">
      <c r="A18" s="63"/>
      <c r="B18" s="67" t="s">
        <v>835</v>
      </c>
      <c r="C18" s="67"/>
      <c r="D18" s="67"/>
      <c r="E18" s="229" t="str">
        <f>IF(data!C122&gt;0," X","")</f>
        <v/>
      </c>
      <c r="F18" s="81" t="s">
        <v>330</v>
      </c>
      <c r="G18" s="67"/>
    </row>
    <row r="19" spans="1:7" ht="20.100000000000001" customHeight="1" x14ac:dyDescent="0.25">
      <c r="A19" s="78" t="str">
        <f>IF(data!C115&gt;0," X","")</f>
        <v xml:space="preserve"> X</v>
      </c>
      <c r="B19" s="80" t="s">
        <v>836</v>
      </c>
      <c r="C19" s="67"/>
      <c r="D19" s="67"/>
      <c r="E19" s="67"/>
      <c r="F19" s="81"/>
      <c r="G19" s="67"/>
    </row>
    <row r="20" spans="1:7" ht="20.100000000000001" customHeight="1" x14ac:dyDescent="0.25">
      <c r="A20" s="68"/>
      <c r="B20" s="69"/>
      <c r="C20" s="69"/>
      <c r="D20" s="69"/>
      <c r="E20" s="69"/>
      <c r="F20" s="69"/>
      <c r="G20" s="70"/>
    </row>
    <row r="21" spans="1:7" ht="20.100000000000001" customHeight="1" x14ac:dyDescent="0.25">
      <c r="A21" s="71"/>
      <c r="G21" s="82"/>
    </row>
    <row r="22" spans="1:7" ht="20.100000000000001" customHeight="1" x14ac:dyDescent="0.25">
      <c r="A22" s="63">
        <v>10</v>
      </c>
      <c r="B22" s="64" t="s">
        <v>837</v>
      </c>
      <c r="C22" s="64"/>
      <c r="D22" s="64"/>
      <c r="E22" s="64"/>
      <c r="F22" s="78" t="s">
        <v>333</v>
      </c>
      <c r="G22" s="79" t="s">
        <v>241</v>
      </c>
    </row>
    <row r="23" spans="1:7" ht="20.100000000000001" customHeight="1" x14ac:dyDescent="0.25">
      <c r="A23" s="63"/>
      <c r="B23" s="64" t="s">
        <v>838</v>
      </c>
      <c r="C23" s="64"/>
      <c r="D23" s="64"/>
      <c r="E23" s="64"/>
      <c r="F23" s="63">
        <f>data!C127</f>
        <v>152</v>
      </c>
      <c r="G23" s="67">
        <f>data!D127</f>
        <v>531</v>
      </c>
    </row>
    <row r="24" spans="1:7" ht="20.100000000000001" customHeight="1" x14ac:dyDescent="0.25">
      <c r="A24" s="63"/>
      <c r="B24" s="64" t="s">
        <v>839</v>
      </c>
      <c r="C24" s="64"/>
      <c r="D24" s="64"/>
      <c r="E24" s="64"/>
      <c r="F24" s="63">
        <f>data!C128</f>
        <v>172</v>
      </c>
      <c r="G24" s="67">
        <f>data!D128</f>
        <v>8673</v>
      </c>
    </row>
    <row r="25" spans="1:7" ht="20.100000000000001" customHeight="1" x14ac:dyDescent="0.25">
      <c r="A25" s="63"/>
      <c r="B25" s="64" t="s">
        <v>840</v>
      </c>
      <c r="C25" s="64"/>
      <c r="D25" s="64"/>
      <c r="E25" s="64"/>
      <c r="F25" s="63">
        <f>data!C129</f>
        <v>0</v>
      </c>
      <c r="G25" s="67">
        <f>data!D129</f>
        <v>0</v>
      </c>
    </row>
    <row r="26" spans="1:7" ht="20.100000000000001" customHeight="1" x14ac:dyDescent="0.25">
      <c r="A26" s="63">
        <v>11</v>
      </c>
      <c r="B26" s="64" t="s">
        <v>337</v>
      </c>
      <c r="C26" s="64"/>
      <c r="D26" s="64"/>
      <c r="E26" s="64"/>
      <c r="F26" s="63">
        <f>data!C130</f>
        <v>0</v>
      </c>
      <c r="G26" s="67">
        <f>data!D130</f>
        <v>0</v>
      </c>
    </row>
    <row r="27" spans="1:7" ht="20.100000000000001" customHeight="1" x14ac:dyDescent="0.25">
      <c r="A27" s="68"/>
      <c r="B27" s="69"/>
      <c r="C27" s="69"/>
      <c r="D27" s="69"/>
      <c r="E27" s="69"/>
      <c r="F27" s="69"/>
      <c r="G27" s="70"/>
    </row>
    <row r="28" spans="1:7" ht="20.100000000000001" customHeight="1" x14ac:dyDescent="0.25">
      <c r="A28" s="71"/>
      <c r="G28" s="82"/>
    </row>
    <row r="29" spans="1:7" ht="20.100000000000001" customHeight="1" x14ac:dyDescent="0.25">
      <c r="A29" s="63">
        <v>12</v>
      </c>
      <c r="B29" s="83" t="s">
        <v>841</v>
      </c>
      <c r="C29" s="67"/>
      <c r="D29" s="79" t="s">
        <v>193</v>
      </c>
      <c r="E29" s="83" t="s">
        <v>841</v>
      </c>
      <c r="F29" s="67"/>
      <c r="G29" s="79" t="s">
        <v>193</v>
      </c>
    </row>
    <row r="30" spans="1:7" ht="20.100000000000001" customHeight="1" x14ac:dyDescent="0.25">
      <c r="A30" s="63"/>
      <c r="B30" s="64" t="s">
        <v>339</v>
      </c>
      <c r="C30" s="67"/>
      <c r="D30" s="67">
        <f>data!C132</f>
        <v>0</v>
      </c>
      <c r="E30" s="64" t="s">
        <v>345</v>
      </c>
      <c r="F30" s="67"/>
      <c r="G30" s="67">
        <f>data!C139</f>
        <v>12</v>
      </c>
    </row>
    <row r="31" spans="1:7" ht="20.100000000000001" customHeight="1" x14ac:dyDescent="0.25">
      <c r="A31" s="63"/>
      <c r="B31" s="83" t="s">
        <v>842</v>
      </c>
      <c r="C31" s="67"/>
      <c r="D31" s="67">
        <f>data!C133</f>
        <v>0</v>
      </c>
      <c r="E31" s="64" t="s">
        <v>346</v>
      </c>
      <c r="F31" s="67"/>
      <c r="G31" s="67">
        <f>data!C140</f>
        <v>0</v>
      </c>
    </row>
    <row r="32" spans="1:7" ht="20.100000000000001" customHeight="1" x14ac:dyDescent="0.25">
      <c r="A32" s="63"/>
      <c r="B32" s="83" t="s">
        <v>843</v>
      </c>
      <c r="C32" s="67"/>
      <c r="D32" s="67">
        <f>data!C134</f>
        <v>25</v>
      </c>
      <c r="E32" s="64" t="s">
        <v>844</v>
      </c>
      <c r="F32" s="67"/>
      <c r="G32" s="67">
        <f>data!C141</f>
        <v>0</v>
      </c>
    </row>
    <row r="33" spans="1:7" ht="20.100000000000001" customHeight="1" x14ac:dyDescent="0.25">
      <c r="A33" s="63"/>
      <c r="B33" s="83" t="s">
        <v>845</v>
      </c>
      <c r="C33" s="67"/>
      <c r="D33" s="67">
        <f>data!C135</f>
        <v>0</v>
      </c>
      <c r="E33" s="64" t="s">
        <v>846</v>
      </c>
      <c r="F33" s="67"/>
      <c r="G33" s="67">
        <f>data!C142</f>
        <v>0</v>
      </c>
    </row>
    <row r="34" spans="1:7" ht="20.100000000000001" customHeight="1" x14ac:dyDescent="0.25">
      <c r="A34" s="63"/>
      <c r="B34" s="83" t="s">
        <v>847</v>
      </c>
      <c r="C34" s="67"/>
      <c r="D34" s="67">
        <f>data!C136</f>
        <v>0</v>
      </c>
      <c r="E34" s="64" t="s">
        <v>348</v>
      </c>
      <c r="F34" s="67"/>
      <c r="G34" s="67">
        <f>data!E143</f>
        <v>37</v>
      </c>
    </row>
    <row r="35" spans="1:7" ht="20.100000000000001" customHeight="1" x14ac:dyDescent="0.25">
      <c r="A35" s="63"/>
      <c r="B35" s="83" t="s">
        <v>848</v>
      </c>
      <c r="C35" s="67"/>
      <c r="D35" s="67">
        <f>data!C137</f>
        <v>0</v>
      </c>
      <c r="E35" s="64" t="s">
        <v>849</v>
      </c>
      <c r="F35" s="84"/>
      <c r="G35" s="67"/>
    </row>
    <row r="36" spans="1:7" ht="20.100000000000001" customHeight="1" x14ac:dyDescent="0.25">
      <c r="A36" s="63"/>
      <c r="B36" s="64" t="s">
        <v>122</v>
      </c>
      <c r="C36" s="67"/>
      <c r="D36" s="67">
        <f>data!C138</f>
        <v>0</v>
      </c>
      <c r="E36" s="64" t="s">
        <v>349</v>
      </c>
      <c r="F36" s="67"/>
      <c r="G36" s="67">
        <f>data!C144</f>
        <v>37</v>
      </c>
    </row>
    <row r="37" spans="1:7" ht="20.100000000000001" customHeight="1" x14ac:dyDescent="0.25">
      <c r="A37" s="63"/>
      <c r="E37" s="64" t="s">
        <v>350</v>
      </c>
      <c r="F37" s="67"/>
      <c r="G37" s="67">
        <f>data!C145</f>
        <v>0</v>
      </c>
    </row>
    <row r="38" spans="1:7" ht="20.100000000000001" customHeight="1" x14ac:dyDescent="0.25">
      <c r="A38" s="63"/>
      <c r="B38" s="64"/>
      <c r="C38" s="64"/>
      <c r="D38" s="64"/>
      <c r="E38" s="64"/>
      <c r="F38" s="64"/>
      <c r="G38" s="67"/>
    </row>
    <row r="39" spans="1:7" ht="20.100000000000001" customHeight="1" x14ac:dyDescent="0.25">
      <c r="A39" s="85">
        <v>13</v>
      </c>
      <c r="B39" s="86" t="s">
        <v>345</v>
      </c>
      <c r="C39" s="82"/>
      <c r="D39" s="82"/>
      <c r="E39" s="87"/>
      <c r="F39" s="87"/>
      <c r="G39" s="88"/>
    </row>
    <row r="40" spans="1:7" ht="20.100000000000001" customHeight="1" x14ac:dyDescent="0.25">
      <c r="A40" s="89"/>
      <c r="B40" s="90" t="s">
        <v>850</v>
      </c>
      <c r="C40" s="91" t="s">
        <v>299</v>
      </c>
      <c r="D40" s="72">
        <f>data!C147</f>
        <v>0</v>
      </c>
      <c r="E40" s="92"/>
      <c r="F40" s="92"/>
      <c r="G40" s="93"/>
    </row>
  </sheetData>
  <phoneticPr fontId="0" type="noConversion"/>
  <printOptions horizontalCentered="1" verticalCentered="1" gridLines="1" gridLinesSet="0"/>
  <pageMargins left="0" right="0" top="0" bottom="0" header="0" footer="0"/>
  <pageSetup scale="9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075F9-F94C-4C8C-82B3-9895C4B66C45}">
  <sheetPr codeName="Sheet4">
    <pageSetUpPr fitToPage="1"/>
  </sheetPr>
  <dimension ref="A1:G33"/>
  <sheetViews>
    <sheetView zoomScaleNormal="100" workbookViewId="0">
      <selection activeCell="H21" sqref="H21"/>
    </sheetView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A1" s="120" t="s">
        <v>851</v>
      </c>
      <c r="G1" s="61" t="s">
        <v>852</v>
      </c>
    </row>
    <row r="2" spans="1:7" ht="20.100000000000001" customHeight="1" x14ac:dyDescent="0.25">
      <c r="A2" s="1" t="str">
        <f>"Hospital: "&amp;data!C98</f>
        <v>Hospital: Columbia Basin Hospital</v>
      </c>
      <c r="G2" s="4" t="s">
        <v>853</v>
      </c>
    </row>
    <row r="3" spans="1:7" ht="20.100000000000001" customHeight="1" x14ac:dyDescent="0.25">
      <c r="G3" s="4" t="str">
        <f>"FYE: "&amp;data!C96</f>
        <v>FYE: 12/31/2024</v>
      </c>
    </row>
    <row r="4" spans="1:7" ht="20.100000000000001" customHeight="1" x14ac:dyDescent="0.25">
      <c r="A4" s="121" t="s">
        <v>854</v>
      </c>
      <c r="B4" s="122"/>
      <c r="C4" s="122"/>
      <c r="D4" s="122"/>
      <c r="E4" s="122"/>
      <c r="F4" s="122"/>
      <c r="G4" s="123"/>
    </row>
    <row r="5" spans="1:7" ht="20.100000000000001" customHeight="1" x14ac:dyDescent="0.25">
      <c r="A5" s="124"/>
      <c r="B5" s="74" t="s">
        <v>855</v>
      </c>
      <c r="C5" s="74"/>
      <c r="D5" s="74"/>
      <c r="E5" s="125" t="s">
        <v>360</v>
      </c>
      <c r="F5" s="74"/>
      <c r="G5" s="74"/>
    </row>
    <row r="6" spans="1:7" ht="20.100000000000001" customHeight="1" x14ac:dyDescent="0.25">
      <c r="A6" s="126" t="s">
        <v>856</v>
      </c>
      <c r="B6" s="79" t="s">
        <v>333</v>
      </c>
      <c r="C6" s="79" t="s">
        <v>857</v>
      </c>
      <c r="D6" s="79" t="s">
        <v>356</v>
      </c>
      <c r="E6" s="79" t="s">
        <v>194</v>
      </c>
      <c r="F6" s="79" t="s">
        <v>157</v>
      </c>
      <c r="G6" s="79" t="s">
        <v>229</v>
      </c>
    </row>
    <row r="7" spans="1:7" ht="20.100000000000001" customHeight="1" x14ac:dyDescent="0.25">
      <c r="A7" s="63" t="s">
        <v>354</v>
      </c>
      <c r="B7" s="127">
        <f>data!B154</f>
        <v>103</v>
      </c>
      <c r="C7" s="127">
        <f>data!B155</f>
        <v>394</v>
      </c>
      <c r="D7" s="127">
        <f>data!B156</f>
        <v>0</v>
      </c>
      <c r="E7" s="127">
        <f>data!B157</f>
        <v>3239431</v>
      </c>
      <c r="F7" s="127">
        <f>data!B158</f>
        <v>13505025</v>
      </c>
      <c r="G7" s="127">
        <f>data!B157+data!B158</f>
        <v>16744456</v>
      </c>
    </row>
    <row r="8" spans="1:7" ht="20.100000000000001" customHeight="1" x14ac:dyDescent="0.25">
      <c r="A8" s="63" t="s">
        <v>355</v>
      </c>
      <c r="B8" s="127">
        <f>data!C154</f>
        <v>23</v>
      </c>
      <c r="C8" s="127">
        <f>data!C155</f>
        <v>60</v>
      </c>
      <c r="D8" s="127">
        <f>data!C156</f>
        <v>0</v>
      </c>
      <c r="E8" s="127">
        <f>data!C157</f>
        <v>54727</v>
      </c>
      <c r="F8" s="127">
        <f>data!C158</f>
        <v>7544855</v>
      </c>
      <c r="G8" s="127">
        <f>data!C157+data!C158</f>
        <v>7599582</v>
      </c>
    </row>
    <row r="9" spans="1:7" ht="20.100000000000001" customHeight="1" x14ac:dyDescent="0.25">
      <c r="A9" s="63" t="s">
        <v>858</v>
      </c>
      <c r="B9" s="127">
        <f>data!D154</f>
        <v>26</v>
      </c>
      <c r="C9" s="127">
        <f>data!D155</f>
        <v>77</v>
      </c>
      <c r="D9" s="127">
        <f>data!D156</f>
        <v>0</v>
      </c>
      <c r="E9" s="127">
        <f>data!D157</f>
        <v>0</v>
      </c>
      <c r="F9" s="127">
        <f>data!D158</f>
        <v>9729322</v>
      </c>
      <c r="G9" s="127">
        <f>data!D157+data!D158</f>
        <v>9729322</v>
      </c>
    </row>
    <row r="10" spans="1:7" ht="20.100000000000001" customHeight="1" x14ac:dyDescent="0.25">
      <c r="A10" s="78" t="s">
        <v>229</v>
      </c>
      <c r="B10" s="127">
        <f>data!E154</f>
        <v>152</v>
      </c>
      <c r="C10" s="127">
        <f>data!E155</f>
        <v>531</v>
      </c>
      <c r="D10" s="127">
        <f>data!E156</f>
        <v>0</v>
      </c>
      <c r="E10" s="127">
        <f>data!E157</f>
        <v>3294158</v>
      </c>
      <c r="F10" s="127">
        <f>data!E158</f>
        <v>30779202</v>
      </c>
      <c r="G10" s="127">
        <f>E10+F10</f>
        <v>34073360</v>
      </c>
    </row>
    <row r="11" spans="1:7" ht="20.100000000000001" customHeight="1" x14ac:dyDescent="0.25">
      <c r="A11" s="128"/>
      <c r="B11" s="129"/>
      <c r="C11" s="129"/>
      <c r="D11" s="129"/>
      <c r="E11" s="129"/>
      <c r="F11" s="129"/>
      <c r="G11" s="130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131" t="s">
        <v>859</v>
      </c>
      <c r="B13" s="62"/>
      <c r="C13" s="62"/>
      <c r="D13" s="62"/>
      <c r="E13" s="62"/>
      <c r="F13" s="62"/>
      <c r="G13" s="132"/>
    </row>
    <row r="14" spans="1:7" ht="20.100000000000001" customHeight="1" x14ac:dyDescent="0.25">
      <c r="A14" s="124"/>
      <c r="B14" s="133" t="s">
        <v>855</v>
      </c>
      <c r="C14" s="133"/>
      <c r="D14" s="133"/>
      <c r="E14" s="133" t="s">
        <v>360</v>
      </c>
      <c r="F14" s="133"/>
      <c r="G14" s="133"/>
    </row>
    <row r="15" spans="1:7" ht="20.100000000000001" customHeight="1" x14ac:dyDescent="0.25">
      <c r="A15" s="126" t="s">
        <v>856</v>
      </c>
      <c r="B15" s="79" t="s">
        <v>333</v>
      </c>
      <c r="C15" s="79" t="s">
        <v>857</v>
      </c>
      <c r="D15" s="79" t="s">
        <v>356</v>
      </c>
      <c r="E15" s="79" t="s">
        <v>194</v>
      </c>
      <c r="F15" s="79" t="s">
        <v>157</v>
      </c>
      <c r="G15" s="79" t="s">
        <v>229</v>
      </c>
    </row>
    <row r="16" spans="1:7" ht="20.100000000000001" customHeight="1" x14ac:dyDescent="0.25">
      <c r="A16" s="63" t="s">
        <v>354</v>
      </c>
      <c r="B16" s="127">
        <f>data!B160</f>
        <v>110</v>
      </c>
      <c r="C16" s="127">
        <f>data!B161</f>
        <v>2094</v>
      </c>
      <c r="D16" s="127">
        <f>data!B162</f>
        <v>0</v>
      </c>
      <c r="E16" s="127">
        <f>data!B163</f>
        <v>420266</v>
      </c>
      <c r="F16" s="127">
        <f>data!B164</f>
        <v>0</v>
      </c>
      <c r="G16" s="127">
        <f>data!B163+data!B164</f>
        <v>420266</v>
      </c>
    </row>
    <row r="17" spans="1:7" ht="20.100000000000001" customHeight="1" x14ac:dyDescent="0.25">
      <c r="A17" s="63" t="s">
        <v>355</v>
      </c>
      <c r="B17" s="127">
        <f>data!C160</f>
        <v>36</v>
      </c>
      <c r="C17" s="127">
        <f>data!C161</f>
        <v>1614</v>
      </c>
      <c r="D17" s="127">
        <f>data!C162</f>
        <v>0</v>
      </c>
      <c r="E17" s="127">
        <f>data!C163</f>
        <v>1898230</v>
      </c>
      <c r="F17" s="127">
        <f>data!C164</f>
        <v>0</v>
      </c>
      <c r="G17" s="127">
        <f>data!C163+data!C164</f>
        <v>1898230</v>
      </c>
    </row>
    <row r="18" spans="1:7" ht="20.100000000000001" customHeight="1" x14ac:dyDescent="0.25">
      <c r="A18" s="63" t="s">
        <v>858</v>
      </c>
      <c r="B18" s="127">
        <f>data!D160</f>
        <v>26</v>
      </c>
      <c r="C18" s="127">
        <f>data!D161</f>
        <v>4965</v>
      </c>
      <c r="D18" s="127">
        <f>data!D162</f>
        <v>0</v>
      </c>
      <c r="E18" s="127">
        <f>data!D163</f>
        <v>1293336</v>
      </c>
      <c r="F18" s="127">
        <f>data!D164</f>
        <v>0</v>
      </c>
      <c r="G18" s="127">
        <f>data!D163+data!D164</f>
        <v>1293336</v>
      </c>
    </row>
    <row r="19" spans="1:7" ht="20.100000000000001" customHeight="1" x14ac:dyDescent="0.25">
      <c r="A19" s="78" t="s">
        <v>229</v>
      </c>
      <c r="B19" s="127">
        <f>data!E160</f>
        <v>172</v>
      </c>
      <c r="C19" s="127">
        <f>data!E161</f>
        <v>8673</v>
      </c>
      <c r="D19" s="127">
        <f>data!E162</f>
        <v>0</v>
      </c>
      <c r="E19" s="127">
        <f>data!E163</f>
        <v>3611832</v>
      </c>
      <c r="F19" s="127">
        <f>data!E164</f>
        <v>0</v>
      </c>
      <c r="G19" s="127">
        <f>data!E163+data!E164</f>
        <v>3611832</v>
      </c>
    </row>
    <row r="20" spans="1:7" ht="20.100000000000001" customHeight="1" x14ac:dyDescent="0.25">
      <c r="A20" s="128"/>
      <c r="B20" s="129"/>
      <c r="C20" s="129"/>
      <c r="D20" s="129"/>
      <c r="E20" s="129"/>
      <c r="F20" s="129"/>
      <c r="G20" s="130"/>
    </row>
    <row r="21" spans="1:7" ht="20.100000000000001" customHeight="1" x14ac:dyDescent="0.25">
      <c r="A21" s="68"/>
      <c r="B21" s="69"/>
      <c r="C21" s="69"/>
      <c r="D21" s="69"/>
      <c r="E21" s="69"/>
      <c r="F21" s="69"/>
      <c r="G21" s="70"/>
    </row>
    <row r="22" spans="1:7" ht="20.100000000000001" customHeight="1" x14ac:dyDescent="0.25">
      <c r="A22" s="131" t="s">
        <v>860</v>
      </c>
      <c r="B22" s="62"/>
      <c r="C22" s="62"/>
      <c r="D22" s="62"/>
      <c r="E22" s="62"/>
      <c r="F22" s="62"/>
      <c r="G22" s="132"/>
    </row>
    <row r="23" spans="1:7" ht="20.100000000000001" customHeight="1" x14ac:dyDescent="0.25">
      <c r="A23" s="124"/>
      <c r="B23" s="74" t="s">
        <v>855</v>
      </c>
      <c r="C23" s="74"/>
      <c r="D23" s="74"/>
      <c r="E23" s="74" t="s">
        <v>360</v>
      </c>
      <c r="F23" s="74"/>
      <c r="G23" s="74"/>
    </row>
    <row r="24" spans="1:7" ht="20.100000000000001" customHeight="1" x14ac:dyDescent="0.25">
      <c r="A24" s="126" t="s">
        <v>856</v>
      </c>
      <c r="B24" s="79" t="s">
        <v>333</v>
      </c>
      <c r="C24" s="79" t="s">
        <v>857</v>
      </c>
      <c r="D24" s="79" t="s">
        <v>356</v>
      </c>
      <c r="E24" s="79" t="s">
        <v>194</v>
      </c>
      <c r="F24" s="79" t="s">
        <v>157</v>
      </c>
      <c r="G24" s="79" t="s">
        <v>229</v>
      </c>
    </row>
    <row r="25" spans="1:7" ht="20.100000000000001" customHeight="1" x14ac:dyDescent="0.25">
      <c r="A25" s="63" t="s">
        <v>354</v>
      </c>
      <c r="B25" s="127">
        <f>data!B166</f>
        <v>0</v>
      </c>
      <c r="C25" s="127">
        <f>data!B167</f>
        <v>0</v>
      </c>
      <c r="D25" s="127">
        <f>data!B168</f>
        <v>0</v>
      </c>
      <c r="E25" s="127">
        <f>data!B169</f>
        <v>0</v>
      </c>
      <c r="F25" s="127">
        <f>data!B170</f>
        <v>0</v>
      </c>
      <c r="G25" s="127">
        <f>data!B169+data!B170</f>
        <v>0</v>
      </c>
    </row>
    <row r="26" spans="1:7" ht="20.100000000000001" customHeight="1" x14ac:dyDescent="0.25">
      <c r="A26" s="63" t="s">
        <v>355</v>
      </c>
      <c r="B26" s="127">
        <f>data!C166</f>
        <v>0</v>
      </c>
      <c r="C26" s="127">
        <f>data!C167</f>
        <v>0</v>
      </c>
      <c r="D26" s="127">
        <f>data!C168</f>
        <v>0</v>
      </c>
      <c r="E26" s="127">
        <f>data!C169</f>
        <v>0</v>
      </c>
      <c r="F26" s="127">
        <f>data!C170</f>
        <v>0</v>
      </c>
      <c r="G26" s="127">
        <f>data!C169+data!C170</f>
        <v>0</v>
      </c>
    </row>
    <row r="27" spans="1:7" ht="20.100000000000001" customHeight="1" x14ac:dyDescent="0.25">
      <c r="A27" s="63" t="s">
        <v>858</v>
      </c>
      <c r="B27" s="127">
        <f>data!D166</f>
        <v>0</v>
      </c>
      <c r="C27" s="127">
        <f>data!D167</f>
        <v>0</v>
      </c>
      <c r="D27" s="127">
        <f>data!D168</f>
        <v>0</v>
      </c>
      <c r="E27" s="127">
        <f>data!D169</f>
        <v>0</v>
      </c>
      <c r="F27" s="127">
        <f>data!D170</f>
        <v>0</v>
      </c>
      <c r="G27" s="127">
        <f>data!D169+data!D170</f>
        <v>0</v>
      </c>
    </row>
    <row r="28" spans="1:7" ht="20.100000000000001" customHeight="1" x14ac:dyDescent="0.25">
      <c r="A28" s="78" t="s">
        <v>229</v>
      </c>
      <c r="B28" s="127">
        <f>data!E166</f>
        <v>0</v>
      </c>
      <c r="C28" s="127">
        <f>data!E167</f>
        <v>0</v>
      </c>
      <c r="D28" s="127">
        <f>data!E168</f>
        <v>0</v>
      </c>
      <c r="E28" s="127">
        <f>data!E169</f>
        <v>0</v>
      </c>
      <c r="F28" s="127">
        <f>data!E170</f>
        <v>0</v>
      </c>
      <c r="G28" s="127">
        <f>data!E169+data!E170</f>
        <v>0</v>
      </c>
    </row>
    <row r="29" spans="1:7" ht="20.100000000000001" customHeight="1" x14ac:dyDescent="0.25">
      <c r="A29" s="128"/>
      <c r="B29" s="129"/>
      <c r="C29" s="129"/>
      <c r="D29" s="129"/>
      <c r="E29" s="129"/>
      <c r="F29" s="129"/>
      <c r="G29" s="130"/>
    </row>
    <row r="30" spans="1:7" ht="20.100000000000001" customHeight="1" x14ac:dyDescent="0.25">
      <c r="A30" s="68"/>
      <c r="B30" s="81"/>
      <c r="C30" s="69"/>
      <c r="D30" s="69"/>
      <c r="E30" s="69"/>
      <c r="F30" s="69"/>
      <c r="G30" s="70"/>
    </row>
    <row r="31" spans="1:7" ht="20.100000000000001" customHeight="1" x14ac:dyDescent="0.25">
      <c r="A31" s="134" t="s">
        <v>861</v>
      </c>
      <c r="B31" s="135"/>
      <c r="C31" s="66"/>
      <c r="D31" s="65"/>
      <c r="E31" s="65"/>
      <c r="F31" s="65"/>
      <c r="G31" s="136"/>
    </row>
    <row r="32" spans="1:7" ht="20.100000000000001" customHeight="1" x14ac:dyDescent="0.25">
      <c r="A32" s="137"/>
      <c r="B32" s="138" t="s">
        <v>862</v>
      </c>
      <c r="C32" s="139">
        <f>data!B173</f>
        <v>4863026</v>
      </c>
      <c r="D32" s="66"/>
      <c r="E32" s="66"/>
      <c r="F32" s="66"/>
      <c r="G32" s="84"/>
    </row>
    <row r="33" spans="1:7" ht="20.100000000000001" customHeight="1" x14ac:dyDescent="0.25">
      <c r="A33" s="137"/>
      <c r="B33" s="140" t="s">
        <v>863</v>
      </c>
      <c r="C33" s="135">
        <f>data!C173</f>
        <v>1505895</v>
      </c>
      <c r="D33" s="135"/>
      <c r="E33" s="135"/>
      <c r="F33" s="135"/>
      <c r="G33" s="72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E960-D7F5-4E6F-8B25-4F77CA1C34EC}">
  <sheetPr codeName="Sheet5">
    <pageSetUpPr fitToPage="1"/>
  </sheetPr>
  <dimension ref="A1:C41"/>
  <sheetViews>
    <sheetView topLeftCell="A25" workbookViewId="0">
      <selection activeCell="C22" sqref="C22"/>
    </sheetView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8" width="8.77734375" style="1" customWidth="1"/>
    <col min="9" max="16384" width="8.77734375" style="1"/>
  </cols>
  <sheetData>
    <row r="1" spans="1:3" ht="20.100000000000001" customHeight="1" x14ac:dyDescent="0.25">
      <c r="A1" s="141" t="s">
        <v>363</v>
      </c>
      <c r="B1" s="62"/>
      <c r="C1" s="61" t="s">
        <v>864</v>
      </c>
    </row>
    <row r="2" spans="1:3" ht="20.100000000000001" customHeight="1" x14ac:dyDescent="0.25">
      <c r="A2" s="86"/>
    </row>
    <row r="3" spans="1:3" ht="20.100000000000001" customHeight="1" x14ac:dyDescent="0.25">
      <c r="A3" s="120" t="str">
        <f>"Hospital: "&amp;data!C98</f>
        <v>Hospital: Columbia Basin Hospital</v>
      </c>
      <c r="B3" s="69"/>
      <c r="C3" s="142" t="str">
        <f>"FYE: "&amp;data!C96</f>
        <v>FYE: 12/31/2024</v>
      </c>
    </row>
    <row r="4" spans="1:3" ht="20.100000000000001" customHeight="1" x14ac:dyDescent="0.25">
      <c r="A4" s="69"/>
    </row>
    <row r="5" spans="1:3" ht="20.100000000000001" customHeight="1" x14ac:dyDescent="0.25">
      <c r="A5" s="63">
        <v>1</v>
      </c>
      <c r="B5" s="75" t="s">
        <v>364</v>
      </c>
      <c r="C5" s="123"/>
    </row>
    <row r="6" spans="1:3" ht="20.100000000000001" customHeight="1" x14ac:dyDescent="0.25">
      <c r="A6" s="143">
        <v>2</v>
      </c>
      <c r="B6" s="64" t="s">
        <v>865</v>
      </c>
      <c r="C6" s="63">
        <f>data!C181</f>
        <v>892765</v>
      </c>
    </row>
    <row r="7" spans="1:3" ht="20.100000000000001" customHeight="1" x14ac:dyDescent="0.25">
      <c r="A7" s="144">
        <v>3</v>
      </c>
      <c r="B7" s="83" t="s">
        <v>366</v>
      </c>
      <c r="C7" s="63">
        <f>data!C182</f>
        <v>85557</v>
      </c>
    </row>
    <row r="8" spans="1:3" ht="20.100000000000001" customHeight="1" x14ac:dyDescent="0.25">
      <c r="A8" s="144">
        <v>4</v>
      </c>
      <c r="B8" s="64" t="s">
        <v>367</v>
      </c>
      <c r="C8" s="63">
        <f>data!C183</f>
        <v>209543</v>
      </c>
    </row>
    <row r="9" spans="1:3" ht="20.100000000000001" customHeight="1" x14ac:dyDescent="0.25">
      <c r="A9" s="144">
        <v>5</v>
      </c>
      <c r="B9" s="64" t="s">
        <v>368</v>
      </c>
      <c r="C9" s="63">
        <f>data!C184</f>
        <v>1085210</v>
      </c>
    </row>
    <row r="10" spans="1:3" ht="20.100000000000001" customHeight="1" x14ac:dyDescent="0.25">
      <c r="A10" s="144">
        <v>6</v>
      </c>
      <c r="B10" s="64" t="s">
        <v>369</v>
      </c>
      <c r="C10" s="63">
        <f>data!C185</f>
        <v>8553</v>
      </c>
    </row>
    <row r="11" spans="1:3" ht="20.100000000000001" customHeight="1" x14ac:dyDescent="0.25">
      <c r="A11" s="144">
        <v>7</v>
      </c>
      <c r="B11" s="64" t="s">
        <v>370</v>
      </c>
      <c r="C11" s="63">
        <f>data!C186</f>
        <v>456499</v>
      </c>
    </row>
    <row r="12" spans="1:3" ht="20.100000000000001" customHeight="1" x14ac:dyDescent="0.25">
      <c r="A12" s="144">
        <v>8</v>
      </c>
      <c r="B12" s="64" t="s">
        <v>371</v>
      </c>
      <c r="C12" s="63">
        <f>data!C187</f>
        <v>24638</v>
      </c>
    </row>
    <row r="13" spans="1:3" ht="20.100000000000001" customHeight="1" x14ac:dyDescent="0.25">
      <c r="A13" s="144">
        <v>9</v>
      </c>
      <c r="B13" s="64" t="s">
        <v>371</v>
      </c>
      <c r="C13" s="63">
        <f>data!C188</f>
        <v>0</v>
      </c>
    </row>
    <row r="14" spans="1:3" ht="20.100000000000001" customHeight="1" x14ac:dyDescent="0.25">
      <c r="A14" s="144">
        <v>10</v>
      </c>
      <c r="B14" s="64" t="s">
        <v>866</v>
      </c>
      <c r="C14" s="63">
        <f>data!D189</f>
        <v>2762765</v>
      </c>
    </row>
    <row r="15" spans="1:3" ht="20.100000000000001" customHeight="1" x14ac:dyDescent="0.25">
      <c r="A15" s="68"/>
      <c r="B15" s="69"/>
      <c r="C15" s="70"/>
    </row>
    <row r="16" spans="1:3" ht="20.100000000000001" customHeight="1" x14ac:dyDescent="0.25">
      <c r="A16" s="68"/>
      <c r="B16" s="69"/>
      <c r="C16" s="70"/>
    </row>
    <row r="17" spans="1:3" ht="20.100000000000001" customHeight="1" x14ac:dyDescent="0.25">
      <c r="A17" s="145">
        <v>11</v>
      </c>
      <c r="B17" s="76" t="s">
        <v>372</v>
      </c>
      <c r="C17" s="77"/>
    </row>
    <row r="18" spans="1:3" ht="20.100000000000001" customHeight="1" x14ac:dyDescent="0.25">
      <c r="A18" s="63">
        <v>12</v>
      </c>
      <c r="B18" s="64" t="s">
        <v>867</v>
      </c>
      <c r="C18" s="63">
        <f>data!C191</f>
        <v>2021</v>
      </c>
    </row>
    <row r="19" spans="1:3" ht="20.100000000000001" customHeight="1" x14ac:dyDescent="0.25">
      <c r="A19" s="63">
        <v>13</v>
      </c>
      <c r="B19" s="64" t="s">
        <v>868</v>
      </c>
      <c r="C19" s="63">
        <f>data!C192</f>
        <v>19590</v>
      </c>
    </row>
    <row r="20" spans="1:3" ht="20.100000000000001" customHeight="1" x14ac:dyDescent="0.25">
      <c r="A20" s="63">
        <v>14</v>
      </c>
      <c r="B20" s="64" t="s">
        <v>869</v>
      </c>
      <c r="C20" s="63">
        <f>data!D193</f>
        <v>21611</v>
      </c>
    </row>
    <row r="21" spans="1:3" ht="20.100000000000001" customHeight="1" x14ac:dyDescent="0.25">
      <c r="A21" s="68"/>
      <c r="B21" s="69"/>
      <c r="C21" s="70"/>
    </row>
    <row r="22" spans="1:3" ht="20.100000000000001" customHeight="1" x14ac:dyDescent="0.25">
      <c r="A22" s="68"/>
      <c r="C22" s="146"/>
    </row>
    <row r="23" spans="1:3" ht="20.100000000000001" customHeight="1" x14ac:dyDescent="0.25">
      <c r="A23" s="124">
        <v>15</v>
      </c>
      <c r="B23" s="147" t="s">
        <v>375</v>
      </c>
      <c r="C23" s="123"/>
    </row>
    <row r="24" spans="1:3" ht="20.100000000000001" customHeight="1" x14ac:dyDescent="0.25">
      <c r="A24" s="63">
        <v>16</v>
      </c>
      <c r="B24" s="75" t="s">
        <v>870</v>
      </c>
      <c r="C24" s="148"/>
    </row>
    <row r="25" spans="1:3" ht="20.100000000000001" customHeight="1" x14ac:dyDescent="0.25">
      <c r="A25" s="63">
        <v>17</v>
      </c>
      <c r="B25" s="64" t="s">
        <v>871</v>
      </c>
      <c r="C25" s="63">
        <f>data!C195</f>
        <v>148081</v>
      </c>
    </row>
    <row r="26" spans="1:3" ht="20.100000000000001" customHeight="1" x14ac:dyDescent="0.25">
      <c r="A26" s="63">
        <v>18</v>
      </c>
      <c r="B26" s="64" t="s">
        <v>377</v>
      </c>
      <c r="C26" s="63">
        <f>data!C196</f>
        <v>72756</v>
      </c>
    </row>
    <row r="27" spans="1:3" ht="20.100000000000001" customHeight="1" x14ac:dyDescent="0.25">
      <c r="A27" s="63">
        <v>19</v>
      </c>
      <c r="B27" s="64" t="s">
        <v>872</v>
      </c>
      <c r="C27" s="63">
        <f>data!D197</f>
        <v>220837</v>
      </c>
    </row>
    <row r="28" spans="1:3" ht="20.100000000000001" customHeight="1" x14ac:dyDescent="0.25">
      <c r="A28" s="68"/>
      <c r="B28" s="69"/>
      <c r="C28" s="70"/>
    </row>
    <row r="29" spans="1:3" ht="20.100000000000001" customHeight="1" x14ac:dyDescent="0.25">
      <c r="A29" s="68"/>
      <c r="B29" s="69"/>
      <c r="C29" s="70"/>
    </row>
    <row r="30" spans="1:3" ht="20.100000000000001" customHeight="1" x14ac:dyDescent="0.25">
      <c r="A30" s="124">
        <v>20</v>
      </c>
      <c r="B30" s="147" t="s">
        <v>873</v>
      </c>
      <c r="C30" s="133"/>
    </row>
    <row r="31" spans="1:3" ht="20.100000000000001" customHeight="1" x14ac:dyDescent="0.25">
      <c r="A31" s="63">
        <v>21</v>
      </c>
      <c r="B31" s="64" t="s">
        <v>379</v>
      </c>
      <c r="C31" s="63">
        <f>data!C199</f>
        <v>230385</v>
      </c>
    </row>
    <row r="32" spans="1:3" ht="20.100000000000001" customHeight="1" x14ac:dyDescent="0.25">
      <c r="A32" s="63">
        <v>22</v>
      </c>
      <c r="B32" s="64" t="s">
        <v>874</v>
      </c>
      <c r="C32" s="63">
        <f>data!C200</f>
        <v>86509</v>
      </c>
    </row>
    <row r="33" spans="1:3" ht="20.100000000000001" customHeight="1" x14ac:dyDescent="0.25">
      <c r="A33" s="63">
        <v>23</v>
      </c>
      <c r="B33" s="64" t="s">
        <v>158</v>
      </c>
      <c r="C33" s="63">
        <f>data!C201</f>
        <v>0</v>
      </c>
    </row>
    <row r="34" spans="1:3" ht="20.100000000000001" customHeight="1" x14ac:dyDescent="0.25">
      <c r="A34" s="63">
        <v>24</v>
      </c>
      <c r="B34" s="64" t="s">
        <v>875</v>
      </c>
      <c r="C34" s="63">
        <f>data!D202</f>
        <v>316894</v>
      </c>
    </row>
    <row r="35" spans="1:3" ht="20.100000000000001" customHeight="1" x14ac:dyDescent="0.25">
      <c r="A35" s="68"/>
      <c r="B35" s="69"/>
      <c r="C35" s="70"/>
    </row>
    <row r="36" spans="1:3" ht="20.100000000000001" customHeight="1" x14ac:dyDescent="0.25">
      <c r="A36" s="68"/>
      <c r="B36" s="69"/>
      <c r="C36" s="70"/>
    </row>
    <row r="37" spans="1:3" ht="20.100000000000001" customHeight="1" x14ac:dyDescent="0.25">
      <c r="A37" s="124">
        <v>25</v>
      </c>
      <c r="B37" s="147" t="s">
        <v>381</v>
      </c>
      <c r="C37" s="123"/>
    </row>
    <row r="38" spans="1:3" ht="20.100000000000001" customHeight="1" x14ac:dyDescent="0.25">
      <c r="A38" s="63">
        <v>26</v>
      </c>
      <c r="B38" s="64" t="s">
        <v>876</v>
      </c>
      <c r="C38" s="63">
        <f>data!C204</f>
        <v>0</v>
      </c>
    </row>
    <row r="39" spans="1:3" ht="20.100000000000001" customHeight="1" x14ac:dyDescent="0.25">
      <c r="A39" s="63">
        <v>27</v>
      </c>
      <c r="B39" s="64" t="s">
        <v>383</v>
      </c>
      <c r="C39" s="63">
        <f>data!C205</f>
        <v>648555</v>
      </c>
    </row>
    <row r="40" spans="1:3" ht="20.100000000000001" customHeight="1" x14ac:dyDescent="0.25">
      <c r="A40" s="63">
        <v>28</v>
      </c>
      <c r="B40" s="64" t="s">
        <v>877</v>
      </c>
      <c r="C40" s="63">
        <f>data!D206</f>
        <v>648555</v>
      </c>
    </row>
    <row r="41" spans="1:3" x14ac:dyDescent="0.25">
      <c r="A41" s="69"/>
      <c r="B41" s="69"/>
      <c r="C41" s="69"/>
    </row>
  </sheetData>
  <phoneticPr fontId="0" type="noConversion"/>
  <printOptions horizontalCentered="1" verticalCentered="1" gridLines="1" gridLinesSet="0"/>
  <pageMargins left="0" right="0" top="0" bottom="0" header="0" footer="0"/>
  <pageSetup scale="9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7AAB7-B376-4461-851F-AD0CD907E1E2}">
  <sheetPr codeName="Sheet6">
    <pageSetUpPr fitToPage="1"/>
  </sheetPr>
  <dimension ref="A1:F32"/>
  <sheetViews>
    <sheetView topLeftCell="A19" workbookViewId="0">
      <selection activeCell="G34" sqref="G34"/>
    </sheetView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11" width="8.77734375" style="1" customWidth="1"/>
    <col min="12" max="16384" width="8.77734375" style="1"/>
  </cols>
  <sheetData>
    <row r="1" spans="1:6" ht="20.100000000000001" customHeight="1" x14ac:dyDescent="0.25">
      <c r="A1" s="141" t="s">
        <v>384</v>
      </c>
      <c r="B1" s="62"/>
      <c r="C1" s="62"/>
      <c r="D1" s="62"/>
      <c r="E1" s="62"/>
      <c r="F1" s="61" t="s">
        <v>878</v>
      </c>
    </row>
    <row r="3" spans="1:6" ht="20.100000000000001" customHeight="1" x14ac:dyDescent="0.25">
      <c r="A3" s="120" t="str">
        <f>"Hospital: "&amp;data!C98</f>
        <v>Hospital: Columbia Basin Hospital</v>
      </c>
      <c r="F3" s="142" t="str">
        <f>"FYE: "&amp;data!C96</f>
        <v>FYE: 12/31/2024</v>
      </c>
    </row>
    <row r="4" spans="1:6" ht="20.100000000000001" customHeight="1" x14ac:dyDescent="0.25">
      <c r="A4" s="148" t="s">
        <v>385</v>
      </c>
      <c r="B4" s="74"/>
      <c r="C4" s="74"/>
      <c r="D4" s="75"/>
      <c r="E4" s="75"/>
      <c r="F4" s="74"/>
    </row>
    <row r="5" spans="1:6" ht="20.100000000000001" customHeight="1" x14ac:dyDescent="0.25">
      <c r="A5" s="124"/>
      <c r="B5" s="150"/>
      <c r="C5" s="151" t="s">
        <v>879</v>
      </c>
      <c r="D5" s="151"/>
      <c r="E5" s="151"/>
      <c r="F5" s="151" t="s">
        <v>880</v>
      </c>
    </row>
    <row r="6" spans="1:6" ht="20.100000000000001" customHeight="1" x14ac:dyDescent="0.25">
      <c r="A6" s="152"/>
      <c r="B6" s="70"/>
      <c r="C6" s="153" t="s">
        <v>881</v>
      </c>
      <c r="D6" s="153" t="s">
        <v>387</v>
      </c>
      <c r="E6" s="153" t="s">
        <v>882</v>
      </c>
      <c r="F6" s="153" t="s">
        <v>881</v>
      </c>
    </row>
    <row r="7" spans="1:6" ht="20.100000000000001" customHeight="1" x14ac:dyDescent="0.25">
      <c r="A7" s="63">
        <v>1</v>
      </c>
      <c r="B7" s="67" t="s">
        <v>390</v>
      </c>
      <c r="C7" s="67">
        <f>data!B211</f>
        <v>99457</v>
      </c>
      <c r="D7" s="67">
        <f>data!C211</f>
        <v>0</v>
      </c>
      <c r="E7" s="67">
        <f>data!D211</f>
        <v>0</v>
      </c>
      <c r="F7" s="67">
        <f>data!E211</f>
        <v>99457</v>
      </c>
    </row>
    <row r="8" spans="1:6" ht="20.100000000000001" customHeight="1" x14ac:dyDescent="0.25">
      <c r="A8" s="63">
        <v>2</v>
      </c>
      <c r="B8" s="67" t="s">
        <v>391</v>
      </c>
      <c r="C8" s="67">
        <f>data!B212</f>
        <v>384512</v>
      </c>
      <c r="D8" s="67">
        <f>data!C212</f>
        <v>0</v>
      </c>
      <c r="E8" s="67">
        <f>data!D212</f>
        <v>0</v>
      </c>
      <c r="F8" s="67">
        <f>data!E212</f>
        <v>384512</v>
      </c>
    </row>
    <row r="9" spans="1:6" ht="20.100000000000001" customHeight="1" x14ac:dyDescent="0.25">
      <c r="A9" s="63">
        <v>3</v>
      </c>
      <c r="B9" s="67" t="s">
        <v>392</v>
      </c>
      <c r="C9" s="67">
        <f>data!B213</f>
        <v>24737896</v>
      </c>
      <c r="D9" s="67">
        <f>data!C213</f>
        <v>10244</v>
      </c>
      <c r="E9" s="67">
        <f>data!D213</f>
        <v>0</v>
      </c>
      <c r="F9" s="67">
        <f>data!E213</f>
        <v>24748140</v>
      </c>
    </row>
    <row r="10" spans="1:6" ht="20.100000000000001" customHeight="1" x14ac:dyDescent="0.25">
      <c r="A10" s="63">
        <v>4</v>
      </c>
      <c r="B10" s="67" t="s">
        <v>883</v>
      </c>
      <c r="C10" s="67">
        <f>data!B214</f>
        <v>4900033</v>
      </c>
      <c r="D10" s="67">
        <f>data!C214</f>
        <v>0</v>
      </c>
      <c r="E10" s="67">
        <f>data!D214</f>
        <v>0</v>
      </c>
      <c r="F10" s="67">
        <f>data!E214</f>
        <v>4900033</v>
      </c>
    </row>
    <row r="11" spans="1:6" ht="20.100000000000001" customHeight="1" x14ac:dyDescent="0.25">
      <c r="A11" s="63">
        <v>5</v>
      </c>
      <c r="B11" s="67" t="s">
        <v>884</v>
      </c>
      <c r="C11" s="67">
        <f>data!B215</f>
        <v>253117</v>
      </c>
      <c r="D11" s="67">
        <f>data!C215</f>
        <v>0</v>
      </c>
      <c r="E11" s="67">
        <f>data!D215</f>
        <v>0</v>
      </c>
      <c r="F11" s="67">
        <f>data!E215</f>
        <v>253117</v>
      </c>
    </row>
    <row r="12" spans="1:6" ht="20.100000000000001" customHeight="1" x14ac:dyDescent="0.25">
      <c r="A12" s="63">
        <v>6</v>
      </c>
      <c r="B12" s="67" t="s">
        <v>885</v>
      </c>
      <c r="C12" s="67">
        <f>data!B216</f>
        <v>5009834</v>
      </c>
      <c r="D12" s="67">
        <f>data!C216</f>
        <v>150447</v>
      </c>
      <c r="E12" s="67">
        <f>data!D216</f>
        <v>170073</v>
      </c>
      <c r="F12" s="67">
        <f>data!E216</f>
        <v>4990208</v>
      </c>
    </row>
    <row r="13" spans="1:6" ht="20.100000000000001" customHeight="1" x14ac:dyDescent="0.25">
      <c r="A13" s="63">
        <v>7</v>
      </c>
      <c r="B13" s="67" t="s">
        <v>886</v>
      </c>
      <c r="C13" s="67">
        <f>data!B217</f>
        <v>0</v>
      </c>
      <c r="D13" s="67">
        <f>data!C217</f>
        <v>0</v>
      </c>
      <c r="E13" s="67">
        <f>data!D217</f>
        <v>0</v>
      </c>
      <c r="F13" s="67">
        <f>data!E217</f>
        <v>0</v>
      </c>
    </row>
    <row r="14" spans="1:6" ht="20.100000000000001" customHeight="1" x14ac:dyDescent="0.25">
      <c r="A14" s="63">
        <v>8</v>
      </c>
      <c r="B14" s="67" t="s">
        <v>397</v>
      </c>
      <c r="C14" s="67">
        <f>data!B218</f>
        <v>0</v>
      </c>
      <c r="D14" s="67">
        <f>data!C218</f>
        <v>0</v>
      </c>
      <c r="E14" s="67">
        <f>data!D218</f>
        <v>0</v>
      </c>
      <c r="F14" s="67">
        <f>data!E218</f>
        <v>0</v>
      </c>
    </row>
    <row r="15" spans="1:6" ht="20.100000000000001" customHeight="1" x14ac:dyDescent="0.25">
      <c r="A15" s="63">
        <v>9</v>
      </c>
      <c r="B15" s="67" t="s">
        <v>887</v>
      </c>
      <c r="C15" s="67">
        <f>data!B219</f>
        <v>980978</v>
      </c>
      <c r="D15" s="67">
        <f>data!C219</f>
        <v>3321943</v>
      </c>
      <c r="E15" s="67">
        <f>data!D219</f>
        <v>0</v>
      </c>
      <c r="F15" s="67">
        <f>data!E219</f>
        <v>4302921</v>
      </c>
    </row>
    <row r="16" spans="1:6" ht="20.100000000000001" customHeight="1" x14ac:dyDescent="0.25">
      <c r="A16" s="63">
        <v>10</v>
      </c>
      <c r="B16" s="67" t="s">
        <v>612</v>
      </c>
      <c r="C16" s="67">
        <f>data!B220</f>
        <v>36365827</v>
      </c>
      <c r="D16" s="67">
        <f>data!C220</f>
        <v>3482634</v>
      </c>
      <c r="E16" s="67">
        <f>data!D220</f>
        <v>170073</v>
      </c>
      <c r="F16" s="67">
        <f>data!E220</f>
        <v>39678388</v>
      </c>
    </row>
    <row r="17" spans="1:6" ht="20.100000000000001" customHeight="1" x14ac:dyDescent="0.25">
      <c r="A17" s="68"/>
      <c r="B17" s="69"/>
      <c r="C17" s="69"/>
      <c r="D17" s="69"/>
      <c r="E17" s="69"/>
      <c r="F17" s="70"/>
    </row>
    <row r="18" spans="1:6" ht="20.100000000000001" customHeight="1" x14ac:dyDescent="0.25">
      <c r="A18" s="71"/>
      <c r="F18" s="82"/>
    </row>
    <row r="19" spans="1:6" ht="20.100000000000001" customHeight="1" x14ac:dyDescent="0.25">
      <c r="A19" s="71"/>
      <c r="F19" s="82"/>
    </row>
    <row r="20" spans="1:6" ht="20.100000000000001" customHeight="1" x14ac:dyDescent="0.25">
      <c r="A20" s="148" t="s">
        <v>399</v>
      </c>
      <c r="B20" s="74"/>
      <c r="C20" s="74"/>
      <c r="D20" s="74"/>
      <c r="E20" s="74"/>
      <c r="F20" s="74"/>
    </row>
    <row r="21" spans="1:6" ht="20.100000000000001" customHeight="1" x14ac:dyDescent="0.25">
      <c r="A21" s="154"/>
      <c r="B21" s="146"/>
      <c r="C21" s="153" t="s">
        <v>879</v>
      </c>
      <c r="D21" s="4" t="s">
        <v>229</v>
      </c>
      <c r="E21" s="153"/>
      <c r="F21" s="153" t="s">
        <v>880</v>
      </c>
    </row>
    <row r="22" spans="1:6" ht="20.100000000000001" customHeight="1" x14ac:dyDescent="0.25">
      <c r="A22" s="154"/>
      <c r="B22" s="146"/>
      <c r="C22" s="153" t="s">
        <v>881</v>
      </c>
      <c r="D22" s="153" t="s">
        <v>888</v>
      </c>
      <c r="E22" s="153" t="s">
        <v>882</v>
      </c>
      <c r="F22" s="153" t="s">
        <v>881</v>
      </c>
    </row>
    <row r="23" spans="1:6" ht="20.100000000000001" customHeight="1" x14ac:dyDescent="0.25">
      <c r="A23" s="63">
        <v>11</v>
      </c>
      <c r="B23" s="155" t="s">
        <v>390</v>
      </c>
      <c r="C23" s="155"/>
      <c r="D23" s="155"/>
      <c r="E23" s="155"/>
      <c r="F23" s="155"/>
    </row>
    <row r="24" spans="1:6" ht="20.100000000000001" customHeight="1" x14ac:dyDescent="0.25">
      <c r="A24" s="63">
        <v>12</v>
      </c>
      <c r="B24" s="67" t="s">
        <v>391</v>
      </c>
      <c r="C24" s="67">
        <f>data!B225</f>
        <v>221314</v>
      </c>
      <c r="D24" s="67">
        <f>data!C225</f>
        <v>27181</v>
      </c>
      <c r="E24" s="67">
        <f>data!D225</f>
        <v>0</v>
      </c>
      <c r="F24" s="67">
        <f>data!E225</f>
        <v>248495</v>
      </c>
    </row>
    <row r="25" spans="1:6" ht="20.100000000000001" customHeight="1" x14ac:dyDescent="0.25">
      <c r="A25" s="63">
        <v>13</v>
      </c>
      <c r="B25" s="67" t="s">
        <v>392</v>
      </c>
      <c r="C25" s="67">
        <f>data!B226</f>
        <v>14177547</v>
      </c>
      <c r="D25" s="67">
        <f>data!C226</f>
        <v>949343</v>
      </c>
      <c r="E25" s="67">
        <f>data!D226</f>
        <v>0</v>
      </c>
      <c r="F25" s="67">
        <f>data!E226</f>
        <v>15126890</v>
      </c>
    </row>
    <row r="26" spans="1:6" ht="20.100000000000001" customHeight="1" x14ac:dyDescent="0.25">
      <c r="A26" s="63">
        <v>14</v>
      </c>
      <c r="B26" s="67" t="s">
        <v>883</v>
      </c>
      <c r="C26" s="67">
        <f>data!B227</f>
        <v>7016290</v>
      </c>
      <c r="D26" s="67">
        <f>data!C227</f>
        <v>697385</v>
      </c>
      <c r="E26" s="67">
        <f>data!D227</f>
        <v>170073</v>
      </c>
      <c r="F26" s="67">
        <f>data!E227</f>
        <v>7543602</v>
      </c>
    </row>
    <row r="27" spans="1:6" ht="20.100000000000001" customHeight="1" x14ac:dyDescent="0.25">
      <c r="A27" s="63">
        <v>15</v>
      </c>
      <c r="B27" s="67" t="s">
        <v>884</v>
      </c>
      <c r="C27" s="67">
        <f>data!B228</f>
        <v>204494</v>
      </c>
      <c r="D27" s="67">
        <f>data!C228</f>
        <v>36295</v>
      </c>
      <c r="E27" s="67">
        <f>data!D228</f>
        <v>0</v>
      </c>
      <c r="F27" s="67">
        <f>data!E228</f>
        <v>240789</v>
      </c>
    </row>
    <row r="28" spans="1:6" ht="20.100000000000001" customHeight="1" x14ac:dyDescent="0.25">
      <c r="A28" s="63">
        <v>16</v>
      </c>
      <c r="B28" s="67" t="s">
        <v>885</v>
      </c>
      <c r="C28" s="67">
        <f>data!B229</f>
        <v>0</v>
      </c>
      <c r="D28" s="67">
        <f>data!C229</f>
        <v>0</v>
      </c>
      <c r="E28" s="67">
        <f>data!D229</f>
        <v>0</v>
      </c>
      <c r="F28" s="67">
        <f>data!E229</f>
        <v>0</v>
      </c>
    </row>
    <row r="29" spans="1:6" ht="20.100000000000001" customHeight="1" x14ac:dyDescent="0.25">
      <c r="A29" s="63">
        <v>17</v>
      </c>
      <c r="B29" s="67" t="s">
        <v>886</v>
      </c>
      <c r="C29" s="67">
        <f>data!B230</f>
        <v>0</v>
      </c>
      <c r="D29" s="67">
        <f>data!C230</f>
        <v>0</v>
      </c>
      <c r="E29" s="67">
        <f>data!D230</f>
        <v>0</v>
      </c>
      <c r="F29" s="67">
        <f>data!E230</f>
        <v>0</v>
      </c>
    </row>
    <row r="30" spans="1:6" ht="20.100000000000001" customHeight="1" x14ac:dyDescent="0.25">
      <c r="A30" s="63">
        <v>18</v>
      </c>
      <c r="B30" s="67" t="s">
        <v>397</v>
      </c>
      <c r="C30" s="67">
        <f>data!B231</f>
        <v>0</v>
      </c>
      <c r="D30" s="67">
        <f>data!C231</f>
        <v>0</v>
      </c>
      <c r="E30" s="67">
        <f>data!D231</f>
        <v>0</v>
      </c>
      <c r="F30" s="67">
        <f>data!E231</f>
        <v>0</v>
      </c>
    </row>
    <row r="31" spans="1:6" ht="20.100000000000001" customHeight="1" x14ac:dyDescent="0.25">
      <c r="A31" s="63">
        <v>19</v>
      </c>
      <c r="B31" s="67" t="s">
        <v>887</v>
      </c>
      <c r="C31" s="67">
        <f>data!B232</f>
        <v>0</v>
      </c>
      <c r="D31" s="67">
        <f>data!C232</f>
        <v>0</v>
      </c>
      <c r="E31" s="67">
        <f>data!D232</f>
        <v>0</v>
      </c>
      <c r="F31" s="67">
        <f>data!E232</f>
        <v>0</v>
      </c>
    </row>
    <row r="32" spans="1:6" ht="20.100000000000001" customHeight="1" x14ac:dyDescent="0.25">
      <c r="A32" s="63">
        <v>20</v>
      </c>
      <c r="B32" s="67" t="s">
        <v>612</v>
      </c>
      <c r="C32" s="67">
        <f>data!B233</f>
        <v>21619645</v>
      </c>
      <c r="D32" s="67">
        <f>data!C233</f>
        <v>1710204</v>
      </c>
      <c r="E32" s="67">
        <f>data!D233</f>
        <v>170073</v>
      </c>
      <c r="F32" s="67">
        <f>data!E233</f>
        <v>23159776</v>
      </c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2EA3D-4EAE-41E7-8921-13A69BAE79DE}">
  <sheetPr codeName="Sheet7">
    <pageSetUpPr fitToPage="1"/>
  </sheetPr>
  <dimension ref="A1:D34"/>
  <sheetViews>
    <sheetView workbookViewId="0">
      <selection activeCell="D28" sqref="D28"/>
    </sheetView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9" width="8.77734375" style="1" customWidth="1"/>
    <col min="10" max="16384" width="8.77734375" style="1"/>
  </cols>
  <sheetData>
    <row r="1" spans="1:4" ht="20.100000000000001" customHeight="1" x14ac:dyDescent="0.25">
      <c r="A1" s="62" t="s">
        <v>889</v>
      </c>
      <c r="B1" s="62"/>
      <c r="C1" s="62"/>
      <c r="D1" s="61" t="s">
        <v>890</v>
      </c>
    </row>
    <row r="2" spans="1:4" ht="20.100000000000001" customHeight="1" x14ac:dyDescent="0.25">
      <c r="A2" s="120" t="str">
        <f>"Hospital: "&amp;data!C98</f>
        <v>Hospital: Columbia Basin Hospital</v>
      </c>
      <c r="B2" s="69"/>
      <c r="C2" s="69"/>
      <c r="D2" s="142" t="str">
        <f>"FYE: "&amp;data!C96</f>
        <v>FYE: 12/31/2024</v>
      </c>
    </row>
    <row r="3" spans="1:4" ht="20.100000000000001" customHeight="1" x14ac:dyDescent="0.25">
      <c r="A3" s="124"/>
      <c r="B3" s="150"/>
      <c r="C3" s="150"/>
      <c r="D3" s="150"/>
    </row>
    <row r="4" spans="1:4" ht="20.100000000000001" customHeight="1" x14ac:dyDescent="0.25">
      <c r="A4" s="144"/>
      <c r="B4" s="156" t="s">
        <v>891</v>
      </c>
      <c r="C4" s="156" t="s">
        <v>892</v>
      </c>
      <c r="D4" s="157"/>
    </row>
    <row r="5" spans="1:4" ht="20.100000000000001" customHeight="1" x14ac:dyDescent="0.25">
      <c r="A5" s="124">
        <v>1</v>
      </c>
      <c r="B5" s="158"/>
      <c r="C5" s="80" t="s">
        <v>401</v>
      </c>
      <c r="D5" s="67">
        <f>data!D237</f>
        <v>1404304</v>
      </c>
    </row>
    <row r="6" spans="1:4" ht="20.100000000000001" customHeight="1" x14ac:dyDescent="0.25">
      <c r="A6" s="63">
        <v>2</v>
      </c>
      <c r="B6" s="69"/>
      <c r="C6" s="142" t="s">
        <v>497</v>
      </c>
      <c r="D6" s="153"/>
    </row>
    <row r="7" spans="1:4" ht="20.100000000000001" customHeight="1" x14ac:dyDescent="0.25">
      <c r="A7" s="63">
        <v>3</v>
      </c>
      <c r="B7" s="158">
        <v>5810</v>
      </c>
      <c r="C7" s="67" t="s">
        <v>354</v>
      </c>
      <c r="D7" s="67">
        <f>data!C239</f>
        <v>3967075</v>
      </c>
    </row>
    <row r="8" spans="1:4" ht="20.100000000000001" customHeight="1" x14ac:dyDescent="0.25">
      <c r="A8" s="63">
        <v>4</v>
      </c>
      <c r="B8" s="158">
        <v>5820</v>
      </c>
      <c r="C8" s="67" t="s">
        <v>355</v>
      </c>
      <c r="D8" s="67">
        <f>data!C240</f>
        <v>2149083</v>
      </c>
    </row>
    <row r="9" spans="1:4" ht="20.100000000000001" customHeight="1" x14ac:dyDescent="0.25">
      <c r="A9" s="63">
        <v>5</v>
      </c>
      <c r="B9" s="158">
        <v>5830</v>
      </c>
      <c r="C9" s="67" t="s">
        <v>367</v>
      </c>
      <c r="D9" s="67">
        <f>data!C241</f>
        <v>0</v>
      </c>
    </row>
    <row r="10" spans="1:4" ht="20.100000000000001" customHeight="1" x14ac:dyDescent="0.25">
      <c r="A10" s="63">
        <v>6</v>
      </c>
      <c r="B10" s="158">
        <v>5840</v>
      </c>
      <c r="C10" s="67" t="s">
        <v>406</v>
      </c>
      <c r="D10" s="67">
        <f>data!C242</f>
        <v>0</v>
      </c>
    </row>
    <row r="11" spans="1:4" ht="20.100000000000001" customHeight="1" x14ac:dyDescent="0.25">
      <c r="A11" s="63">
        <v>7</v>
      </c>
      <c r="B11" s="158">
        <v>5850</v>
      </c>
      <c r="C11" s="67" t="s">
        <v>893</v>
      </c>
      <c r="D11" s="67">
        <f>data!C243</f>
        <v>0</v>
      </c>
    </row>
    <row r="12" spans="1:4" ht="20.100000000000001" customHeight="1" x14ac:dyDescent="0.25">
      <c r="A12" s="63">
        <v>8</v>
      </c>
      <c r="B12" s="158">
        <v>5860</v>
      </c>
      <c r="C12" s="67" t="s">
        <v>158</v>
      </c>
      <c r="D12" s="67">
        <f>data!C244</f>
        <v>3474708</v>
      </c>
    </row>
    <row r="13" spans="1:4" ht="20.100000000000001" customHeight="1" x14ac:dyDescent="0.25">
      <c r="A13" s="63">
        <v>9</v>
      </c>
      <c r="B13" s="67"/>
      <c r="C13" s="67" t="s">
        <v>894</v>
      </c>
      <c r="D13" s="67">
        <f>data!D245</f>
        <v>9590866</v>
      </c>
    </row>
    <row r="14" spans="1:4" ht="20.100000000000001" customHeight="1" x14ac:dyDescent="0.25">
      <c r="A14" s="152">
        <v>10</v>
      </c>
      <c r="B14" s="79"/>
      <c r="C14" s="79"/>
      <c r="D14" s="79"/>
    </row>
    <row r="15" spans="1:4" ht="20.100000000000001" customHeight="1" x14ac:dyDescent="0.25">
      <c r="A15" s="63">
        <v>11</v>
      </c>
      <c r="B15" s="159"/>
      <c r="C15" s="159" t="s">
        <v>410</v>
      </c>
      <c r="D15" s="153"/>
    </row>
    <row r="16" spans="1:4" ht="20.100000000000001" customHeight="1" x14ac:dyDescent="0.25">
      <c r="A16" s="152">
        <v>12</v>
      </c>
      <c r="B16" s="79"/>
      <c r="C16" s="64" t="s">
        <v>895</v>
      </c>
      <c r="D16" s="63">
        <f>data!C247</f>
        <v>204</v>
      </c>
    </row>
    <row r="17" spans="1:4" ht="20.100000000000001" customHeight="1" x14ac:dyDescent="0.25">
      <c r="A17" s="63">
        <v>13</v>
      </c>
      <c r="B17" s="159"/>
      <c r="C17" s="69"/>
      <c r="D17" s="70"/>
    </row>
    <row r="18" spans="1:4" ht="20.100000000000001" customHeight="1" x14ac:dyDescent="0.25">
      <c r="A18" s="63">
        <v>14</v>
      </c>
      <c r="B18" s="160">
        <v>5900</v>
      </c>
      <c r="C18" s="67" t="s">
        <v>412</v>
      </c>
      <c r="D18" s="67">
        <f>data!C249</f>
        <v>86873</v>
      </c>
    </row>
    <row r="19" spans="1:4" ht="20.100000000000001" customHeight="1" x14ac:dyDescent="0.25">
      <c r="A19" s="161">
        <v>15</v>
      </c>
      <c r="B19" s="158">
        <v>5910</v>
      </c>
      <c r="C19" s="80" t="s">
        <v>896</v>
      </c>
      <c r="D19" s="67">
        <f>data!C250</f>
        <v>338293</v>
      </c>
    </row>
    <row r="20" spans="1:4" ht="20.100000000000001" customHeight="1" x14ac:dyDescent="0.25">
      <c r="A20" s="63">
        <v>16</v>
      </c>
      <c r="B20" s="67"/>
      <c r="C20" s="67"/>
      <c r="D20" s="79"/>
    </row>
    <row r="21" spans="1:4" ht="20.100000000000001" customHeight="1" x14ac:dyDescent="0.25">
      <c r="A21" s="63">
        <v>17</v>
      </c>
      <c r="B21" s="79"/>
      <c r="C21" s="79"/>
      <c r="D21" s="79"/>
    </row>
    <row r="22" spans="1:4" ht="20.100000000000001" customHeight="1" x14ac:dyDescent="0.25">
      <c r="A22" s="152">
        <v>18</v>
      </c>
      <c r="B22" s="79"/>
      <c r="C22" s="79" t="s">
        <v>897</v>
      </c>
      <c r="D22" s="67">
        <f>data!D252</f>
        <v>425166</v>
      </c>
    </row>
    <row r="23" spans="1:4" ht="20.100000000000001" customHeight="1" x14ac:dyDescent="0.25">
      <c r="A23" s="161">
        <v>19</v>
      </c>
      <c r="B23" s="159"/>
      <c r="C23" s="159"/>
      <c r="D23" s="153"/>
    </row>
    <row r="24" spans="1:4" ht="20.100000000000001" customHeight="1" x14ac:dyDescent="0.25">
      <c r="A24" s="162">
        <v>20</v>
      </c>
      <c r="B24" s="158">
        <v>5970</v>
      </c>
      <c r="C24" s="67" t="s">
        <v>416</v>
      </c>
      <c r="D24" s="67">
        <f>data!C254</f>
        <v>0</v>
      </c>
    </row>
    <row r="25" spans="1:4" ht="20.100000000000001" customHeight="1" x14ac:dyDescent="0.25">
      <c r="A25" s="161">
        <v>21</v>
      </c>
      <c r="B25" s="69"/>
      <c r="C25" s="69"/>
      <c r="D25" s="153"/>
    </row>
    <row r="26" spans="1:4" ht="20.100000000000001" customHeight="1" x14ac:dyDescent="0.25">
      <c r="A26" s="63">
        <v>22</v>
      </c>
      <c r="B26" s="158">
        <v>5980</v>
      </c>
      <c r="C26" s="67" t="s">
        <v>898</v>
      </c>
      <c r="D26" s="67">
        <f>data!C255</f>
        <v>0</v>
      </c>
    </row>
    <row r="27" spans="1:4" ht="20.100000000000001" customHeight="1" x14ac:dyDescent="0.25">
      <c r="A27" s="144">
        <v>23</v>
      </c>
      <c r="B27" s="163" t="s">
        <v>899</v>
      </c>
      <c r="C27" s="79"/>
      <c r="D27" s="67">
        <f>data!D258</f>
        <v>11420336</v>
      </c>
    </row>
    <row r="28" spans="1:4" ht="20.100000000000001" customHeight="1" x14ac:dyDescent="0.25">
      <c r="A28" s="72">
        <v>24</v>
      </c>
      <c r="B28" s="138" t="s">
        <v>900</v>
      </c>
      <c r="C28" s="81"/>
      <c r="D28" s="157"/>
    </row>
    <row r="29" spans="1:4" ht="20.100000000000001" customHeight="1" x14ac:dyDescent="0.25">
      <c r="A29" s="164"/>
      <c r="B29" s="165"/>
      <c r="C29" s="165"/>
      <c r="D29" s="79"/>
    </row>
    <row r="30" spans="1:4" ht="20.100000000000001" customHeight="1" x14ac:dyDescent="0.25">
      <c r="A30" s="166"/>
      <c r="B30" s="64"/>
      <c r="C30" s="64"/>
      <c r="D30" s="79"/>
    </row>
    <row r="31" spans="1:4" ht="20.100000000000001" customHeight="1" x14ac:dyDescent="0.25">
      <c r="A31" s="166"/>
      <c r="B31" s="64"/>
      <c r="C31" s="64"/>
      <c r="D31" s="79"/>
    </row>
    <row r="32" spans="1:4" ht="20.100000000000001" customHeight="1" x14ac:dyDescent="0.25">
      <c r="A32" s="166"/>
      <c r="B32" s="64"/>
      <c r="C32" s="64"/>
      <c r="D32" s="79"/>
    </row>
    <row r="33" spans="1:4" ht="20.100000000000001" customHeight="1" x14ac:dyDescent="0.25">
      <c r="A33" s="166"/>
      <c r="B33" s="64"/>
      <c r="C33" s="64"/>
      <c r="D33" s="67"/>
    </row>
    <row r="34" spans="1:4" ht="20.100000000000001" customHeight="1" x14ac:dyDescent="0.25">
      <c r="A34" s="167"/>
      <c r="B34" s="66"/>
      <c r="C34" s="66"/>
      <c r="D34" s="84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 r:id="rId1"/>
  <headerFooter alignWithMargins="0"/>
</worksheet>
</file>

<file path=docMetadata/LabelInfo.xml><?xml version="1.0" encoding="utf-8"?>
<clbl:labelList xmlns:clbl="http://schemas.microsoft.com/office/2020/mipLabelMetadata">
  <clbl:label id="{1520fa42-cf58-4c22-8b93-58cf1d3bd1cb}" enabled="1" method="Standard" siteId="{11d0e217-264e-400a-8ba0-57dcc127d72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Reichley, Emily K (DOH)</cp:lastModifiedBy>
  <cp:lastPrinted>2025-06-24T19:02:42Z</cp:lastPrinted>
  <dcterms:created xsi:type="dcterms:W3CDTF">1999-06-02T22:01:56Z</dcterms:created>
  <dcterms:modified xsi:type="dcterms:W3CDTF">2025-07-29T20:37:54Z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DeleteTemporaryFile">
    <vt:lpwstr>000000MPNH20250627223042.xlsx</vt:lpwstr>
  </property>
  <property fmtid="{D5CDD505-2E9C-101B-9397-08002B2CF9AE}" pid="11" name="GFRDocument">
    <vt:lpwstr>1</vt:lpwstr>
  </property>
  <property fmtid="{D5CDD505-2E9C-101B-9397-08002B2CF9AE}" pid="12" name="WebDocument">
    <vt:lpwstr>True</vt:lpwstr>
  </property>
</Properties>
</file>